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45" windowWidth="15330" windowHeight="7590"/>
  </bookViews>
  <sheets>
    <sheet name="Mngt Info" sheetId="1" r:id="rId1"/>
    <sheet name="Rates" sheetId="3" r:id="rId2"/>
    <sheet name="Data" sheetId="4" r:id="rId3"/>
    <sheet name="Bonus" sheetId="5" r:id="rId4"/>
  </sheets>
  <definedNames>
    <definedName name="_xlnm._FilterDatabase" localSheetId="0" hidden="1">'Mngt Info'!$B$9:$B$42</definedName>
  </definedNames>
  <calcPr calcId="145621"/>
</workbook>
</file>

<file path=xl/calcChain.xml><?xml version="1.0" encoding="utf-8"?>
<calcChain xmlns="http://schemas.openxmlformats.org/spreadsheetml/2006/main">
  <c r="Z12" i="1" l="1"/>
  <c r="Z13" i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11" i="1"/>
  <c r="H42" i="1" l="1"/>
  <c r="HF41" i="1"/>
  <c r="HR10" i="1"/>
  <c r="HH10" i="1"/>
  <c r="HG10" i="1"/>
  <c r="GK41" i="1"/>
  <c r="GZ10" i="1"/>
  <c r="HA10" i="1" s="1"/>
  <c r="GW10" i="1"/>
  <c r="GM10" i="1"/>
  <c r="GL10" i="1"/>
  <c r="FP41" i="1"/>
  <c r="GE10" i="1"/>
  <c r="GF10" i="1" s="1"/>
  <c r="GB10" i="1"/>
  <c r="FR10" i="1"/>
  <c r="FQ10" i="1"/>
  <c r="EU41" i="1"/>
  <c r="FG10" i="1"/>
  <c r="EW10" i="1"/>
  <c r="EV10" i="1"/>
  <c r="DZ41" i="1"/>
  <c r="EO10" i="1"/>
  <c r="EL10" i="1"/>
  <c r="EG10" i="1"/>
  <c r="EB10" i="1"/>
  <c r="EE10" i="1" s="1"/>
  <c r="EC10" i="1" s="1"/>
  <c r="EA10" i="1"/>
  <c r="DE41" i="1"/>
  <c r="DF10" i="1"/>
  <c r="CJ41" i="1"/>
  <c r="CY10" i="1"/>
  <c r="CK10" i="1"/>
  <c r="BO41" i="1"/>
  <c r="CA10" i="1"/>
  <c r="BQ10" i="1"/>
  <c r="BP10" i="1"/>
  <c r="AT41" i="1"/>
  <c r="BI10" i="1"/>
  <c r="AY10" i="1"/>
  <c r="AV10" i="1"/>
  <c r="AU10" i="1"/>
  <c r="AA10" i="1"/>
  <c r="AF10" i="1"/>
  <c r="Y41" i="1"/>
  <c r="AN10" i="1"/>
  <c r="Z10" i="1"/>
  <c r="HK10" i="1" l="1"/>
  <c r="HM10" i="1"/>
  <c r="HP10" i="1" s="1"/>
  <c r="HU10" i="1"/>
  <c r="GR10" i="1"/>
  <c r="GP10" i="1"/>
  <c r="GU10" i="1"/>
  <c r="FW10" i="1"/>
  <c r="FU10" i="1"/>
  <c r="FZ10" i="1"/>
  <c r="FE10" i="1"/>
  <c r="FB10" i="1"/>
  <c r="FJ10" i="1"/>
  <c r="EZ10" i="1"/>
  <c r="ED10" i="1"/>
  <c r="EF10" i="1"/>
  <c r="EP10" i="1"/>
  <c r="EJ10" i="1"/>
  <c r="EH10" i="1" s="1"/>
  <c r="DT10" i="1"/>
  <c r="DG10" i="1"/>
  <c r="DQ10" i="1"/>
  <c r="CZ10" i="1"/>
  <c r="CV10" i="1"/>
  <c r="CL10" i="1"/>
  <c r="BT10" i="1"/>
  <c r="BY10" i="1"/>
  <c r="BV10" i="1"/>
  <c r="CD10" i="1"/>
  <c r="AZ10" i="1"/>
  <c r="AW10" i="1"/>
  <c r="BJ10" i="1"/>
  <c r="BF10" i="1"/>
  <c r="BA10" i="1"/>
  <c r="AO10" i="1"/>
  <c r="AK10" i="1"/>
  <c r="E10" i="1"/>
  <c r="CK11" i="1" l="1"/>
  <c r="FQ11" i="1"/>
  <c r="EA11" i="1"/>
  <c r="BP11" i="1"/>
  <c r="AU11" i="1"/>
  <c r="AA11" i="1"/>
  <c r="HG11" i="1"/>
  <c r="GL11" i="1"/>
  <c r="EV11" i="1"/>
  <c r="DF11" i="1"/>
  <c r="F10" i="1"/>
  <c r="K10" i="1" s="1"/>
  <c r="HQ10" i="1"/>
  <c r="HV10" i="1"/>
  <c r="HL10" i="1"/>
  <c r="HI10" i="1"/>
  <c r="GQ10" i="1"/>
  <c r="GN10" i="1"/>
  <c r="GS10" i="1" s="1"/>
  <c r="GV10" i="1"/>
  <c r="FV10" i="1"/>
  <c r="GA10" i="1"/>
  <c r="FS10" i="1"/>
  <c r="FX10" i="1" s="1"/>
  <c r="FK10" i="1"/>
  <c r="FF10" i="1"/>
  <c r="FA10" i="1"/>
  <c r="EX10" i="1"/>
  <c r="EK10" i="1"/>
  <c r="EM10" i="1"/>
  <c r="EI10" i="1"/>
  <c r="DJ10" i="1"/>
  <c r="DH10" i="1" s="1"/>
  <c r="DU10" i="1"/>
  <c r="DL10" i="1"/>
  <c r="DO10" i="1" s="1"/>
  <c r="CO10" i="1"/>
  <c r="CM10" i="1" s="1"/>
  <c r="CQ10" i="1"/>
  <c r="CE10" i="1"/>
  <c r="BU10" i="1"/>
  <c r="BZ10" i="1"/>
  <c r="BR10" i="1"/>
  <c r="BW10" i="1" s="1"/>
  <c r="BD10" i="1"/>
  <c r="AX10" i="1"/>
  <c r="AI10" i="1"/>
  <c r="AD10" i="1"/>
  <c r="AB10" i="1" s="1"/>
  <c r="E11" i="1"/>
  <c r="F11" i="1" l="1"/>
  <c r="AG10" i="1"/>
  <c r="HG12" i="1"/>
  <c r="HU12" i="1" s="1"/>
  <c r="HV12" i="1" s="1"/>
  <c r="FQ12" i="1"/>
  <c r="GE12" i="1" s="1"/>
  <c r="GF12" i="1" s="1"/>
  <c r="FB11" i="1"/>
  <c r="FG11" i="1" s="1"/>
  <c r="EV12" i="1"/>
  <c r="FJ12" i="1" s="1"/>
  <c r="FK12" i="1" s="1"/>
  <c r="EG11" i="1"/>
  <c r="EL11" i="1" s="1"/>
  <c r="DL11" i="1"/>
  <c r="BV11" i="1"/>
  <c r="CA11" i="1" s="1"/>
  <c r="BP12" i="1"/>
  <c r="CD12" i="1" s="1"/>
  <c r="CE12" i="1" s="1"/>
  <c r="GL12" i="1"/>
  <c r="FW11" i="1"/>
  <c r="DF12" i="1"/>
  <c r="DT12" i="1" s="1"/>
  <c r="DU12" i="1" s="1"/>
  <c r="HM11" i="1"/>
  <c r="HR11" i="1" s="1"/>
  <c r="CQ11" i="1"/>
  <c r="CV11" i="1" s="1"/>
  <c r="CK12" i="1"/>
  <c r="CY12" i="1" s="1"/>
  <c r="CZ12" i="1" s="1"/>
  <c r="BA11" i="1"/>
  <c r="BF11" i="1" s="1"/>
  <c r="AU12" i="1"/>
  <c r="BI12" i="1" s="1"/>
  <c r="BJ12" i="1" s="1"/>
  <c r="AN12" i="1"/>
  <c r="AO12" i="1" s="1"/>
  <c r="K11" i="1"/>
  <c r="EA12" i="1"/>
  <c r="EO12" i="1" s="1"/>
  <c r="EP12" i="1" s="1"/>
  <c r="AF11" i="1"/>
  <c r="AK11" i="1" s="1"/>
  <c r="BI11" i="1"/>
  <c r="BJ11" i="1" s="1"/>
  <c r="CY11" i="1"/>
  <c r="CZ11" i="1" s="1"/>
  <c r="CD11" i="1"/>
  <c r="CE11" i="1" s="1"/>
  <c r="DT11" i="1"/>
  <c r="DU11" i="1" s="1"/>
  <c r="DQ11" i="1"/>
  <c r="HU11" i="1"/>
  <c r="HV11" i="1" s="1"/>
  <c r="EO11" i="1"/>
  <c r="EP11" i="1" s="1"/>
  <c r="FJ11" i="1"/>
  <c r="FK11" i="1" s="1"/>
  <c r="AN11" i="1"/>
  <c r="AO11" i="1" s="1"/>
  <c r="GB11" i="1"/>
  <c r="GE11" i="1"/>
  <c r="GF11" i="1" s="1"/>
  <c r="HJ10" i="1"/>
  <c r="HN10" i="1"/>
  <c r="GO10" i="1"/>
  <c r="GX10" i="1"/>
  <c r="GT10" i="1"/>
  <c r="GC10" i="1"/>
  <c r="FY10" i="1"/>
  <c r="FT10" i="1"/>
  <c r="EY10" i="1"/>
  <c r="FC10" i="1"/>
  <c r="EN10" i="1"/>
  <c r="EQ10" i="1" s="1"/>
  <c r="DP10" i="1"/>
  <c r="DI10" i="1"/>
  <c r="DK10" i="1"/>
  <c r="DM10" i="1"/>
  <c r="CN10" i="1"/>
  <c r="CP10" i="1"/>
  <c r="CT10" i="1"/>
  <c r="BS10" i="1"/>
  <c r="CB10" i="1"/>
  <c r="BX10" i="1"/>
  <c r="BE10" i="1"/>
  <c r="BB10" i="1"/>
  <c r="AL10" i="1"/>
  <c r="AH10" i="1"/>
  <c r="AC10" i="1"/>
  <c r="AE10" i="1"/>
  <c r="AJ10" i="1"/>
  <c r="I10" i="1"/>
  <c r="J10" i="1" s="1"/>
  <c r="E12" i="1"/>
  <c r="D41" i="1"/>
  <c r="GL13" i="1" l="1"/>
  <c r="FW12" i="1"/>
  <c r="CK13" i="1"/>
  <c r="CY13" i="1" s="1"/>
  <c r="CZ13" i="1" s="1"/>
  <c r="AN13" i="1"/>
  <c r="AO13" i="1" s="1"/>
  <c r="HM12" i="1"/>
  <c r="CQ12" i="1"/>
  <c r="BA12" i="1"/>
  <c r="AU13" i="1"/>
  <c r="BI13" i="1" s="1"/>
  <c r="BJ13" i="1" s="1"/>
  <c r="HG13" i="1"/>
  <c r="HU13" i="1" s="1"/>
  <c r="HV13" i="1" s="1"/>
  <c r="EV13" i="1"/>
  <c r="FJ13" i="1" s="1"/>
  <c r="FK13" i="1" s="1"/>
  <c r="EA13" i="1"/>
  <c r="EO13" i="1" s="1"/>
  <c r="EP13" i="1" s="1"/>
  <c r="BP13" i="1"/>
  <c r="CD13" i="1" s="1"/>
  <c r="CE13" i="1" s="1"/>
  <c r="AF12" i="1"/>
  <c r="FQ13" i="1"/>
  <c r="GE13" i="1" s="1"/>
  <c r="GF13" i="1" s="1"/>
  <c r="FB12" i="1"/>
  <c r="EG12" i="1"/>
  <c r="DL12" i="1"/>
  <c r="DF13" i="1"/>
  <c r="DT13" i="1" s="1"/>
  <c r="DU13" i="1" s="1"/>
  <c r="BV12" i="1"/>
  <c r="HS10" i="1"/>
  <c r="HO10" i="1"/>
  <c r="GY10" i="1"/>
  <c r="HB10" i="1" s="1"/>
  <c r="GD10" i="1"/>
  <c r="FH10" i="1"/>
  <c r="FD10" i="1"/>
  <c r="ER10" i="1"/>
  <c r="ES10" i="1" s="1"/>
  <c r="DN10" i="1"/>
  <c r="DR10" i="1"/>
  <c r="CU10" i="1"/>
  <c r="CR10" i="1"/>
  <c r="CC10" i="1"/>
  <c r="CF10" i="1" s="1"/>
  <c r="BG10" i="1"/>
  <c r="BC10" i="1"/>
  <c r="AM10" i="1"/>
  <c r="AP10" i="1" s="1"/>
  <c r="P10" i="1"/>
  <c r="G10" i="1"/>
  <c r="H10" i="1" s="1"/>
  <c r="N10" i="1"/>
  <c r="I11" i="1"/>
  <c r="F12" i="1"/>
  <c r="E13" i="1"/>
  <c r="G7" i="3"/>
  <c r="G8" i="3"/>
  <c r="G9" i="3"/>
  <c r="G10" i="3"/>
  <c r="G11" i="3"/>
  <c r="G12" i="3"/>
  <c r="G13" i="3"/>
  <c r="G14" i="3"/>
  <c r="G15" i="3"/>
  <c r="G6" i="3"/>
  <c r="Q10" i="1" l="1"/>
  <c r="S10" i="1" s="1"/>
  <c r="EA14" i="1"/>
  <c r="EO14" i="1" s="1"/>
  <c r="FQ14" i="1"/>
  <c r="GE14" i="1" s="1"/>
  <c r="DF14" i="1"/>
  <c r="DT14" i="1" s="1"/>
  <c r="EV14" i="1"/>
  <c r="FJ14" i="1" s="1"/>
  <c r="BP14" i="1"/>
  <c r="CD14" i="1" s="1"/>
  <c r="AN14" i="1"/>
  <c r="CK14" i="1"/>
  <c r="CY14" i="1" s="1"/>
  <c r="AU14" i="1"/>
  <c r="BI14" i="1" s="1"/>
  <c r="GL14" i="1"/>
  <c r="HG14" i="1"/>
  <c r="HU14" i="1" s="1"/>
  <c r="HT10" i="1"/>
  <c r="HC10" i="1"/>
  <c r="HD10" i="1" s="1"/>
  <c r="GG10" i="1"/>
  <c r="FI10" i="1"/>
  <c r="DS10" i="1"/>
  <c r="DV10" i="1" s="1"/>
  <c r="CW10" i="1"/>
  <c r="CS10" i="1"/>
  <c r="CG10" i="1"/>
  <c r="CH10" i="1" s="1"/>
  <c r="BH10" i="1"/>
  <c r="BK10" i="1" s="1"/>
  <c r="AQ10" i="1"/>
  <c r="AR10" i="1" s="1"/>
  <c r="L10" i="1"/>
  <c r="G11" i="1"/>
  <c r="H11" i="1" s="1"/>
  <c r="J11" i="1"/>
  <c r="I12" i="1"/>
  <c r="J12" i="1" s="1"/>
  <c r="E14" i="1"/>
  <c r="B10" i="1"/>
  <c r="J5" i="1"/>
  <c r="BJ14" i="1" l="1"/>
  <c r="HV14" i="1"/>
  <c r="DU14" i="1"/>
  <c r="AO14" i="1"/>
  <c r="GF14" i="1"/>
  <c r="CE14" i="1"/>
  <c r="EP14" i="1"/>
  <c r="FQ15" i="1"/>
  <c r="GE15" i="1" s="1"/>
  <c r="GF15" i="1" s="1"/>
  <c r="GL15" i="1"/>
  <c r="EV15" i="1"/>
  <c r="FJ15" i="1" s="1"/>
  <c r="FK15" i="1" s="1"/>
  <c r="EA15" i="1"/>
  <c r="EO15" i="1" s="1"/>
  <c r="EP15" i="1" s="1"/>
  <c r="AU15" i="1"/>
  <c r="BI15" i="1" s="1"/>
  <c r="BJ15" i="1" s="1"/>
  <c r="HG15" i="1"/>
  <c r="HU15" i="1" s="1"/>
  <c r="HV15" i="1" s="1"/>
  <c r="BP15" i="1"/>
  <c r="CD15" i="1" s="1"/>
  <c r="CE15" i="1" s="1"/>
  <c r="CK15" i="1"/>
  <c r="CY15" i="1" s="1"/>
  <c r="CZ15" i="1" s="1"/>
  <c r="DF15" i="1"/>
  <c r="DT15" i="1" s="1"/>
  <c r="DU15" i="1" s="1"/>
  <c r="AN15" i="1"/>
  <c r="AO15" i="1" s="1"/>
  <c r="CZ14" i="1"/>
  <c r="FK14" i="1"/>
  <c r="HW10" i="1"/>
  <c r="GH10" i="1"/>
  <c r="FL10" i="1"/>
  <c r="DW10" i="1"/>
  <c r="CX10" i="1"/>
  <c r="DA10" i="1" s="1"/>
  <c r="BL10" i="1"/>
  <c r="BM10" i="1" s="1"/>
  <c r="B11" i="1"/>
  <c r="C10" i="1"/>
  <c r="G12" i="1"/>
  <c r="H12" i="1" s="1"/>
  <c r="E15" i="1"/>
  <c r="GL16" i="1" l="1"/>
  <c r="HG16" i="1"/>
  <c r="HU16" i="1" s="1"/>
  <c r="HV16" i="1" s="1"/>
  <c r="EA16" i="1"/>
  <c r="EO16" i="1" s="1"/>
  <c r="EP16" i="1" s="1"/>
  <c r="FQ16" i="1"/>
  <c r="GE16" i="1" s="1"/>
  <c r="GF16" i="1" s="1"/>
  <c r="BP16" i="1"/>
  <c r="CD16" i="1" s="1"/>
  <c r="CK16" i="1"/>
  <c r="CY16" i="1" s="1"/>
  <c r="CZ16" i="1" s="1"/>
  <c r="DF16" i="1"/>
  <c r="DT16" i="1" s="1"/>
  <c r="AU16" i="1"/>
  <c r="BI16" i="1" s="1"/>
  <c r="BJ16" i="1" s="1"/>
  <c r="EV16" i="1"/>
  <c r="FJ16" i="1" s="1"/>
  <c r="AN16" i="1"/>
  <c r="HX10" i="1"/>
  <c r="HY10" i="1" s="1"/>
  <c r="GI10" i="1"/>
  <c r="FM10" i="1"/>
  <c r="DX10" i="1"/>
  <c r="DB10" i="1"/>
  <c r="DC10" i="1" s="1"/>
  <c r="B12" i="1"/>
  <c r="C11" i="1"/>
  <c r="E16" i="1"/>
  <c r="FK16" i="1" l="1"/>
  <c r="CE16" i="1"/>
  <c r="EA17" i="1"/>
  <c r="EO17" i="1" s="1"/>
  <c r="DF17" i="1"/>
  <c r="DT17" i="1" s="1"/>
  <c r="DU17" i="1" s="1"/>
  <c r="FQ17" i="1"/>
  <c r="GE17" i="1" s="1"/>
  <c r="AN17" i="1"/>
  <c r="AO17" i="1" s="1"/>
  <c r="HG17" i="1"/>
  <c r="HU17" i="1" s="1"/>
  <c r="GL17" i="1"/>
  <c r="CK17" i="1"/>
  <c r="CY17" i="1" s="1"/>
  <c r="CZ17" i="1" s="1"/>
  <c r="AU17" i="1"/>
  <c r="BI17" i="1" s="1"/>
  <c r="EV17" i="1"/>
  <c r="FJ17" i="1" s="1"/>
  <c r="FK17" i="1" s="1"/>
  <c r="BP17" i="1"/>
  <c r="CD17" i="1" s="1"/>
  <c r="CE17" i="1" s="1"/>
  <c r="DU16" i="1"/>
  <c r="AO16" i="1"/>
  <c r="FN10" i="1"/>
  <c r="B13" i="1"/>
  <c r="C12" i="1"/>
  <c r="E17" i="1"/>
  <c r="BJ17" i="1" l="1"/>
  <c r="EP17" i="1"/>
  <c r="HG18" i="1"/>
  <c r="HU18" i="1" s="1"/>
  <c r="HV18" i="1" s="1"/>
  <c r="FQ18" i="1"/>
  <c r="GE18" i="1" s="1"/>
  <c r="GF18" i="1" s="1"/>
  <c r="EV18" i="1"/>
  <c r="FJ18" i="1" s="1"/>
  <c r="GL18" i="1"/>
  <c r="DF18" i="1"/>
  <c r="DT18" i="1" s="1"/>
  <c r="AN18" i="1"/>
  <c r="CK18" i="1"/>
  <c r="CY18" i="1" s="1"/>
  <c r="EA18" i="1"/>
  <c r="EO18" i="1" s="1"/>
  <c r="EP18" i="1" s="1"/>
  <c r="BP18" i="1"/>
  <c r="CD18" i="1" s="1"/>
  <c r="CE18" i="1" s="1"/>
  <c r="AU18" i="1"/>
  <c r="BI18" i="1" s="1"/>
  <c r="BJ18" i="1" s="1"/>
  <c r="GF17" i="1"/>
  <c r="HV17" i="1"/>
  <c r="B14" i="1"/>
  <c r="C13" i="1"/>
  <c r="E18" i="1"/>
  <c r="AO18" i="1" l="1"/>
  <c r="HG19" i="1"/>
  <c r="HU19" i="1" s="1"/>
  <c r="GL19" i="1"/>
  <c r="DF19" i="1"/>
  <c r="DT19" i="1" s="1"/>
  <c r="DU19" i="1" s="1"/>
  <c r="AN19" i="1"/>
  <c r="AO19" i="1" s="1"/>
  <c r="EV19" i="1"/>
  <c r="FJ19" i="1" s="1"/>
  <c r="FK19" i="1" s="1"/>
  <c r="BP19" i="1"/>
  <c r="CD19" i="1" s="1"/>
  <c r="CE19" i="1" s="1"/>
  <c r="EA19" i="1"/>
  <c r="EO19" i="1" s="1"/>
  <c r="AU19" i="1"/>
  <c r="BI19" i="1" s="1"/>
  <c r="FQ19" i="1"/>
  <c r="GE19" i="1" s="1"/>
  <c r="GF19" i="1" s="1"/>
  <c r="CK19" i="1"/>
  <c r="CY19" i="1" s="1"/>
  <c r="CZ19" i="1" s="1"/>
  <c r="DU18" i="1"/>
  <c r="CZ18" i="1"/>
  <c r="FK18" i="1"/>
  <c r="B15" i="1"/>
  <c r="C14" i="1"/>
  <c r="E19" i="1"/>
  <c r="GL20" i="1" l="1"/>
  <c r="EA20" i="1"/>
  <c r="EO20" i="1" s="1"/>
  <c r="EP20" i="1" s="1"/>
  <c r="HG20" i="1"/>
  <c r="HU20" i="1" s="1"/>
  <c r="HV20" i="1" s="1"/>
  <c r="EV20" i="1"/>
  <c r="FJ20" i="1" s="1"/>
  <c r="BP20" i="1"/>
  <c r="CD20" i="1" s="1"/>
  <c r="CE20" i="1" s="1"/>
  <c r="FQ20" i="1"/>
  <c r="GE20" i="1" s="1"/>
  <c r="CK20" i="1"/>
  <c r="CY20" i="1" s="1"/>
  <c r="AU20" i="1"/>
  <c r="BI20" i="1" s="1"/>
  <c r="BJ20" i="1" s="1"/>
  <c r="AN20" i="1"/>
  <c r="AO20" i="1" s="1"/>
  <c r="DF20" i="1"/>
  <c r="DT20" i="1" s="1"/>
  <c r="DU20" i="1" s="1"/>
  <c r="BJ19" i="1"/>
  <c r="HV19" i="1"/>
  <c r="EP19" i="1"/>
  <c r="B16" i="1"/>
  <c r="C15" i="1"/>
  <c r="E20" i="1"/>
  <c r="FK20" i="1" l="1"/>
  <c r="EV21" i="1"/>
  <c r="FJ21" i="1" s="1"/>
  <c r="FK21" i="1" s="1"/>
  <c r="FQ21" i="1"/>
  <c r="GE21" i="1" s="1"/>
  <c r="GF21" i="1" s="1"/>
  <c r="DF21" i="1"/>
  <c r="DT21" i="1" s="1"/>
  <c r="EA21" i="1"/>
  <c r="EO21" i="1" s="1"/>
  <c r="CK21" i="1"/>
  <c r="CY21" i="1" s="1"/>
  <c r="CZ21" i="1" s="1"/>
  <c r="AU21" i="1"/>
  <c r="BI21" i="1" s="1"/>
  <c r="AN21" i="1"/>
  <c r="AO21" i="1" s="1"/>
  <c r="HG21" i="1"/>
  <c r="HU21" i="1" s="1"/>
  <c r="HV21" i="1" s="1"/>
  <c r="BP21" i="1"/>
  <c r="CD21" i="1" s="1"/>
  <c r="CE21" i="1" s="1"/>
  <c r="GL21" i="1"/>
  <c r="CZ20" i="1"/>
  <c r="GF20" i="1"/>
  <c r="B17" i="1"/>
  <c r="C16" i="1"/>
  <c r="E21" i="1"/>
  <c r="BJ21" i="1" l="1"/>
  <c r="HG22" i="1"/>
  <c r="HU22" i="1" s="1"/>
  <c r="HV22" i="1" s="1"/>
  <c r="EA22" i="1"/>
  <c r="EO22" i="1" s="1"/>
  <c r="EP22" i="1" s="1"/>
  <c r="GL22" i="1"/>
  <c r="FQ22" i="1"/>
  <c r="GE22" i="1" s="1"/>
  <c r="GF22" i="1" s="1"/>
  <c r="DF22" i="1"/>
  <c r="DT22" i="1" s="1"/>
  <c r="DU22" i="1" s="1"/>
  <c r="BP22" i="1"/>
  <c r="CD22" i="1" s="1"/>
  <c r="CE22" i="1" s="1"/>
  <c r="CK22" i="1"/>
  <c r="CY22" i="1" s="1"/>
  <c r="CZ22" i="1" s="1"/>
  <c r="AN22" i="1"/>
  <c r="AO22" i="1" s="1"/>
  <c r="AU22" i="1"/>
  <c r="BI22" i="1" s="1"/>
  <c r="BJ22" i="1" s="1"/>
  <c r="EV22" i="1"/>
  <c r="FJ22" i="1" s="1"/>
  <c r="EP21" i="1"/>
  <c r="DU21" i="1"/>
  <c r="FO17" i="1"/>
  <c r="ET17" i="1"/>
  <c r="HE17" i="1"/>
  <c r="GJ17" i="1"/>
  <c r="DD17" i="1"/>
  <c r="CI17" i="1"/>
  <c r="DY17" i="1"/>
  <c r="HZ17" i="1"/>
  <c r="AS17" i="1"/>
  <c r="BN17" i="1"/>
  <c r="B18" i="1"/>
  <c r="X17" i="1"/>
  <c r="C17" i="1"/>
  <c r="E22" i="1"/>
  <c r="FK22" i="1" l="1"/>
  <c r="EV23" i="1"/>
  <c r="FJ23" i="1" s="1"/>
  <c r="FK23" i="1" s="1"/>
  <c r="HG23" i="1"/>
  <c r="HU23" i="1" s="1"/>
  <c r="HV23" i="1" s="1"/>
  <c r="DF23" i="1"/>
  <c r="DT23" i="1" s="1"/>
  <c r="DU23" i="1" s="1"/>
  <c r="AU23" i="1"/>
  <c r="BI23" i="1" s="1"/>
  <c r="BJ23" i="1" s="1"/>
  <c r="AN23" i="1"/>
  <c r="AO23" i="1" s="1"/>
  <c r="GL23" i="1"/>
  <c r="CK23" i="1"/>
  <c r="CY23" i="1" s="1"/>
  <c r="CZ23" i="1" s="1"/>
  <c r="FQ23" i="1"/>
  <c r="GE23" i="1" s="1"/>
  <c r="GF23" i="1" s="1"/>
  <c r="EA23" i="1"/>
  <c r="EO23" i="1" s="1"/>
  <c r="EP23" i="1" s="1"/>
  <c r="BP23" i="1"/>
  <c r="CD23" i="1" s="1"/>
  <c r="CE23" i="1" s="1"/>
  <c r="FO18" i="1"/>
  <c r="ET18" i="1"/>
  <c r="DY18" i="1"/>
  <c r="AS18" i="1"/>
  <c r="BN18" i="1"/>
  <c r="HZ18" i="1"/>
  <c r="DD18" i="1"/>
  <c r="CI18" i="1"/>
  <c r="HE18" i="1"/>
  <c r="GJ18" i="1"/>
  <c r="B19" i="1"/>
  <c r="C18" i="1"/>
  <c r="X18" i="1"/>
  <c r="E23" i="1"/>
  <c r="FQ24" i="1" l="1"/>
  <c r="GE24" i="1" s="1"/>
  <c r="GF24" i="1" s="1"/>
  <c r="EA24" i="1"/>
  <c r="EO24" i="1" s="1"/>
  <c r="EP24" i="1" s="1"/>
  <c r="CK24" i="1"/>
  <c r="CY24" i="1" s="1"/>
  <c r="CZ24" i="1" s="1"/>
  <c r="GL24" i="1"/>
  <c r="EV24" i="1"/>
  <c r="FJ24" i="1" s="1"/>
  <c r="FK24" i="1" s="1"/>
  <c r="BP24" i="1"/>
  <c r="CD24" i="1" s="1"/>
  <c r="CE24" i="1" s="1"/>
  <c r="HG24" i="1"/>
  <c r="HU24" i="1" s="1"/>
  <c r="HV24" i="1" s="1"/>
  <c r="AU24" i="1"/>
  <c r="BI24" i="1" s="1"/>
  <c r="BJ24" i="1" s="1"/>
  <c r="DF24" i="1"/>
  <c r="DT24" i="1" s="1"/>
  <c r="DU24" i="1" s="1"/>
  <c r="AN24" i="1"/>
  <c r="AO24" i="1" s="1"/>
  <c r="AS19" i="1"/>
  <c r="HE19" i="1"/>
  <c r="GJ19" i="1"/>
  <c r="ET19" i="1"/>
  <c r="DY19" i="1"/>
  <c r="DD19" i="1"/>
  <c r="CI19" i="1"/>
  <c r="FO19" i="1"/>
  <c r="HZ19" i="1"/>
  <c r="BN19" i="1"/>
  <c r="B20" i="1"/>
  <c r="C19" i="1"/>
  <c r="X19" i="1"/>
  <c r="E24" i="1"/>
  <c r="HG25" i="1" l="1"/>
  <c r="HU25" i="1" s="1"/>
  <c r="HV25" i="1" s="1"/>
  <c r="EV25" i="1"/>
  <c r="FJ25" i="1" s="1"/>
  <c r="FK25" i="1" s="1"/>
  <c r="DF25" i="1"/>
  <c r="DT25" i="1" s="1"/>
  <c r="DU25" i="1" s="1"/>
  <c r="EA25" i="1"/>
  <c r="EO25" i="1" s="1"/>
  <c r="EP25" i="1" s="1"/>
  <c r="AU25" i="1"/>
  <c r="BI25" i="1" s="1"/>
  <c r="BJ25" i="1" s="1"/>
  <c r="AN25" i="1"/>
  <c r="AO25" i="1" s="1"/>
  <c r="FQ25" i="1"/>
  <c r="GE25" i="1" s="1"/>
  <c r="GF25" i="1" s="1"/>
  <c r="BP25" i="1"/>
  <c r="CD25" i="1" s="1"/>
  <c r="CE25" i="1" s="1"/>
  <c r="CK25" i="1"/>
  <c r="CY25" i="1" s="1"/>
  <c r="CZ25" i="1" s="1"/>
  <c r="GL25" i="1"/>
  <c r="DY20" i="1"/>
  <c r="BN20" i="1"/>
  <c r="ET20" i="1"/>
  <c r="AS20" i="1"/>
  <c r="HZ20" i="1"/>
  <c r="GJ20" i="1"/>
  <c r="DD20" i="1"/>
  <c r="CI20" i="1"/>
  <c r="FO20" i="1"/>
  <c r="HE20" i="1"/>
  <c r="B21" i="1"/>
  <c r="C20" i="1"/>
  <c r="X20" i="1"/>
  <c r="E25" i="1"/>
  <c r="EA26" i="1" l="1"/>
  <c r="EO26" i="1" s="1"/>
  <c r="EP26" i="1" s="1"/>
  <c r="GL26" i="1"/>
  <c r="FQ26" i="1"/>
  <c r="GE26" i="1" s="1"/>
  <c r="GF26" i="1" s="1"/>
  <c r="CK26" i="1"/>
  <c r="CY26" i="1" s="1"/>
  <c r="CZ26" i="1" s="1"/>
  <c r="HG26" i="1"/>
  <c r="HU26" i="1" s="1"/>
  <c r="HV26" i="1" s="1"/>
  <c r="DF26" i="1"/>
  <c r="DT26" i="1" s="1"/>
  <c r="DU26" i="1" s="1"/>
  <c r="BP26" i="1"/>
  <c r="CD26" i="1" s="1"/>
  <c r="CE26" i="1" s="1"/>
  <c r="EV26" i="1"/>
  <c r="FJ26" i="1" s="1"/>
  <c r="FK26" i="1" s="1"/>
  <c r="AN26" i="1"/>
  <c r="AO26" i="1" s="1"/>
  <c r="AU26" i="1"/>
  <c r="BI26" i="1" s="1"/>
  <c r="BJ26" i="1" s="1"/>
  <c r="HE21" i="1"/>
  <c r="GJ21" i="1"/>
  <c r="FO21" i="1"/>
  <c r="DD21" i="1"/>
  <c r="CI21" i="1"/>
  <c r="BN21" i="1"/>
  <c r="HZ21" i="1"/>
  <c r="ET21" i="1"/>
  <c r="AS21" i="1"/>
  <c r="DY21" i="1"/>
  <c r="B22" i="1"/>
  <c r="X21" i="1"/>
  <c r="C21" i="1"/>
  <c r="E26" i="1"/>
  <c r="HG27" i="1" l="1"/>
  <c r="EV27" i="1"/>
  <c r="CK27" i="1"/>
  <c r="DF27" i="1"/>
  <c r="FQ27" i="1"/>
  <c r="AU27" i="1"/>
  <c r="GL27" i="1"/>
  <c r="EA27" i="1"/>
  <c r="BP27" i="1"/>
  <c r="B23" i="1"/>
  <c r="C22" i="1"/>
  <c r="E27" i="1"/>
  <c r="EA28" i="1" l="1"/>
  <c r="GL28" i="1"/>
  <c r="EV28" i="1"/>
  <c r="CK28" i="1"/>
  <c r="HG28" i="1"/>
  <c r="BP28" i="1"/>
  <c r="AU28" i="1"/>
  <c r="DF28" i="1"/>
  <c r="FQ28" i="1"/>
  <c r="B24" i="1"/>
  <c r="C23" i="1"/>
  <c r="E28" i="1"/>
  <c r="HG29" i="1" l="1"/>
  <c r="EV29" i="1"/>
  <c r="CK29" i="1"/>
  <c r="FQ29" i="1"/>
  <c r="DF29" i="1"/>
  <c r="EA29" i="1"/>
  <c r="AU29" i="1"/>
  <c r="BP29" i="1"/>
  <c r="GL29" i="1"/>
  <c r="FO24" i="1"/>
  <c r="CI24" i="1"/>
  <c r="BN24" i="1"/>
  <c r="HZ24" i="1"/>
  <c r="GJ24" i="1"/>
  <c r="DD24" i="1"/>
  <c r="AS24" i="1"/>
  <c r="ET24" i="1"/>
  <c r="HE24" i="1"/>
  <c r="DY24" i="1"/>
  <c r="B25" i="1"/>
  <c r="C24" i="1"/>
  <c r="X24" i="1"/>
  <c r="E29" i="1"/>
  <c r="FQ30" i="1" l="1"/>
  <c r="EA30" i="1"/>
  <c r="GL30" i="1"/>
  <c r="HG30" i="1"/>
  <c r="DF30" i="1"/>
  <c r="BP30" i="1"/>
  <c r="CK30" i="1"/>
  <c r="AU30" i="1"/>
  <c r="EV30" i="1"/>
  <c r="ET25" i="1"/>
  <c r="DY25" i="1"/>
  <c r="AS25" i="1"/>
  <c r="FO25" i="1"/>
  <c r="CI25" i="1"/>
  <c r="HZ25" i="1"/>
  <c r="DD25" i="1"/>
  <c r="BN25" i="1"/>
  <c r="HE25" i="1"/>
  <c r="GJ25" i="1"/>
  <c r="B26" i="1"/>
  <c r="X25" i="1"/>
  <c r="C25" i="1"/>
  <c r="E30" i="1"/>
  <c r="HG31" i="1" l="1"/>
  <c r="EV31" i="1"/>
  <c r="DF31" i="1"/>
  <c r="CK31" i="1"/>
  <c r="AU31" i="1"/>
  <c r="GL31" i="1"/>
  <c r="EA31" i="1"/>
  <c r="FQ31" i="1"/>
  <c r="BP31" i="1"/>
  <c r="GJ26" i="1"/>
  <c r="BN26" i="1"/>
  <c r="ET26" i="1"/>
  <c r="DY26" i="1"/>
  <c r="DD26" i="1"/>
  <c r="AS26" i="1"/>
  <c r="FO26" i="1"/>
  <c r="CI26" i="1"/>
  <c r="HE26" i="1"/>
  <c r="HZ26" i="1"/>
  <c r="B27" i="1"/>
  <c r="C26" i="1"/>
  <c r="X26" i="1"/>
  <c r="E31" i="1"/>
  <c r="EA32" i="1" l="1"/>
  <c r="CK32" i="1"/>
  <c r="GL32" i="1"/>
  <c r="EV32" i="1"/>
  <c r="FQ32" i="1"/>
  <c r="BP32" i="1"/>
  <c r="HG32" i="1"/>
  <c r="AU32" i="1"/>
  <c r="DF32" i="1"/>
  <c r="HZ27" i="1"/>
  <c r="BN27" i="1"/>
  <c r="GJ27" i="1"/>
  <c r="ET27" i="1"/>
  <c r="DY27" i="1"/>
  <c r="DD27" i="1"/>
  <c r="CI27" i="1"/>
  <c r="HE27" i="1"/>
  <c r="AS27" i="1"/>
  <c r="FO27" i="1"/>
  <c r="B28" i="1"/>
  <c r="C27" i="1"/>
  <c r="X27" i="1"/>
  <c r="E32" i="1"/>
  <c r="HG33" i="1" l="1"/>
  <c r="EV33" i="1"/>
  <c r="GL33" i="1"/>
  <c r="FQ33" i="1"/>
  <c r="DF33" i="1"/>
  <c r="EA33" i="1"/>
  <c r="AU33" i="1"/>
  <c r="CK33" i="1"/>
  <c r="BP33" i="1"/>
  <c r="GJ28" i="1"/>
  <c r="FO28" i="1"/>
  <c r="CI28" i="1"/>
  <c r="AS28" i="1"/>
  <c r="BN28" i="1"/>
  <c r="HZ28" i="1"/>
  <c r="ET28" i="1"/>
  <c r="DY28" i="1"/>
  <c r="HE28" i="1"/>
  <c r="DD28" i="1"/>
  <c r="B29" i="1"/>
  <c r="C28" i="1"/>
  <c r="X28" i="1"/>
  <c r="E33" i="1"/>
  <c r="GL34" i="1" l="1"/>
  <c r="EA34" i="1"/>
  <c r="HG34" i="1"/>
  <c r="FQ34" i="1"/>
  <c r="CK34" i="1"/>
  <c r="DF34" i="1"/>
  <c r="BP34" i="1"/>
  <c r="EV34" i="1"/>
  <c r="AU34" i="1"/>
  <c r="B30" i="1"/>
  <c r="C29" i="1"/>
  <c r="E34" i="1"/>
  <c r="HG35" i="1" l="1"/>
  <c r="EV35" i="1"/>
  <c r="DF35" i="1"/>
  <c r="CK35" i="1"/>
  <c r="AU35" i="1"/>
  <c r="FQ35" i="1"/>
  <c r="EA35" i="1"/>
  <c r="GL35" i="1"/>
  <c r="BP35" i="1"/>
  <c r="B31" i="1"/>
  <c r="C30" i="1"/>
  <c r="E35" i="1"/>
  <c r="EA36" i="1" l="1"/>
  <c r="CK36" i="1"/>
  <c r="FQ36" i="1"/>
  <c r="EV36" i="1"/>
  <c r="HG36" i="1"/>
  <c r="BP36" i="1"/>
  <c r="GL36" i="1"/>
  <c r="AU36" i="1"/>
  <c r="DF36" i="1"/>
  <c r="FO31" i="1"/>
  <c r="CI31" i="1"/>
  <c r="HZ31" i="1"/>
  <c r="DD31" i="1"/>
  <c r="HE31" i="1"/>
  <c r="BN31" i="1"/>
  <c r="AS31" i="1"/>
  <c r="ET31" i="1"/>
  <c r="GJ31" i="1"/>
  <c r="DY31" i="1"/>
  <c r="B32" i="1"/>
  <c r="X31" i="1"/>
  <c r="C31" i="1"/>
  <c r="E36" i="1"/>
  <c r="HG37" i="1" l="1"/>
  <c r="FQ37" i="1"/>
  <c r="EV37" i="1"/>
  <c r="GL37" i="1"/>
  <c r="DF37" i="1"/>
  <c r="EA37" i="1"/>
  <c r="AU37" i="1"/>
  <c r="BP37" i="1"/>
  <c r="CK37" i="1"/>
  <c r="HE32" i="1"/>
  <c r="ET32" i="1"/>
  <c r="DY32" i="1"/>
  <c r="GJ32" i="1"/>
  <c r="FO32" i="1"/>
  <c r="CI32" i="1"/>
  <c r="AS32" i="1"/>
  <c r="HZ32" i="1"/>
  <c r="DD32" i="1"/>
  <c r="BN32" i="1"/>
  <c r="B33" i="1"/>
  <c r="C32" i="1"/>
  <c r="X32" i="1"/>
  <c r="E37" i="1"/>
  <c r="EA38" i="1" l="1"/>
  <c r="HG38" i="1"/>
  <c r="GL38" i="1"/>
  <c r="DF38" i="1"/>
  <c r="BP38" i="1"/>
  <c r="AU38" i="1"/>
  <c r="FQ38" i="1"/>
  <c r="EV38" i="1"/>
  <c r="CK38" i="1"/>
  <c r="BN33" i="1"/>
  <c r="ET33" i="1"/>
  <c r="DY33" i="1"/>
  <c r="DD33" i="1"/>
  <c r="HE33" i="1"/>
  <c r="GJ33" i="1"/>
  <c r="FO33" i="1"/>
  <c r="CI33" i="1"/>
  <c r="AS33" i="1"/>
  <c r="HZ33" i="1"/>
  <c r="B34" i="1"/>
  <c r="X33" i="1"/>
  <c r="C33" i="1"/>
  <c r="P11" i="1"/>
  <c r="N11" i="1"/>
  <c r="M10" i="1"/>
  <c r="O10" i="1"/>
  <c r="K12" i="1"/>
  <c r="E38" i="1"/>
  <c r="HM13" i="1" l="1"/>
  <c r="Q11" i="1"/>
  <c r="S11" i="1" s="1"/>
  <c r="T11" i="1" s="1"/>
  <c r="HG39" i="1"/>
  <c r="EV39" i="1"/>
  <c r="GL39" i="1"/>
  <c r="DF39" i="1"/>
  <c r="CK39" i="1"/>
  <c r="AU39" i="1"/>
  <c r="FQ39" i="1"/>
  <c r="EA39" i="1"/>
  <c r="BP39" i="1"/>
  <c r="HZ34" i="1"/>
  <c r="HE34" i="1"/>
  <c r="GJ34" i="1"/>
  <c r="ET34" i="1"/>
  <c r="BN34" i="1"/>
  <c r="AS34" i="1"/>
  <c r="DY34" i="1"/>
  <c r="FO34" i="1"/>
  <c r="CI34" i="1"/>
  <c r="DD34" i="1"/>
  <c r="FW13" i="1"/>
  <c r="FB13" i="1"/>
  <c r="EG13" i="1"/>
  <c r="DL13" i="1"/>
  <c r="CQ13" i="1"/>
  <c r="BV13" i="1"/>
  <c r="BA13" i="1"/>
  <c r="AF13" i="1"/>
  <c r="B35" i="1"/>
  <c r="C34" i="1"/>
  <c r="X34" i="1"/>
  <c r="L11" i="1"/>
  <c r="P12" i="1"/>
  <c r="N12" i="1"/>
  <c r="L12" i="1" s="1"/>
  <c r="O11" i="1"/>
  <c r="K13" i="1"/>
  <c r="FW14" i="1" s="1"/>
  <c r="E39" i="1"/>
  <c r="EA40" i="1" l="1"/>
  <c r="CK40" i="1"/>
  <c r="FQ40" i="1"/>
  <c r="EV40" i="1"/>
  <c r="BP40" i="1"/>
  <c r="HG40" i="1"/>
  <c r="AU40" i="1"/>
  <c r="DF40" i="1"/>
  <c r="GL40" i="1"/>
  <c r="CQ14" i="1"/>
  <c r="HM14" i="1"/>
  <c r="FO35" i="1"/>
  <c r="CI35" i="1"/>
  <c r="HE35" i="1"/>
  <c r="HZ35" i="1"/>
  <c r="DD35" i="1"/>
  <c r="GJ35" i="1"/>
  <c r="BN35" i="1"/>
  <c r="ET35" i="1"/>
  <c r="DY35" i="1"/>
  <c r="AS35" i="1"/>
  <c r="EG14" i="1"/>
  <c r="FB14" i="1"/>
  <c r="DL14" i="1"/>
  <c r="BV14" i="1"/>
  <c r="BA14" i="1"/>
  <c r="AF14" i="1"/>
  <c r="O12" i="1"/>
  <c r="B36" i="1"/>
  <c r="C35" i="1"/>
  <c r="X35" i="1"/>
  <c r="M12" i="1"/>
  <c r="P13" i="1"/>
  <c r="M11" i="1"/>
  <c r="K14" i="1"/>
  <c r="FW15" i="1" s="1"/>
  <c r="E40" i="1"/>
  <c r="HM15" i="1" l="1"/>
  <c r="FB15" i="1"/>
  <c r="EG15" i="1"/>
  <c r="DL15" i="1"/>
  <c r="CQ15" i="1"/>
  <c r="BA15" i="1"/>
  <c r="AF15" i="1"/>
  <c r="BV15" i="1"/>
  <c r="B37" i="1"/>
  <c r="C36" i="1"/>
  <c r="P14" i="1"/>
  <c r="K15" i="1"/>
  <c r="Q14" i="1" l="1"/>
  <c r="S14" i="1" s="1"/>
  <c r="HM16" i="1"/>
  <c r="FW16" i="1"/>
  <c r="FB16" i="1"/>
  <c r="EG16" i="1"/>
  <c r="DL16" i="1"/>
  <c r="BV16" i="1"/>
  <c r="CQ16" i="1"/>
  <c r="BA16" i="1"/>
  <c r="AF16" i="1"/>
  <c r="B38" i="1"/>
  <c r="C37" i="1"/>
  <c r="P15" i="1"/>
  <c r="K16" i="1"/>
  <c r="HM17" i="1" s="1"/>
  <c r="Q15" i="1" l="1"/>
  <c r="S15" i="1" s="1"/>
  <c r="FO38" i="1"/>
  <c r="DD38" i="1"/>
  <c r="CI38" i="1"/>
  <c r="HZ38" i="1"/>
  <c r="GJ38" i="1"/>
  <c r="BN38" i="1"/>
  <c r="AS38" i="1"/>
  <c r="ET38" i="1"/>
  <c r="HE38" i="1"/>
  <c r="DY38" i="1"/>
  <c r="FW17" i="1"/>
  <c r="FB17" i="1"/>
  <c r="EG17" i="1"/>
  <c r="DL17" i="1"/>
  <c r="CQ17" i="1"/>
  <c r="BV17" i="1"/>
  <c r="BA17" i="1"/>
  <c r="AF17" i="1"/>
  <c r="B39" i="1"/>
  <c r="C38" i="1"/>
  <c r="X38" i="1"/>
  <c r="P16" i="1"/>
  <c r="K17" i="1"/>
  <c r="HM18" i="1" l="1"/>
  <c r="HE39" i="1"/>
  <c r="ET39" i="1"/>
  <c r="DY39" i="1"/>
  <c r="AS39" i="1"/>
  <c r="FO39" i="1"/>
  <c r="CI39" i="1"/>
  <c r="HZ39" i="1"/>
  <c r="DD39" i="1"/>
  <c r="GJ39" i="1"/>
  <c r="BN39" i="1"/>
  <c r="FW18" i="1"/>
  <c r="FB18" i="1"/>
  <c r="EG18" i="1"/>
  <c r="DL18" i="1"/>
  <c r="CQ18" i="1"/>
  <c r="AF18" i="1"/>
  <c r="BV18" i="1"/>
  <c r="BA18" i="1"/>
  <c r="X39" i="1"/>
  <c r="C39" i="1"/>
  <c r="B40" i="1"/>
  <c r="P17" i="1"/>
  <c r="K18" i="1"/>
  <c r="FW19" i="1" s="1"/>
  <c r="Q17" i="1" l="1"/>
  <c r="S17" i="1" s="1"/>
  <c r="HM19" i="1"/>
  <c r="DD40" i="1"/>
  <c r="BN40" i="1"/>
  <c r="AS40" i="1"/>
  <c r="HE40" i="1"/>
  <c r="GJ40" i="1"/>
  <c r="ET40" i="1"/>
  <c r="DY40" i="1"/>
  <c r="FO40" i="1"/>
  <c r="HZ40" i="1"/>
  <c r="CI40" i="1"/>
  <c r="FB19" i="1"/>
  <c r="EG19" i="1"/>
  <c r="DL19" i="1"/>
  <c r="CQ19" i="1"/>
  <c r="BV19" i="1"/>
  <c r="AF19" i="1"/>
  <c r="BA19" i="1"/>
  <c r="C40" i="1"/>
  <c r="X40" i="1"/>
  <c r="K19" i="1"/>
  <c r="P18" i="1"/>
  <c r="HM20" i="1" l="1"/>
  <c r="K20" i="1"/>
  <c r="Q18" i="1"/>
  <c r="S18" i="1" s="1"/>
  <c r="FB20" i="1"/>
  <c r="FW20" i="1"/>
  <c r="DL20" i="1"/>
  <c r="EG20" i="1"/>
  <c r="BV20" i="1"/>
  <c r="CQ20" i="1"/>
  <c r="BA20" i="1"/>
  <c r="AF20" i="1"/>
  <c r="P19" i="1"/>
  <c r="HM21" i="1"/>
  <c r="Q19" i="1" l="1"/>
  <c r="S19" i="1" s="1"/>
  <c r="FB21" i="1"/>
  <c r="FW21" i="1"/>
  <c r="DL21" i="1"/>
  <c r="EG21" i="1"/>
  <c r="BV21" i="1"/>
  <c r="CQ21" i="1"/>
  <c r="AF21" i="1"/>
  <c r="BA21" i="1"/>
  <c r="P20" i="1"/>
  <c r="K21" i="1"/>
  <c r="HM22" i="1" s="1"/>
  <c r="FB22" i="1" l="1"/>
  <c r="FW22" i="1"/>
  <c r="DL22" i="1"/>
  <c r="EG22" i="1"/>
  <c r="BV22" i="1"/>
  <c r="CQ22" i="1"/>
  <c r="K22" i="1"/>
  <c r="HM23" i="1" s="1"/>
  <c r="BA22" i="1"/>
  <c r="AF22" i="1"/>
  <c r="P21" i="1"/>
  <c r="FB23" i="1" l="1"/>
  <c r="FW23" i="1"/>
  <c r="DL23" i="1"/>
  <c r="EG23" i="1"/>
  <c r="BV23" i="1"/>
  <c r="CQ23" i="1"/>
  <c r="P22" i="1"/>
  <c r="K23" i="1"/>
  <c r="HM24" i="1" s="1"/>
  <c r="BA23" i="1"/>
  <c r="AF23" i="1"/>
  <c r="FB24" i="1" l="1"/>
  <c r="FW24" i="1"/>
  <c r="DL24" i="1"/>
  <c r="EG24" i="1"/>
  <c r="K24" i="1"/>
  <c r="HM25" i="1" s="1"/>
  <c r="AF24" i="1"/>
  <c r="BV24" i="1"/>
  <c r="CQ24" i="1"/>
  <c r="P23" i="1"/>
  <c r="BA24" i="1"/>
  <c r="K25" i="1" l="1"/>
  <c r="HM26" i="1" s="1"/>
  <c r="FB25" i="1"/>
  <c r="FW25" i="1"/>
  <c r="BA25" i="1"/>
  <c r="CQ25" i="1"/>
  <c r="DL25" i="1"/>
  <c r="EG25" i="1"/>
  <c r="P24" i="1"/>
  <c r="BV25" i="1"/>
  <c r="AF25" i="1"/>
  <c r="P25" i="1" l="1"/>
  <c r="EG26" i="1"/>
  <c r="K26" i="1"/>
  <c r="HM27" i="1" s="1"/>
  <c r="Q25" i="1"/>
  <c r="S25" i="1" s="1"/>
  <c r="BA26" i="1"/>
  <c r="DL26" i="1"/>
  <c r="CQ26" i="1"/>
  <c r="FB26" i="1"/>
  <c r="AF26" i="1"/>
  <c r="BV26" i="1"/>
  <c r="FW26" i="1"/>
  <c r="FW27" i="1"/>
  <c r="AF27" i="1"/>
  <c r="BA27" i="1" l="1"/>
  <c r="DL27" i="1"/>
  <c r="CQ27" i="1"/>
  <c r="EG27" i="1"/>
  <c r="BV27" i="1"/>
  <c r="K27" i="1"/>
  <c r="HM28" i="1" s="1"/>
  <c r="P26" i="1"/>
  <c r="Q26" i="1" s="1"/>
  <c r="S26" i="1" s="1"/>
  <c r="FB27" i="1"/>
  <c r="DL28" i="1" l="1"/>
  <c r="AF28" i="1"/>
  <c r="CQ28" i="1"/>
  <c r="BA28" i="1"/>
  <c r="BV28" i="1"/>
  <c r="P27" i="1"/>
  <c r="K28" i="1"/>
  <c r="FB29" i="1" s="1"/>
  <c r="AF29" i="1"/>
  <c r="EG28" i="1"/>
  <c r="FW28" i="1"/>
  <c r="FB28" i="1"/>
  <c r="DL29" i="1"/>
  <c r="K29" i="1" l="1"/>
  <c r="FB30" i="1" s="1"/>
  <c r="HM29" i="1"/>
  <c r="P28" i="1"/>
  <c r="Q28" i="1" s="1"/>
  <c r="S28" i="1" s="1"/>
  <c r="BV29" i="1"/>
  <c r="CQ29" i="1"/>
  <c r="FW29" i="1"/>
  <c r="EG29" i="1"/>
  <c r="BA29" i="1"/>
  <c r="K30" i="1"/>
  <c r="BV30" i="1" l="1"/>
  <c r="FW30" i="1"/>
  <c r="EG30" i="1"/>
  <c r="AF30" i="1"/>
  <c r="P29" i="1"/>
  <c r="Q29" i="1" s="1"/>
  <c r="S29" i="1" s="1"/>
  <c r="HM30" i="1"/>
  <c r="DL30" i="1"/>
  <c r="BA30" i="1"/>
  <c r="CQ30" i="1"/>
  <c r="HM31" i="1"/>
  <c r="FW31" i="1"/>
  <c r="EG31" i="1"/>
  <c r="CQ31" i="1"/>
  <c r="K31" i="1"/>
  <c r="BV32" i="1" s="1"/>
  <c r="BA31" i="1"/>
  <c r="AF31" i="1"/>
  <c r="FB31" i="1"/>
  <c r="DL31" i="1"/>
  <c r="BV31" i="1"/>
  <c r="P30" i="1"/>
  <c r="Q30" i="1" s="1"/>
  <c r="S30" i="1" s="1"/>
  <c r="CQ32" i="1" l="1"/>
  <c r="FW32" i="1"/>
  <c r="K32" i="1"/>
  <c r="HM33" i="1" s="1"/>
  <c r="AF32" i="1"/>
  <c r="FB32" i="1"/>
  <c r="HM32" i="1"/>
  <c r="DL32" i="1"/>
  <c r="P31" i="1"/>
  <c r="Q31" i="1" s="1"/>
  <c r="S31" i="1" s="1"/>
  <c r="BA32" i="1"/>
  <c r="EG32" i="1"/>
  <c r="BA33" i="1" l="1"/>
  <c r="CQ33" i="1"/>
  <c r="K33" i="1"/>
  <c r="FW34" i="1" s="1"/>
  <c r="BV33" i="1"/>
  <c r="AF33" i="1"/>
  <c r="FW33" i="1"/>
  <c r="DL33" i="1"/>
  <c r="FB33" i="1"/>
  <c r="P32" i="1"/>
  <c r="Q32" i="1" s="1"/>
  <c r="S32" i="1" s="1"/>
  <c r="EG33" i="1"/>
  <c r="DL34" i="1" l="1"/>
  <c r="EG34" i="1"/>
  <c r="K34" i="1"/>
  <c r="FW35" i="1" s="1"/>
  <c r="BV34" i="1"/>
  <c r="AF34" i="1"/>
  <c r="CQ34" i="1"/>
  <c r="HM34" i="1"/>
  <c r="FB34" i="1"/>
  <c r="P33" i="1"/>
  <c r="Q33" i="1" s="1"/>
  <c r="S33" i="1" s="1"/>
  <c r="BA34" i="1"/>
  <c r="FB35" i="1" l="1"/>
  <c r="CQ35" i="1"/>
  <c r="DL35" i="1"/>
  <c r="BV35" i="1"/>
  <c r="HM35" i="1"/>
  <c r="EG35" i="1"/>
  <c r="BA35" i="1"/>
  <c r="P34" i="1"/>
  <c r="Q34" i="1" s="1"/>
  <c r="S34" i="1" s="1"/>
  <c r="K35" i="1"/>
  <c r="CQ36" i="1" s="1"/>
  <c r="AF35" i="1"/>
  <c r="K36" i="1" l="1"/>
  <c r="HM37" i="1" s="1"/>
  <c r="FW36" i="1"/>
  <c r="P36" i="1"/>
  <c r="FB37" i="1"/>
  <c r="BA37" i="1"/>
  <c r="DL37" i="1"/>
  <c r="FB36" i="1"/>
  <c r="EG37" i="1"/>
  <c r="K37" i="1"/>
  <c r="HM38" i="1" s="1"/>
  <c r="CQ37" i="1"/>
  <c r="FW37" i="1"/>
  <c r="HM36" i="1"/>
  <c r="DL36" i="1"/>
  <c r="EG36" i="1"/>
  <c r="P35" i="1"/>
  <c r="Q35" i="1" s="1"/>
  <c r="S35" i="1" s="1"/>
  <c r="BA36" i="1"/>
  <c r="AF36" i="1"/>
  <c r="BV36" i="1"/>
  <c r="Q36" i="1"/>
  <c r="S36" i="1" s="1"/>
  <c r="CQ38" i="1"/>
  <c r="AF37" i="1" l="1"/>
  <c r="BV37" i="1"/>
  <c r="K38" i="1"/>
  <c r="HM39" i="1" s="1"/>
  <c r="FW38" i="1"/>
  <c r="AF38" i="1"/>
  <c r="EG38" i="1"/>
  <c r="BA38" i="1"/>
  <c r="DL38" i="1"/>
  <c r="P37" i="1"/>
  <c r="Q37" i="1" s="1"/>
  <c r="S37" i="1" s="1"/>
  <c r="BV38" i="1"/>
  <c r="FB38" i="1"/>
  <c r="FB39" i="1"/>
  <c r="FW39" i="1"/>
  <c r="EG39" i="1"/>
  <c r="BV39" i="1"/>
  <c r="CQ39" i="1"/>
  <c r="AF39" i="1"/>
  <c r="BA39" i="1"/>
  <c r="P38" i="1"/>
  <c r="K39" i="1" l="1"/>
  <c r="HM40" i="1" s="1"/>
  <c r="DL39" i="1"/>
  <c r="Q38" i="1"/>
  <c r="S38" i="1" s="1"/>
  <c r="FB40" i="1"/>
  <c r="FW40" i="1"/>
  <c r="DL40" i="1"/>
  <c r="EG40" i="1"/>
  <c r="EG41" i="1" s="1"/>
  <c r="P39" i="1"/>
  <c r="CQ40" i="1"/>
  <c r="CQ41" i="1" s="1"/>
  <c r="K40" i="1"/>
  <c r="P40" i="1" s="1"/>
  <c r="BV40" i="1"/>
  <c r="BV41" i="1" s="1"/>
  <c r="BA40" i="1"/>
  <c r="BA41" i="1" s="1"/>
  <c r="AF40" i="1"/>
  <c r="AF41" i="1" s="1"/>
  <c r="Q39" i="1" l="1"/>
  <c r="S39" i="1" s="1"/>
  <c r="Q40" i="1"/>
  <c r="S40" i="1" s="1"/>
  <c r="K41" i="1"/>
  <c r="P41" i="1"/>
  <c r="F13" i="1" l="1"/>
  <c r="N13" i="1" l="1"/>
  <c r="I13" i="1"/>
  <c r="J13" i="1" s="1"/>
  <c r="F14" i="1"/>
  <c r="T14" i="1" l="1"/>
  <c r="N14" i="1"/>
  <c r="F15" i="1"/>
  <c r="I14" i="1"/>
  <c r="J14" i="1" s="1"/>
  <c r="G13" i="1"/>
  <c r="H13" i="1" s="1"/>
  <c r="L13" i="1" l="1"/>
  <c r="N15" i="1"/>
  <c r="T15" i="1"/>
  <c r="F16" i="1"/>
  <c r="I15" i="1"/>
  <c r="J15" i="1" s="1"/>
  <c r="G14" i="1"/>
  <c r="H14" i="1" s="1"/>
  <c r="L14" i="1" l="1"/>
  <c r="N16" i="1"/>
  <c r="F17" i="1"/>
  <c r="I16" i="1"/>
  <c r="J16" i="1" s="1"/>
  <c r="O14" i="1"/>
  <c r="G15" i="1"/>
  <c r="H15" i="1" s="1"/>
  <c r="M14" i="1" l="1"/>
  <c r="L15" i="1"/>
  <c r="T17" i="1"/>
  <c r="N17" i="1"/>
  <c r="F18" i="1"/>
  <c r="G16" i="1"/>
  <c r="H16" i="1" s="1"/>
  <c r="I17" i="1"/>
  <c r="O15" i="1"/>
  <c r="M15" i="1" l="1"/>
  <c r="L16" i="1"/>
  <c r="T18" i="1"/>
  <c r="N18" i="1"/>
  <c r="G17" i="1"/>
  <c r="J17" i="1"/>
  <c r="F19" i="1"/>
  <c r="F20" i="1" s="1"/>
  <c r="I18" i="1"/>
  <c r="O16" i="1"/>
  <c r="M16" i="1" l="1"/>
  <c r="L17" i="1"/>
  <c r="N19" i="1"/>
  <c r="T19" i="1"/>
  <c r="N20" i="1"/>
  <c r="G18" i="1"/>
  <c r="H18" i="1" s="1"/>
  <c r="J18" i="1"/>
  <c r="H17" i="1"/>
  <c r="I19" i="1"/>
  <c r="F21" i="1"/>
  <c r="O17" i="1"/>
  <c r="L18" i="1" l="1"/>
  <c r="M17" i="1"/>
  <c r="N21" i="1"/>
  <c r="I20" i="1"/>
  <c r="J20" i="1" s="1"/>
  <c r="J19" i="1"/>
  <c r="G19" i="1"/>
  <c r="L19" i="1" s="1"/>
  <c r="F22" i="1"/>
  <c r="O18" i="1"/>
  <c r="I21" i="1" l="1"/>
  <c r="J21" i="1" s="1"/>
  <c r="M18" i="1"/>
  <c r="G20" i="1"/>
  <c r="N22" i="1"/>
  <c r="H19" i="1"/>
  <c r="M19" i="1"/>
  <c r="F23" i="1"/>
  <c r="O19" i="1"/>
  <c r="I22" i="1" l="1"/>
  <c r="J22" i="1" s="1"/>
  <c r="G21" i="1"/>
  <c r="H21" i="1" s="1"/>
  <c r="H20" i="1"/>
  <c r="L20" i="1"/>
  <c r="N23" i="1"/>
  <c r="F24" i="1"/>
  <c r="O20" i="1"/>
  <c r="I23" i="1" l="1"/>
  <c r="I24" i="1" s="1"/>
  <c r="G22" i="1"/>
  <c r="H22" i="1" s="1"/>
  <c r="L21" i="1"/>
  <c r="M20" i="1"/>
  <c r="N24" i="1"/>
  <c r="F25" i="1"/>
  <c r="O21" i="1"/>
  <c r="O22" i="1"/>
  <c r="J23" i="1" l="1"/>
  <c r="L22" i="1"/>
  <c r="G23" i="1"/>
  <c r="L23" i="1" s="1"/>
  <c r="M21" i="1"/>
  <c r="T25" i="1"/>
  <c r="N25" i="1"/>
  <c r="G24" i="1"/>
  <c r="L24" i="1" s="1"/>
  <c r="J24" i="1"/>
  <c r="F26" i="1"/>
  <c r="I25" i="1"/>
  <c r="O23" i="1"/>
  <c r="M23" i="1" l="1"/>
  <c r="M22" i="1"/>
  <c r="H23" i="1"/>
  <c r="M24" i="1"/>
  <c r="T26" i="1"/>
  <c r="N26" i="1"/>
  <c r="G25" i="1"/>
  <c r="L25" i="1" s="1"/>
  <c r="J25" i="1"/>
  <c r="H24" i="1"/>
  <c r="F27" i="1"/>
  <c r="I26" i="1"/>
  <c r="O24" i="1"/>
  <c r="M25" i="1" l="1"/>
  <c r="N27" i="1"/>
  <c r="G26" i="1"/>
  <c r="J26" i="1"/>
  <c r="H25" i="1"/>
  <c r="F28" i="1"/>
  <c r="I27" i="1"/>
  <c r="O25" i="1"/>
  <c r="L26" i="1" l="1"/>
  <c r="T28" i="1"/>
  <c r="N28" i="1"/>
  <c r="G27" i="1"/>
  <c r="L27" i="1" s="1"/>
  <c r="J27" i="1"/>
  <c r="H26" i="1"/>
  <c r="I28" i="1"/>
  <c r="F29" i="1"/>
  <c r="O26" i="1"/>
  <c r="O27" i="1"/>
  <c r="M26" i="1" l="1"/>
  <c r="M27" i="1"/>
  <c r="N29" i="1"/>
  <c r="T29" i="1"/>
  <c r="G28" i="1"/>
  <c r="L28" i="1" s="1"/>
  <c r="J28" i="1"/>
  <c r="H27" i="1"/>
  <c r="F30" i="1"/>
  <c r="I29" i="1"/>
  <c r="J29" i="1" s="1"/>
  <c r="O28" i="1"/>
  <c r="M28" i="1" l="1"/>
  <c r="T30" i="1"/>
  <c r="N30" i="1"/>
  <c r="H28" i="1"/>
  <c r="G29" i="1"/>
  <c r="H29" i="1" s="1"/>
  <c r="I30" i="1"/>
  <c r="J30" i="1" s="1"/>
  <c r="F31" i="1"/>
  <c r="O29" i="1"/>
  <c r="L29" i="1" l="1"/>
  <c r="N31" i="1"/>
  <c r="T31" i="1"/>
  <c r="I31" i="1"/>
  <c r="J31" i="1" s="1"/>
  <c r="F32" i="1"/>
  <c r="G30" i="1"/>
  <c r="H30" i="1" s="1"/>
  <c r="O30" i="1"/>
  <c r="M29" i="1" l="1"/>
  <c r="L30" i="1"/>
  <c r="T32" i="1"/>
  <c r="N32" i="1"/>
  <c r="F33" i="1"/>
  <c r="G31" i="1"/>
  <c r="H31" i="1" s="1"/>
  <c r="I32" i="1"/>
  <c r="J32" i="1" s="1"/>
  <c r="O31" i="1"/>
  <c r="M30" i="1" l="1"/>
  <c r="L31" i="1"/>
  <c r="T33" i="1"/>
  <c r="N33" i="1"/>
  <c r="F34" i="1"/>
  <c r="G32" i="1"/>
  <c r="H32" i="1" s="1"/>
  <c r="I33" i="1"/>
  <c r="J33" i="1" s="1"/>
  <c r="O32" i="1"/>
  <c r="M31" i="1" l="1"/>
  <c r="L32" i="1"/>
  <c r="T34" i="1"/>
  <c r="N34" i="1"/>
  <c r="F35" i="1"/>
  <c r="I34" i="1"/>
  <c r="J34" i="1" s="1"/>
  <c r="G33" i="1"/>
  <c r="H33" i="1" s="1"/>
  <c r="O33" i="1"/>
  <c r="M32" i="1" l="1"/>
  <c r="L33" i="1"/>
  <c r="N35" i="1"/>
  <c r="T35" i="1"/>
  <c r="F36" i="1"/>
  <c r="I35" i="1"/>
  <c r="J35" i="1" s="1"/>
  <c r="G34" i="1"/>
  <c r="H34" i="1" s="1"/>
  <c r="O34" i="1"/>
  <c r="M33" i="1" l="1"/>
  <c r="L34" i="1"/>
  <c r="F37" i="1"/>
  <c r="T36" i="1"/>
  <c r="N36" i="1"/>
  <c r="G35" i="1"/>
  <c r="H35" i="1" s="1"/>
  <c r="I36" i="1"/>
  <c r="J36" i="1" s="1"/>
  <c r="O35" i="1"/>
  <c r="M34" i="1" l="1"/>
  <c r="L35" i="1"/>
  <c r="F38" i="1"/>
  <c r="T39" i="1"/>
  <c r="T38" i="1"/>
  <c r="N37" i="1"/>
  <c r="T37" i="1"/>
  <c r="I37" i="1"/>
  <c r="J37" i="1" s="1"/>
  <c r="G36" i="1"/>
  <c r="H36" i="1" s="1"/>
  <c r="O36" i="1"/>
  <c r="M35" i="1" l="1"/>
  <c r="L36" i="1"/>
  <c r="N38" i="1"/>
  <c r="F39" i="1"/>
  <c r="T40" i="1"/>
  <c r="G37" i="1"/>
  <c r="H37" i="1" s="1"/>
  <c r="I38" i="1"/>
  <c r="J38" i="1" s="1"/>
  <c r="O37" i="1"/>
  <c r="M36" i="1" l="1"/>
  <c r="L37" i="1"/>
  <c r="N39" i="1"/>
  <c r="F40" i="1"/>
  <c r="G38" i="1"/>
  <c r="H38" i="1" s="1"/>
  <c r="I39" i="1"/>
  <c r="J39" i="1" s="1"/>
  <c r="O38" i="1"/>
  <c r="M37" i="1" l="1"/>
  <c r="L38" i="1"/>
  <c r="N40" i="1"/>
  <c r="F41" i="1"/>
  <c r="I40" i="1"/>
  <c r="J40" i="1" s="1"/>
  <c r="G39" i="1"/>
  <c r="H39" i="1" s="1"/>
  <c r="O39" i="1"/>
  <c r="M38" i="1" l="1"/>
  <c r="L39" i="1"/>
  <c r="J41" i="1"/>
  <c r="I41" i="1"/>
  <c r="G40" i="1"/>
  <c r="L40" i="1" s="1"/>
  <c r="L41" i="1" l="1"/>
  <c r="M39" i="1"/>
  <c r="M40" i="1"/>
  <c r="H40" i="1"/>
  <c r="G41" i="1"/>
  <c r="O40" i="1"/>
  <c r="H41" i="1" l="1"/>
  <c r="O13" i="1" l="1"/>
  <c r="O41" i="1" s="1"/>
  <c r="N41" i="1"/>
  <c r="M13" i="1" l="1"/>
  <c r="R34" i="1"/>
  <c r="R18" i="1"/>
  <c r="R31" i="1"/>
  <c r="R14" i="1"/>
  <c r="U14" i="1" s="1"/>
  <c r="V14" i="1" l="1"/>
  <c r="W14" i="1" s="1"/>
  <c r="V23" i="1"/>
  <c r="R32" i="1"/>
  <c r="U32" i="1" s="1"/>
  <c r="M41" i="1"/>
  <c r="U34" i="1"/>
  <c r="R29" i="1"/>
  <c r="U29" i="1" s="1"/>
  <c r="U31" i="1"/>
  <c r="U18" i="1"/>
  <c r="R30" i="1"/>
  <c r="U30" i="1" s="1"/>
  <c r="R15" i="1"/>
  <c r="U15" i="1" s="1"/>
  <c r="R36" i="1"/>
  <c r="U36" i="1" s="1"/>
  <c r="R40" i="1"/>
  <c r="U40" i="1" s="1"/>
  <c r="R33" i="1"/>
  <c r="U33" i="1" s="1"/>
  <c r="R26" i="1"/>
  <c r="U26" i="1" s="1"/>
  <c r="R19" i="1"/>
  <c r="U19" i="1" s="1"/>
  <c r="R35" i="1"/>
  <c r="U35" i="1" s="1"/>
  <c r="R28" i="1"/>
  <c r="U28" i="1" s="1"/>
  <c r="R17" i="1"/>
  <c r="U17" i="1" s="1"/>
  <c r="R39" i="1"/>
  <c r="U39" i="1" s="1"/>
  <c r="R37" i="1"/>
  <c r="U37" i="1" s="1"/>
  <c r="R38" i="1"/>
  <c r="U38" i="1" s="1"/>
  <c r="R25" i="1"/>
  <c r="U25" i="1" s="1"/>
  <c r="T10" i="1"/>
  <c r="V28" i="1" l="1"/>
  <c r="W28" i="1" s="1"/>
  <c r="V31" i="1"/>
  <c r="W31" i="1" s="1"/>
  <c r="V34" i="1"/>
  <c r="W34" i="1" s="1"/>
  <c r="V20" i="1"/>
  <c r="V35" i="1"/>
  <c r="W35" i="1" s="1"/>
  <c r="V22" i="1"/>
  <c r="V40" i="1"/>
  <c r="W40" i="1" s="1"/>
  <c r="V32" i="1"/>
  <c r="W32" i="1" s="1"/>
  <c r="V25" i="1"/>
  <c r="W25" i="1" s="1"/>
  <c r="V37" i="1"/>
  <c r="W37" i="1" s="1"/>
  <c r="V13" i="1"/>
  <c r="V38" i="1"/>
  <c r="W38" i="1" s="1"/>
  <c r="V24" i="1"/>
  <c r="V21" i="1"/>
  <c r="V30" i="1"/>
  <c r="W30" i="1" s="1"/>
  <c r="V11" i="1"/>
  <c r="V39" i="1"/>
  <c r="W39" i="1" s="1"/>
  <c r="V19" i="1"/>
  <c r="W19" i="1" s="1"/>
  <c r="V12" i="1"/>
  <c r="V27" i="1"/>
  <c r="V17" i="1"/>
  <c r="W17" i="1" s="1"/>
  <c r="V26" i="1"/>
  <c r="W26" i="1" s="1"/>
  <c r="V33" i="1"/>
  <c r="W33" i="1" s="1"/>
  <c r="V36" i="1"/>
  <c r="W36" i="1" s="1"/>
  <c r="V15" i="1"/>
  <c r="W15" i="1" s="1"/>
  <c r="V16" i="1"/>
  <c r="V18" i="1"/>
  <c r="W18" i="1" s="1"/>
  <c r="V29" i="1"/>
  <c r="W29" i="1" s="1"/>
  <c r="X36" i="1" l="1"/>
  <c r="X23" i="1"/>
  <c r="X30" i="1"/>
  <c r="X37" i="1"/>
  <c r="X16" i="1" l="1"/>
  <c r="AK12" i="1" l="1"/>
  <c r="BF12" i="1" l="1"/>
  <c r="BF13" i="1"/>
  <c r="AK13" i="1"/>
  <c r="BF14" i="1" l="1"/>
  <c r="AQ11" i="1" l="1"/>
  <c r="BF15" i="1"/>
  <c r="AK14" i="1"/>
  <c r="BF16" i="1" l="1"/>
  <c r="AQ12" i="1"/>
  <c r="AK15" i="1"/>
  <c r="BF18" i="1" l="1"/>
  <c r="BF17" i="1"/>
  <c r="AK16" i="1"/>
  <c r="BF19" i="1" l="1"/>
  <c r="AK17" i="1"/>
  <c r="BF20" i="1" l="1"/>
  <c r="AQ14" i="1"/>
  <c r="AK18" i="1"/>
  <c r="AK19" i="1" l="1"/>
  <c r="AQ16" i="1"/>
  <c r="AS16" i="1" l="1"/>
  <c r="BF21" i="1"/>
  <c r="AK20" i="1"/>
  <c r="BF23" i="1" l="1"/>
  <c r="BF22" i="1"/>
  <c r="AK21" i="1"/>
  <c r="BF24" i="1" l="1"/>
  <c r="AK22" i="1"/>
  <c r="AK23" i="1" l="1"/>
  <c r="CA12" i="1" l="1"/>
  <c r="BF26" i="1"/>
  <c r="BL16" i="1"/>
  <c r="BF25" i="1"/>
  <c r="AK24" i="1"/>
  <c r="BN16" i="1" l="1"/>
  <c r="CG11" i="1"/>
  <c r="CA13" i="1"/>
  <c r="AK25" i="1"/>
  <c r="CA14" i="1" l="1"/>
  <c r="BL18" i="1"/>
  <c r="BF27" i="1"/>
  <c r="BI27" i="1" s="1"/>
  <c r="AK26" i="1"/>
  <c r="BJ27" i="1" l="1"/>
  <c r="AS23" i="1"/>
  <c r="CG12" i="1"/>
  <c r="CA15" i="1"/>
  <c r="BL19" i="1"/>
  <c r="BF28" i="1"/>
  <c r="BI28" i="1" s="1"/>
  <c r="BJ28" i="1" s="1"/>
  <c r="AK27" i="1"/>
  <c r="AN27" i="1" s="1"/>
  <c r="AO27" i="1" l="1"/>
  <c r="CA16" i="1"/>
  <c r="BL20" i="1"/>
  <c r="BF30" i="1"/>
  <c r="BI30" i="1" s="1"/>
  <c r="BJ30" i="1" s="1"/>
  <c r="BF29" i="1"/>
  <c r="BI29" i="1" s="1"/>
  <c r="BJ29" i="1" s="1"/>
  <c r="AK28" i="1"/>
  <c r="AN28" i="1" s="1"/>
  <c r="AO28" i="1" s="1"/>
  <c r="CG13" i="1" l="1"/>
  <c r="CA17" i="1"/>
  <c r="BL21" i="1"/>
  <c r="BF31" i="1"/>
  <c r="BI31" i="1" s="1"/>
  <c r="BJ31" i="1" s="1"/>
  <c r="AK29" i="1"/>
  <c r="AN29" i="1" s="1"/>
  <c r="AO29" i="1" s="1"/>
  <c r="CV12" i="1" l="1"/>
  <c r="CA18" i="1"/>
  <c r="BF32" i="1"/>
  <c r="BI32" i="1" s="1"/>
  <c r="BJ32" i="1" s="1"/>
  <c r="AK30" i="1"/>
  <c r="AN30" i="1" s="1"/>
  <c r="AO30" i="1" s="1"/>
  <c r="DB11" i="1" l="1"/>
  <c r="CA19" i="1"/>
  <c r="CG15" i="1"/>
  <c r="BL22" i="1"/>
  <c r="BL23" i="1"/>
  <c r="BF33" i="1"/>
  <c r="BI33" i="1" s="1"/>
  <c r="AK31" i="1"/>
  <c r="AN31" i="1" s="1"/>
  <c r="AO31" i="1" s="1"/>
  <c r="AQ28" i="1"/>
  <c r="BJ33" i="1" l="1"/>
  <c r="CG16" i="1"/>
  <c r="CA20" i="1"/>
  <c r="BN23" i="1"/>
  <c r="BF34" i="1"/>
  <c r="BI34" i="1" s="1"/>
  <c r="BJ34" i="1" s="1"/>
  <c r="AK32" i="1"/>
  <c r="AN32" i="1" s="1"/>
  <c r="AO32" i="1" s="1"/>
  <c r="CI16" i="1" l="1"/>
  <c r="CV13" i="1"/>
  <c r="CG17" i="1"/>
  <c r="CA21" i="1"/>
  <c r="BF35" i="1"/>
  <c r="BI35" i="1" s="1"/>
  <c r="BJ35" i="1" s="1"/>
  <c r="AK33" i="1"/>
  <c r="AN33" i="1" s="1"/>
  <c r="AO33" i="1" s="1"/>
  <c r="AS30" i="1" l="1"/>
  <c r="CV14" i="1"/>
  <c r="DB12" i="1"/>
  <c r="CA22" i="1"/>
  <c r="BL25" i="1"/>
  <c r="BF36" i="1"/>
  <c r="BI36" i="1" s="1"/>
  <c r="BJ36" i="1" s="1"/>
  <c r="AK34" i="1"/>
  <c r="AN34" i="1" s="1"/>
  <c r="AO34" i="1" s="1"/>
  <c r="CV15" i="1" l="1"/>
  <c r="CA23" i="1"/>
  <c r="BF37" i="1"/>
  <c r="BI37" i="1" s="1"/>
  <c r="BJ37" i="1" s="1"/>
  <c r="BL26" i="1"/>
  <c r="AK35" i="1"/>
  <c r="AN35" i="1" s="1"/>
  <c r="AO35" i="1" s="1"/>
  <c r="DQ12" i="1" l="1"/>
  <c r="CV17" i="1"/>
  <c r="CV16" i="1"/>
  <c r="CA24" i="1"/>
  <c r="BF38" i="1"/>
  <c r="BI38" i="1" s="1"/>
  <c r="BJ38" i="1" s="1"/>
  <c r="AK36" i="1"/>
  <c r="AN36" i="1" s="1"/>
  <c r="AO36" i="1" s="1"/>
  <c r="DW11" i="1" l="1"/>
  <c r="DB13" i="1"/>
  <c r="CV18" i="1"/>
  <c r="CA25" i="1"/>
  <c r="BL28" i="1"/>
  <c r="AK37" i="1"/>
  <c r="AN37" i="1" s="1"/>
  <c r="AO37" i="1" s="1"/>
  <c r="DQ13" i="1" l="1"/>
  <c r="CV19" i="1"/>
  <c r="CA26" i="1"/>
  <c r="BL31" i="1"/>
  <c r="BL29" i="1"/>
  <c r="BF39" i="1"/>
  <c r="BI39" i="1" s="1"/>
  <c r="BJ39" i="1" s="1"/>
  <c r="AK38" i="1"/>
  <c r="AN38" i="1" s="1"/>
  <c r="AO38" i="1" s="1"/>
  <c r="CI23" i="1" l="1"/>
  <c r="DW12" i="1"/>
  <c r="DB15" i="1"/>
  <c r="CV20" i="1"/>
  <c r="CA27" i="1"/>
  <c r="CD27" i="1" s="1"/>
  <c r="BN30" i="1"/>
  <c r="BF40" i="1"/>
  <c r="AK39" i="1"/>
  <c r="AN39" i="1" s="1"/>
  <c r="AO39" i="1" s="1"/>
  <c r="AQ36" i="1"/>
  <c r="BF41" i="1" l="1"/>
  <c r="BI40" i="1"/>
  <c r="CE27" i="1"/>
  <c r="DD16" i="1"/>
  <c r="CV21" i="1"/>
  <c r="DB17" i="1"/>
  <c r="CA28" i="1"/>
  <c r="CD28" i="1" s="1"/>
  <c r="CE28" i="1" s="1"/>
  <c r="AK40" i="1"/>
  <c r="AK41" i="1" l="1"/>
  <c r="AN40" i="1"/>
  <c r="BJ40" i="1"/>
  <c r="BJ41" i="1" s="1"/>
  <c r="BI41" i="1"/>
  <c r="EL12" i="1"/>
  <c r="CV22" i="1"/>
  <c r="CA29" i="1"/>
  <c r="CD29" i="1" s="1"/>
  <c r="CE29" i="1" s="1"/>
  <c r="AO40" i="1" l="1"/>
  <c r="AO41" i="1" s="1"/>
  <c r="AN41" i="1"/>
  <c r="EL13" i="1"/>
  <c r="DQ14" i="1"/>
  <c r="CV23" i="1"/>
  <c r="CA30" i="1"/>
  <c r="CD30" i="1" s="1"/>
  <c r="CE30" i="1" s="1"/>
  <c r="ER11" i="1" l="1"/>
  <c r="DW13" i="1"/>
  <c r="DQ15" i="1"/>
  <c r="CV24" i="1"/>
  <c r="DB20" i="1"/>
  <c r="CA31" i="1"/>
  <c r="CD31" i="1" s="1"/>
  <c r="CE31" i="1" s="1"/>
  <c r="BL35" i="1"/>
  <c r="DQ16" i="1" l="1"/>
  <c r="DB22" i="1"/>
  <c r="CV25" i="1"/>
  <c r="CA32" i="1"/>
  <c r="CD32" i="1" s="1"/>
  <c r="CE32" i="1" s="1"/>
  <c r="BL37" i="1"/>
  <c r="BL36" i="1"/>
  <c r="ER12" i="1" l="1"/>
  <c r="DQ17" i="1"/>
  <c r="CV26" i="1"/>
  <c r="CA33" i="1"/>
  <c r="CD33" i="1" s="1"/>
  <c r="CE33" i="1" s="1"/>
  <c r="BN37" i="1"/>
  <c r="CI30" i="1" l="1"/>
  <c r="DQ18" i="1"/>
  <c r="DW14" i="1"/>
  <c r="DB23" i="1"/>
  <c r="CV27" i="1"/>
  <c r="CY27" i="1" s="1"/>
  <c r="CA34" i="1"/>
  <c r="CD34" i="1" s="1"/>
  <c r="CE34" i="1" s="1"/>
  <c r="CZ27" i="1" l="1"/>
  <c r="DD23" i="1"/>
  <c r="FG12" i="1"/>
  <c r="DQ19" i="1"/>
  <c r="CV28" i="1"/>
  <c r="CY28" i="1" s="1"/>
  <c r="CZ28" i="1" s="1"/>
  <c r="CA35" i="1"/>
  <c r="CD35" i="1" s="1"/>
  <c r="CE35" i="1" s="1"/>
  <c r="EL14" i="1" l="1"/>
  <c r="DW16" i="1"/>
  <c r="DQ20" i="1"/>
  <c r="DW17" i="1"/>
  <c r="CV29" i="1"/>
  <c r="CY29" i="1" s="1"/>
  <c r="CZ29" i="1" s="1"/>
  <c r="CA36" i="1"/>
  <c r="CD36" i="1" s="1"/>
  <c r="CE36" i="1" s="1"/>
  <c r="BL39" i="1"/>
  <c r="DY16" i="1" l="1"/>
  <c r="FM11" i="1"/>
  <c r="DQ21" i="1"/>
  <c r="CV30" i="1"/>
  <c r="CY30" i="1" s="1"/>
  <c r="CZ30" i="1" s="1"/>
  <c r="CA37" i="1"/>
  <c r="CD37" i="1" s="1"/>
  <c r="CE37" i="1" s="1"/>
  <c r="FG13" i="1" l="1"/>
  <c r="ER13" i="1"/>
  <c r="DQ22" i="1"/>
  <c r="DB27" i="1"/>
  <c r="CV31" i="1"/>
  <c r="CY31" i="1" s="1"/>
  <c r="CZ31" i="1" s="1"/>
  <c r="CA38" i="1"/>
  <c r="CD38" i="1" s="1"/>
  <c r="CE38" i="1" s="1"/>
  <c r="FM12" i="1" l="1"/>
  <c r="EL15" i="1"/>
  <c r="DQ23" i="1"/>
  <c r="CV32" i="1"/>
  <c r="CY32" i="1" s="1"/>
  <c r="CA39" i="1"/>
  <c r="CD39" i="1" s="1"/>
  <c r="CE39" i="1" s="1"/>
  <c r="CG35" i="1"/>
  <c r="CZ32" i="1" l="1"/>
  <c r="ER14" i="1"/>
  <c r="EL16" i="1"/>
  <c r="DQ24" i="1"/>
  <c r="CV33" i="1"/>
  <c r="CY33" i="1" s="1"/>
  <c r="CZ33" i="1" s="1"/>
  <c r="DB30" i="1"/>
  <c r="CA40" i="1"/>
  <c r="CA41" i="1" l="1"/>
  <c r="CD40" i="1"/>
  <c r="DD30" i="1"/>
  <c r="EL17" i="1"/>
  <c r="DQ25" i="1"/>
  <c r="DW21" i="1"/>
  <c r="CV34" i="1"/>
  <c r="CY34" i="1" s="1"/>
  <c r="CZ34" i="1" s="1"/>
  <c r="CE40" i="1" l="1"/>
  <c r="CE41" i="1" s="1"/>
  <c r="CD41" i="1"/>
  <c r="GB12" i="1"/>
  <c r="FG14" i="1"/>
  <c r="EL18" i="1"/>
  <c r="DW22" i="1"/>
  <c r="DQ26" i="1"/>
  <c r="CV35" i="1"/>
  <c r="CY35" i="1" s="1"/>
  <c r="CZ35" i="1" s="1"/>
  <c r="DY23" i="1" l="1"/>
  <c r="GH11" i="1"/>
  <c r="GB13" i="1"/>
  <c r="FG15" i="1"/>
  <c r="ER16" i="1"/>
  <c r="EL19" i="1"/>
  <c r="ER15" i="1"/>
  <c r="DQ27" i="1"/>
  <c r="DT27" i="1" s="1"/>
  <c r="CV36" i="1"/>
  <c r="CY36" i="1" s="1"/>
  <c r="CZ36" i="1" s="1"/>
  <c r="DB32" i="1"/>
  <c r="DU27" i="1" l="1"/>
  <c r="FM13" i="1"/>
  <c r="ET16" i="1"/>
  <c r="EL20" i="1"/>
  <c r="DQ28" i="1"/>
  <c r="DT28" i="1" s="1"/>
  <c r="DU28" i="1" s="1"/>
  <c r="CV37" i="1"/>
  <c r="CY37" i="1" s="1"/>
  <c r="CZ37" i="1" s="1"/>
  <c r="EL21" i="1" l="1"/>
  <c r="DQ29" i="1"/>
  <c r="DT29" i="1" s="1"/>
  <c r="DU29" i="1" s="1"/>
  <c r="CV38" i="1"/>
  <c r="CY38" i="1" s="1"/>
  <c r="CZ38" i="1" s="1"/>
  <c r="CG40" i="1"/>
  <c r="GH12" i="1" l="1"/>
  <c r="FM14" i="1"/>
  <c r="EL22" i="1"/>
  <c r="ER18" i="1"/>
  <c r="DQ30" i="1"/>
  <c r="DT30" i="1" s="1"/>
  <c r="DW26" i="1"/>
  <c r="DB36" i="1"/>
  <c r="CV39" i="1"/>
  <c r="CY39" i="1" s="1"/>
  <c r="CZ39" i="1" s="1"/>
  <c r="DU30" i="1" l="1"/>
  <c r="FG16" i="1"/>
  <c r="EL23" i="1"/>
  <c r="DQ31" i="1"/>
  <c r="DT31" i="1" s="1"/>
  <c r="DU31" i="1" s="1"/>
  <c r="DW27" i="1"/>
  <c r="DD37" i="1"/>
  <c r="CV40" i="1"/>
  <c r="CV41" i="1" l="1"/>
  <c r="CY40" i="1"/>
  <c r="GB14" i="1"/>
  <c r="FG17" i="1"/>
  <c r="EL24" i="1"/>
  <c r="DQ32" i="1"/>
  <c r="DT32" i="1" s="1"/>
  <c r="CZ40" i="1" l="1"/>
  <c r="CZ41" i="1" s="1"/>
  <c r="CY41" i="1"/>
  <c r="DU32" i="1"/>
  <c r="HC11" i="1"/>
  <c r="GH13" i="1"/>
  <c r="FM15" i="1"/>
  <c r="FG18" i="1"/>
  <c r="ER21" i="1"/>
  <c r="EL25" i="1"/>
  <c r="DQ33" i="1"/>
  <c r="DT33" i="1" s="1"/>
  <c r="DU33" i="1" s="1"/>
  <c r="DW29" i="1"/>
  <c r="FG19" i="1" l="1"/>
  <c r="EL26" i="1"/>
  <c r="ER23" i="1"/>
  <c r="DY30" i="1"/>
  <c r="DQ34" i="1"/>
  <c r="DT34" i="1" s="1"/>
  <c r="DU34" i="1" l="1"/>
  <c r="FO16" i="1"/>
  <c r="ET23" i="1"/>
  <c r="GH14" i="1"/>
  <c r="GB15" i="1"/>
  <c r="FG20" i="1"/>
  <c r="EL27" i="1"/>
  <c r="EO27" i="1" s="1"/>
  <c r="DQ35" i="1"/>
  <c r="DT35" i="1" s="1"/>
  <c r="DU35" i="1" s="1"/>
  <c r="DB40" i="1"/>
  <c r="EP27" i="1" l="1"/>
  <c r="HC12" i="1"/>
  <c r="FG21" i="1"/>
  <c r="FM17" i="1"/>
  <c r="EL28" i="1"/>
  <c r="EO28" i="1" s="1"/>
  <c r="EP28" i="1" s="1"/>
  <c r="DQ36" i="1"/>
  <c r="DT36" i="1" s="1"/>
  <c r="DU36" i="1" s="1"/>
  <c r="HR12" i="1" l="1"/>
  <c r="GB16" i="1"/>
  <c r="FG22" i="1"/>
  <c r="EL29" i="1"/>
  <c r="EO29" i="1" s="1"/>
  <c r="EP29" i="1" s="1"/>
  <c r="DQ37" i="1"/>
  <c r="DT37" i="1" s="1"/>
  <c r="DU37" i="1" s="1"/>
  <c r="GB17" i="1" l="1"/>
  <c r="GH15" i="1"/>
  <c r="FG23" i="1"/>
  <c r="EL30" i="1"/>
  <c r="EO30" i="1" s="1"/>
  <c r="EP30" i="1" s="1"/>
  <c r="DQ38" i="1"/>
  <c r="DT38" i="1" s="1"/>
  <c r="DU38" i="1" s="1"/>
  <c r="HC13" i="1" l="1"/>
  <c r="HX11" i="1"/>
  <c r="GB18" i="1"/>
  <c r="FG24" i="1"/>
  <c r="EL31" i="1"/>
  <c r="EO31" i="1" s="1"/>
  <c r="EP31" i="1" s="1"/>
  <c r="DQ39" i="1"/>
  <c r="DT39" i="1" s="1"/>
  <c r="DU39" i="1" s="1"/>
  <c r="HR13" i="1" l="1"/>
  <c r="GH16" i="1"/>
  <c r="FG25" i="1"/>
  <c r="EL32" i="1"/>
  <c r="EO32" i="1" s="1"/>
  <c r="DQ40" i="1"/>
  <c r="DL41" i="1"/>
  <c r="EP32" i="1" l="1"/>
  <c r="DQ41" i="1"/>
  <c r="DT40" i="1"/>
  <c r="FO23" i="1"/>
  <c r="HC14" i="1"/>
  <c r="GB19" i="1"/>
  <c r="GH17" i="1"/>
  <c r="FG26" i="1"/>
  <c r="EL33" i="1"/>
  <c r="EO33" i="1" s="1"/>
  <c r="EP33" i="1" s="1"/>
  <c r="DU40" i="1" l="1"/>
  <c r="DU41" i="1" s="1"/>
  <c r="DT41" i="1"/>
  <c r="HX12" i="1"/>
  <c r="GJ16" i="1"/>
  <c r="GB20" i="1"/>
  <c r="FG27" i="1"/>
  <c r="FJ27" i="1" s="1"/>
  <c r="ER30" i="1"/>
  <c r="EL34" i="1"/>
  <c r="EO34" i="1" s="1"/>
  <c r="EP34" i="1" s="1"/>
  <c r="FK27" i="1" l="1"/>
  <c r="ET30" i="1"/>
  <c r="GB21" i="1"/>
  <c r="FG28" i="1"/>
  <c r="FJ28" i="1" s="1"/>
  <c r="FK28" i="1" s="1"/>
  <c r="EL35" i="1"/>
  <c r="EO35" i="1" s="1"/>
  <c r="EP35" i="1" s="1"/>
  <c r="HC15" i="1" l="1"/>
  <c r="GH19" i="1"/>
  <c r="GB22" i="1"/>
  <c r="FM25" i="1"/>
  <c r="FG29" i="1"/>
  <c r="FJ29" i="1" s="1"/>
  <c r="EL36" i="1"/>
  <c r="EO36" i="1" s="1"/>
  <c r="EP36" i="1" s="1"/>
  <c r="DW40" i="1"/>
  <c r="FK29" i="1" l="1"/>
  <c r="HR14" i="1"/>
  <c r="GB23" i="1"/>
  <c r="FG30" i="1"/>
  <c r="FJ30" i="1" s="1"/>
  <c r="FK30" i="1" s="1"/>
  <c r="EL37" i="1"/>
  <c r="EO37" i="1" s="1"/>
  <c r="EP37" i="1" s="1"/>
  <c r="HE16" i="1" l="1"/>
  <c r="HX13" i="1"/>
  <c r="HR15" i="1"/>
  <c r="GB24" i="1"/>
  <c r="FG31" i="1"/>
  <c r="FJ31" i="1" s="1"/>
  <c r="FK31" i="1" s="1"/>
  <c r="EL38" i="1"/>
  <c r="EO38" i="1" s="1"/>
  <c r="EP38" i="1" s="1"/>
  <c r="HR16" i="1" l="1"/>
  <c r="GH23" i="1"/>
  <c r="GB25" i="1"/>
  <c r="GH22" i="1"/>
  <c r="FG32" i="1"/>
  <c r="FJ32" i="1" s="1"/>
  <c r="EL39" i="1"/>
  <c r="EO39" i="1" s="1"/>
  <c r="EP39" i="1" s="1"/>
  <c r="FK32" i="1" l="1"/>
  <c r="HR17" i="1"/>
  <c r="GJ23" i="1"/>
  <c r="GB26" i="1"/>
  <c r="FG33" i="1"/>
  <c r="FJ33" i="1" s="1"/>
  <c r="FK33" i="1" s="1"/>
  <c r="FM29" i="1"/>
  <c r="EL40" i="1"/>
  <c r="EL41" i="1" l="1"/>
  <c r="EO40" i="1"/>
  <c r="HC17" i="1"/>
  <c r="HX14" i="1"/>
  <c r="GB27" i="1"/>
  <c r="GE27" i="1" s="1"/>
  <c r="GH25" i="1"/>
  <c r="GH24" i="1"/>
  <c r="FO30" i="1"/>
  <c r="FG34" i="1"/>
  <c r="FJ34" i="1" s="1"/>
  <c r="FK34" i="1" s="1"/>
  <c r="GF27" i="1" l="1"/>
  <c r="EP40" i="1"/>
  <c r="EP41" i="1" s="1"/>
  <c r="EO41" i="1"/>
  <c r="HZ16" i="1"/>
  <c r="GB28" i="1"/>
  <c r="GE28" i="1" s="1"/>
  <c r="GF28" i="1" s="1"/>
  <c r="FG35" i="1"/>
  <c r="FJ35" i="1" s="1"/>
  <c r="FK35" i="1" s="1"/>
  <c r="GH26" i="1" l="1"/>
  <c r="GB29" i="1"/>
  <c r="GE29" i="1" s="1"/>
  <c r="GF29" i="1" s="1"/>
  <c r="FG36" i="1"/>
  <c r="FJ36" i="1" s="1"/>
  <c r="FK36" i="1" s="1"/>
  <c r="GH27" i="1" l="1"/>
  <c r="GB30" i="1"/>
  <c r="GE30" i="1" s="1"/>
  <c r="GF30" i="1" s="1"/>
  <c r="FG37" i="1"/>
  <c r="FJ37" i="1" s="1"/>
  <c r="FK37" i="1" s="1"/>
  <c r="FM33" i="1"/>
  <c r="HR18" i="1" l="1"/>
  <c r="GB31" i="1"/>
  <c r="GE31" i="1" s="1"/>
  <c r="GF31" i="1" s="1"/>
  <c r="FG38" i="1"/>
  <c r="FJ38" i="1" s="1"/>
  <c r="FK38" i="1" s="1"/>
  <c r="FM34" i="1"/>
  <c r="ER40" i="1"/>
  <c r="HE23" i="1" l="1"/>
  <c r="HR19" i="1"/>
  <c r="GB32" i="1"/>
  <c r="GE32" i="1" s="1"/>
  <c r="GF32" i="1" s="1"/>
  <c r="FM35" i="1"/>
  <c r="FG39" i="1"/>
  <c r="FJ39" i="1" s="1"/>
  <c r="FK39" i="1" s="1"/>
  <c r="HX17" i="1" l="1"/>
  <c r="HR20" i="1"/>
  <c r="GB33" i="1"/>
  <c r="GE33" i="1" s="1"/>
  <c r="GF33" i="1" s="1"/>
  <c r="FG40" i="1"/>
  <c r="FB41" i="1"/>
  <c r="FG41" i="1" l="1"/>
  <c r="FJ40" i="1"/>
  <c r="GJ30" i="1"/>
  <c r="HR21" i="1"/>
  <c r="GB34" i="1"/>
  <c r="GE34" i="1" s="1"/>
  <c r="GF34" i="1" s="1"/>
  <c r="FK40" i="1" l="1"/>
  <c r="FK41" i="1" s="1"/>
  <c r="FJ41" i="1"/>
  <c r="HC25" i="1"/>
  <c r="HR22" i="1"/>
  <c r="GB35" i="1"/>
  <c r="GE35" i="1" s="1"/>
  <c r="GF35" i="1" s="1"/>
  <c r="HR23" i="1" l="1"/>
  <c r="GB36" i="1"/>
  <c r="GE36" i="1" s="1"/>
  <c r="GF36" i="1" s="1"/>
  <c r="GH33" i="1"/>
  <c r="HR24" i="1" l="1"/>
  <c r="GB37" i="1"/>
  <c r="GE37" i="1" s="1"/>
  <c r="GF37" i="1" s="1"/>
  <c r="HR25" i="1" l="1"/>
  <c r="GB38" i="1"/>
  <c r="GE38" i="1" s="1"/>
  <c r="GF38" i="1" s="1"/>
  <c r="FM40" i="1"/>
  <c r="HZ23" i="1" l="1"/>
  <c r="HC29" i="1"/>
  <c r="HR26" i="1"/>
  <c r="GB39" i="1"/>
  <c r="GE39" i="1" s="1"/>
  <c r="GF39" i="1" s="1"/>
  <c r="HR27" i="1" l="1"/>
  <c r="HU27" i="1" s="1"/>
  <c r="GB40" i="1"/>
  <c r="FW41" i="1"/>
  <c r="GB41" i="1" l="1"/>
  <c r="GE40" i="1"/>
  <c r="HV27" i="1"/>
  <c r="HE30" i="1"/>
  <c r="HR28" i="1"/>
  <c r="HU28" i="1" s="1"/>
  <c r="HV28" i="1" s="1"/>
  <c r="GF40" i="1" l="1"/>
  <c r="GF41" i="1" s="1"/>
  <c r="GE41" i="1"/>
  <c r="HC32" i="1"/>
  <c r="HR29" i="1"/>
  <c r="HU29" i="1" s="1"/>
  <c r="HV29" i="1" s="1"/>
  <c r="HR30" i="1" l="1"/>
  <c r="HU30" i="1" s="1"/>
  <c r="HV30" i="1" s="1"/>
  <c r="GH39" i="1"/>
  <c r="HR31" i="1" l="1"/>
  <c r="HU31" i="1" s="1"/>
  <c r="HV31" i="1" s="1"/>
  <c r="HC33" i="1"/>
  <c r="HC34" i="1" l="1"/>
  <c r="HR32" i="1"/>
  <c r="HU32" i="1" s="1"/>
  <c r="GH40" i="1"/>
  <c r="HV32" i="1" l="1"/>
  <c r="HZ30" i="1"/>
  <c r="HR33" i="1"/>
  <c r="HU33" i="1" s="1"/>
  <c r="HV33" i="1" s="1"/>
  <c r="HC35" i="1"/>
  <c r="HR34" i="1" l="1"/>
  <c r="HU34" i="1" s="1"/>
  <c r="HV34" i="1" s="1"/>
  <c r="HR35" i="1" l="1"/>
  <c r="HU35" i="1" s="1"/>
  <c r="HV35" i="1" s="1"/>
  <c r="HX32" i="1"/>
  <c r="HR36" i="1" l="1"/>
  <c r="HU36" i="1" s="1"/>
  <c r="HV36" i="1" s="1"/>
  <c r="HC40" i="1" l="1"/>
  <c r="HR37" i="1"/>
  <c r="HU37" i="1" s="1"/>
  <c r="HV37" i="1" s="1"/>
  <c r="HR38" i="1" l="1"/>
  <c r="HU38" i="1" s="1"/>
  <c r="HV38" i="1" s="1"/>
  <c r="HR39" i="1" l="1"/>
  <c r="HU39" i="1" s="1"/>
  <c r="HV39" i="1" s="1"/>
  <c r="HX36" i="1"/>
  <c r="HR40" i="1" l="1"/>
  <c r="HM41" i="1"/>
  <c r="HX37" i="1"/>
  <c r="HR41" i="1" l="1"/>
  <c r="HU40" i="1"/>
  <c r="HX40" i="1"/>
  <c r="HX15" i="1"/>
  <c r="HX16" i="1"/>
  <c r="HX18" i="1"/>
  <c r="HX19" i="1"/>
  <c r="HX20" i="1"/>
  <c r="HX21" i="1"/>
  <c r="HX22" i="1"/>
  <c r="HX23" i="1"/>
  <c r="HX24" i="1"/>
  <c r="HX25" i="1"/>
  <c r="HX26" i="1"/>
  <c r="HX27" i="1"/>
  <c r="HX28" i="1"/>
  <c r="HX29" i="1"/>
  <c r="HX30" i="1"/>
  <c r="HX31" i="1"/>
  <c r="HX33" i="1"/>
  <c r="HX34" i="1"/>
  <c r="HX35" i="1"/>
  <c r="HX38" i="1"/>
  <c r="HX39" i="1"/>
  <c r="HZ37" i="1"/>
  <c r="HC16" i="1"/>
  <c r="HC18" i="1"/>
  <c r="HC19" i="1"/>
  <c r="HC20" i="1"/>
  <c r="HC21" i="1"/>
  <c r="HC22" i="1"/>
  <c r="HC23" i="1"/>
  <c r="HC24" i="1"/>
  <c r="HC26" i="1"/>
  <c r="HC27" i="1"/>
  <c r="HC28" i="1"/>
  <c r="HC30" i="1"/>
  <c r="HC31" i="1"/>
  <c r="HC36" i="1"/>
  <c r="HC37" i="1"/>
  <c r="HC38" i="1"/>
  <c r="HC39" i="1"/>
  <c r="HE37" i="1"/>
  <c r="GH18" i="1"/>
  <c r="GH20" i="1"/>
  <c r="GH21" i="1"/>
  <c r="GH28" i="1"/>
  <c r="GH29" i="1"/>
  <c r="GH30" i="1"/>
  <c r="GH31" i="1"/>
  <c r="GH32" i="1"/>
  <c r="GH34" i="1"/>
  <c r="GH35" i="1"/>
  <c r="GH36" i="1"/>
  <c r="GH37" i="1"/>
  <c r="GH38" i="1"/>
  <c r="GJ37" i="1"/>
  <c r="FM16" i="1"/>
  <c r="FM18" i="1"/>
  <c r="FM19" i="1"/>
  <c r="FM20" i="1"/>
  <c r="FM21" i="1"/>
  <c r="FM22" i="1"/>
  <c r="FM23" i="1"/>
  <c r="FM24" i="1"/>
  <c r="FM26" i="1"/>
  <c r="FM27" i="1"/>
  <c r="FM28" i="1"/>
  <c r="FM30" i="1"/>
  <c r="FM31" i="1"/>
  <c r="FM32" i="1"/>
  <c r="FM36" i="1"/>
  <c r="FM37" i="1"/>
  <c r="FM38" i="1"/>
  <c r="FM39" i="1"/>
  <c r="FO37" i="1"/>
  <c r="ER17" i="1"/>
  <c r="ER19" i="1"/>
  <c r="ER20" i="1"/>
  <c r="ER22" i="1"/>
  <c r="ER24" i="1"/>
  <c r="ER25" i="1"/>
  <c r="ER26" i="1"/>
  <c r="ER27" i="1"/>
  <c r="ER28" i="1"/>
  <c r="ER29" i="1"/>
  <c r="ER31" i="1"/>
  <c r="ER32" i="1"/>
  <c r="ER33" i="1"/>
  <c r="ER34" i="1"/>
  <c r="ER35" i="1"/>
  <c r="ER36" i="1"/>
  <c r="ER37" i="1"/>
  <c r="ER38" i="1"/>
  <c r="ER39" i="1"/>
  <c r="ET37" i="1"/>
  <c r="DW15" i="1"/>
  <c r="DW18" i="1"/>
  <c r="DW19" i="1"/>
  <c r="DW20" i="1"/>
  <c r="DW23" i="1"/>
  <c r="DW24" i="1"/>
  <c r="DW25" i="1"/>
  <c r="DW28" i="1"/>
  <c r="DW30" i="1"/>
  <c r="DW31" i="1"/>
  <c r="DW32" i="1"/>
  <c r="DW33" i="1"/>
  <c r="DW34" i="1"/>
  <c r="DW35" i="1"/>
  <c r="DW36" i="1"/>
  <c r="DW37" i="1"/>
  <c r="DW38" i="1"/>
  <c r="DW39" i="1"/>
  <c r="DY37" i="1"/>
  <c r="DB14" i="1"/>
  <c r="DB16" i="1"/>
  <c r="DB18" i="1"/>
  <c r="DB19" i="1"/>
  <c r="DB21" i="1"/>
  <c r="DB24" i="1"/>
  <c r="DB25" i="1"/>
  <c r="DB26" i="1"/>
  <c r="DB28" i="1"/>
  <c r="DB29" i="1"/>
  <c r="DB31" i="1"/>
  <c r="DB33" i="1"/>
  <c r="DB34" i="1"/>
  <c r="DB35" i="1"/>
  <c r="DB37" i="1"/>
  <c r="DB38" i="1"/>
  <c r="DB39" i="1"/>
  <c r="CG14" i="1"/>
  <c r="CG18" i="1"/>
  <c r="CG19" i="1"/>
  <c r="CG20" i="1"/>
  <c r="CG21" i="1"/>
  <c r="CG22" i="1"/>
  <c r="CG23" i="1"/>
  <c r="CG24" i="1"/>
  <c r="CG25" i="1"/>
  <c r="CG26" i="1"/>
  <c r="CG27" i="1"/>
  <c r="CG28" i="1"/>
  <c r="CG29" i="1"/>
  <c r="CG30" i="1"/>
  <c r="CG31" i="1"/>
  <c r="CG32" i="1"/>
  <c r="CG33" i="1"/>
  <c r="CG34" i="1"/>
  <c r="CG36" i="1"/>
  <c r="CG37" i="1"/>
  <c r="CG38" i="1"/>
  <c r="CG39" i="1"/>
  <c r="CI37" i="1"/>
  <c r="BL40" i="1"/>
  <c r="BL11" i="1"/>
  <c r="BL12" i="1"/>
  <c r="BL13" i="1"/>
  <c r="BL14" i="1"/>
  <c r="BL15" i="1"/>
  <c r="BL17" i="1"/>
  <c r="BL24" i="1"/>
  <c r="BL27" i="1"/>
  <c r="BL30" i="1"/>
  <c r="BL32" i="1"/>
  <c r="BL33" i="1"/>
  <c r="BL34" i="1"/>
  <c r="BL38" i="1"/>
  <c r="AQ40" i="1"/>
  <c r="AQ13" i="1"/>
  <c r="AQ15" i="1"/>
  <c r="AQ17" i="1"/>
  <c r="AQ18" i="1"/>
  <c r="AQ19" i="1"/>
  <c r="AQ20" i="1"/>
  <c r="AQ21" i="1"/>
  <c r="AQ22" i="1"/>
  <c r="AQ23" i="1"/>
  <c r="AQ24" i="1"/>
  <c r="AQ25" i="1"/>
  <c r="AQ26" i="1"/>
  <c r="AQ27" i="1"/>
  <c r="AQ29" i="1"/>
  <c r="AQ30" i="1"/>
  <c r="AQ31" i="1"/>
  <c r="AQ32" i="1"/>
  <c r="AQ33" i="1"/>
  <c r="AQ34" i="1"/>
  <c r="AQ35" i="1"/>
  <c r="AQ37" i="1"/>
  <c r="AQ38" i="1"/>
  <c r="AQ39" i="1"/>
  <c r="AS37" i="1"/>
  <c r="V10" i="1"/>
  <c r="V41" i="1" s="1"/>
  <c r="R10" i="1"/>
  <c r="U10" i="1" s="1"/>
  <c r="HV40" i="1" l="1"/>
  <c r="HV41" i="1" s="1"/>
  <c r="HU41" i="1"/>
  <c r="FM41" i="1"/>
  <c r="HX41" i="1"/>
  <c r="BL41" i="1"/>
  <c r="CG41" i="1"/>
  <c r="DB41" i="1"/>
  <c r="GH41" i="1"/>
  <c r="HC41" i="1"/>
  <c r="AQ41" i="1"/>
  <c r="DW41" i="1"/>
  <c r="ER41" i="1"/>
  <c r="R11" i="1"/>
  <c r="U11" i="1" s="1"/>
  <c r="W11" i="1" s="1"/>
  <c r="Q12" i="1"/>
  <c r="W10" i="1"/>
  <c r="CL11" i="1" s="1"/>
  <c r="EB11" i="1"/>
  <c r="GM11" i="1"/>
  <c r="GR11" i="1"/>
  <c r="HH11" i="1" l="1"/>
  <c r="AD11" i="1"/>
  <c r="AE11" i="1" s="1"/>
  <c r="R12" i="1"/>
  <c r="S12" i="1"/>
  <c r="EW11" i="1"/>
  <c r="FE11" i="1" s="1"/>
  <c r="FR11" i="1"/>
  <c r="FZ11" i="1" s="1"/>
  <c r="DG11" i="1"/>
  <c r="DO11" i="1" s="1"/>
  <c r="BQ11" i="1"/>
  <c r="BY11" i="1" s="1"/>
  <c r="Q13" i="1"/>
  <c r="GU11" i="1"/>
  <c r="EJ11" i="1"/>
  <c r="CT11" i="1"/>
  <c r="HP11" i="1"/>
  <c r="GW11" i="1"/>
  <c r="GZ11" i="1" s="1"/>
  <c r="AV11" i="1"/>
  <c r="AI11" i="1" l="1"/>
  <c r="AJ11" i="1" s="1"/>
  <c r="AA12" i="1"/>
  <c r="AI12" i="1" s="1"/>
  <c r="AB11" i="1"/>
  <c r="AC11" i="1" s="1"/>
  <c r="HA11" i="1"/>
  <c r="R13" i="1"/>
  <c r="S13" i="1"/>
  <c r="T13" i="1" s="1"/>
  <c r="Q16" i="1"/>
  <c r="T12" i="1"/>
  <c r="U12" i="1" s="1"/>
  <c r="W12" i="1" s="1"/>
  <c r="GA11" i="1"/>
  <c r="HQ11" i="1"/>
  <c r="CU11" i="1"/>
  <c r="GV11" i="1"/>
  <c r="BZ11" i="1"/>
  <c r="BD11" i="1"/>
  <c r="FF11" i="1"/>
  <c r="DP11" i="1"/>
  <c r="EK11" i="1"/>
  <c r="AG11" i="1" l="1"/>
  <c r="AL11" i="1" s="1"/>
  <c r="Q20" i="1"/>
  <c r="S20" i="1" s="1"/>
  <c r="T20" i="1" s="1"/>
  <c r="AD12" i="1"/>
  <c r="U13" i="1"/>
  <c r="Q21" i="1"/>
  <c r="S16" i="1"/>
  <c r="R16" i="1"/>
  <c r="AA13" i="1"/>
  <c r="AI13" i="1" s="1"/>
  <c r="AJ13" i="1" s="1"/>
  <c r="AH11" i="1"/>
  <c r="AJ12" i="1"/>
  <c r="BE11" i="1"/>
  <c r="Q22" i="1" l="1"/>
  <c r="Q23" i="1" s="1"/>
  <c r="R20" i="1"/>
  <c r="U20" i="1" s="1"/>
  <c r="W20" i="1" s="1"/>
  <c r="T16" i="1"/>
  <c r="W13" i="1"/>
  <c r="S21" i="1"/>
  <c r="T21" i="1" s="1"/>
  <c r="R21" i="1"/>
  <c r="AE12" i="1"/>
  <c r="AB12" i="1"/>
  <c r="AM11" i="1"/>
  <c r="AP11" i="1" s="1"/>
  <c r="U21" i="1" l="1"/>
  <c r="W21" i="1" s="1"/>
  <c r="S23" i="1"/>
  <c r="T23" i="1" s="1"/>
  <c r="R23" i="1"/>
  <c r="U23" i="1" s="1"/>
  <c r="W23" i="1" s="1"/>
  <c r="Q24" i="1"/>
  <c r="Q27" i="1" s="1"/>
  <c r="R22" i="1"/>
  <c r="U22" i="1" s="1"/>
  <c r="W22" i="1" s="1"/>
  <c r="S22" i="1"/>
  <c r="T22" i="1" s="1"/>
  <c r="U16" i="1"/>
  <c r="W16" i="1" s="1"/>
  <c r="AA14" i="1"/>
  <c r="AA15" i="1" s="1"/>
  <c r="AI15" i="1" s="1"/>
  <c r="AJ15" i="1" s="1"/>
  <c r="AD13" i="1"/>
  <c r="AC12" i="1"/>
  <c r="AG12" i="1"/>
  <c r="AR11" i="1"/>
  <c r="R24" i="1" l="1"/>
  <c r="S24" i="1"/>
  <c r="T24" i="1" s="1"/>
  <c r="X22" i="1"/>
  <c r="S27" i="1"/>
  <c r="R27" i="1"/>
  <c r="Q41" i="1"/>
  <c r="AE13" i="1"/>
  <c r="AB13" i="1"/>
  <c r="AI14" i="1"/>
  <c r="AA16" i="1"/>
  <c r="AD14" i="1"/>
  <c r="AH12" i="1"/>
  <c r="AL12" i="1"/>
  <c r="AM12" i="1" s="1"/>
  <c r="AV12" i="1"/>
  <c r="AY11" i="1"/>
  <c r="U24" i="1" l="1"/>
  <c r="W24" i="1" s="1"/>
  <c r="R41" i="1"/>
  <c r="T27" i="1"/>
  <c r="T41" i="1" s="1"/>
  <c r="S41" i="1"/>
  <c r="AA17" i="1"/>
  <c r="AI17" i="1" s="1"/>
  <c r="AJ17" i="1" s="1"/>
  <c r="AI16" i="1"/>
  <c r="AJ16" i="1" s="1"/>
  <c r="AP12" i="1"/>
  <c r="AR12" i="1" s="1"/>
  <c r="AJ14" i="1"/>
  <c r="AB14" i="1"/>
  <c r="AC14" i="1" s="1"/>
  <c r="AE14" i="1"/>
  <c r="AC13" i="1"/>
  <c r="AG13" i="1"/>
  <c r="AD15" i="1"/>
  <c r="AZ11" i="1"/>
  <c r="AW11" i="1"/>
  <c r="AY12" i="1" l="1"/>
  <c r="AZ12" i="1" s="1"/>
  <c r="U27" i="1"/>
  <c r="AA18" i="1"/>
  <c r="AA19" i="1" s="1"/>
  <c r="BD12" i="1"/>
  <c r="BE12" i="1" s="1"/>
  <c r="AV13" i="1"/>
  <c r="BD13" i="1" s="1"/>
  <c r="BE13" i="1" s="1"/>
  <c r="AG14" i="1"/>
  <c r="AL14" i="1" s="1"/>
  <c r="AM14" i="1" s="1"/>
  <c r="AE15" i="1"/>
  <c r="AB15" i="1"/>
  <c r="AL13" i="1"/>
  <c r="AM13" i="1" s="1"/>
  <c r="AH13" i="1"/>
  <c r="AD16" i="1"/>
  <c r="AW12" i="1"/>
  <c r="AX12" i="1" s="1"/>
  <c r="AX11" i="1"/>
  <c r="BB11" i="1"/>
  <c r="W27" i="1" l="1"/>
  <c r="X29" i="1" s="1"/>
  <c r="X41" i="1" s="1"/>
  <c r="U41" i="1"/>
  <c r="W41" i="1" s="1"/>
  <c r="AI18" i="1"/>
  <c r="AJ18" i="1" s="1"/>
  <c r="AH14" i="1"/>
  <c r="AP14" i="1" s="1"/>
  <c r="AR14" i="1" s="1"/>
  <c r="AP13" i="1"/>
  <c r="AR13" i="1" s="1"/>
  <c r="AY13" i="1" s="1"/>
  <c r="AE16" i="1"/>
  <c r="AB16" i="1"/>
  <c r="AD17" i="1"/>
  <c r="AI19" i="1"/>
  <c r="AJ19" i="1" s="1"/>
  <c r="AA20" i="1"/>
  <c r="AA21" i="1" s="1"/>
  <c r="AG15" i="1"/>
  <c r="AC15" i="1"/>
  <c r="BB12" i="1"/>
  <c r="BG12" i="1" s="1"/>
  <c r="BH12" i="1" s="1"/>
  <c r="AV14" i="1"/>
  <c r="BD14" i="1" s="1"/>
  <c r="BE14" i="1" s="1"/>
  <c r="BG11" i="1"/>
  <c r="BC11" i="1"/>
  <c r="BC12" i="1" l="1"/>
  <c r="AV15" i="1"/>
  <c r="BD15" i="1" s="1"/>
  <c r="BE15" i="1" s="1"/>
  <c r="AI21" i="1"/>
  <c r="AJ21" i="1" s="1"/>
  <c r="AA22" i="1"/>
  <c r="AI22" i="1" s="1"/>
  <c r="AJ22" i="1" s="1"/>
  <c r="AZ13" i="1"/>
  <c r="AW13" i="1"/>
  <c r="AC16" i="1"/>
  <c r="AG16" i="1"/>
  <c r="AH15" i="1"/>
  <c r="AL15" i="1"/>
  <c r="AM15" i="1" s="1"/>
  <c r="AY14" i="1"/>
  <c r="AI20" i="1"/>
  <c r="AJ20" i="1" s="1"/>
  <c r="AE17" i="1"/>
  <c r="AB17" i="1"/>
  <c r="AD18" i="1"/>
  <c r="BH11" i="1"/>
  <c r="BK12" i="1"/>
  <c r="BM12" i="1" s="1"/>
  <c r="AA23" i="1" l="1"/>
  <c r="AI23" i="1" s="1"/>
  <c r="AJ23" i="1" s="1"/>
  <c r="AP15" i="1"/>
  <c r="AR15" i="1" s="1"/>
  <c r="AV16" i="1" s="1"/>
  <c r="BD16" i="1" s="1"/>
  <c r="AB18" i="1"/>
  <c r="AD19" i="1"/>
  <c r="AE18" i="1"/>
  <c r="AL16" i="1"/>
  <c r="AM16" i="1" s="1"/>
  <c r="AH16" i="1"/>
  <c r="AA24" i="1"/>
  <c r="AI24" i="1" s="1"/>
  <c r="AJ24" i="1" s="1"/>
  <c r="AC17" i="1"/>
  <c r="AG17" i="1"/>
  <c r="AZ14" i="1"/>
  <c r="AW14" i="1"/>
  <c r="AX13" i="1"/>
  <c r="BB13" i="1"/>
  <c r="BK11" i="1"/>
  <c r="AP16" i="1" l="1"/>
  <c r="AR16" i="1" s="1"/>
  <c r="AY15" i="1"/>
  <c r="BC13" i="1"/>
  <c r="BG13" i="1"/>
  <c r="BH13" i="1" s="1"/>
  <c r="AC18" i="1"/>
  <c r="AG18" i="1"/>
  <c r="AL17" i="1"/>
  <c r="AM17" i="1" s="1"/>
  <c r="AH17" i="1"/>
  <c r="AX14" i="1"/>
  <c r="BB14" i="1"/>
  <c r="AD20" i="1"/>
  <c r="AE19" i="1"/>
  <c r="AB19" i="1"/>
  <c r="AA25" i="1"/>
  <c r="BM11" i="1"/>
  <c r="BE16" i="1"/>
  <c r="AY16" i="1" l="1"/>
  <c r="AZ16" i="1" s="1"/>
  <c r="AV17" i="1"/>
  <c r="BD17" i="1" s="1"/>
  <c r="BE17" i="1" s="1"/>
  <c r="BK13" i="1"/>
  <c r="BM13" i="1" s="1"/>
  <c r="AW15" i="1"/>
  <c r="AZ15" i="1"/>
  <c r="AE20" i="1"/>
  <c r="AD21" i="1"/>
  <c r="AB20" i="1"/>
  <c r="BC14" i="1"/>
  <c r="BG14" i="1"/>
  <c r="BH14" i="1" s="1"/>
  <c r="AC19" i="1"/>
  <c r="AG19" i="1"/>
  <c r="AI25" i="1"/>
  <c r="AJ25" i="1" s="1"/>
  <c r="AA26" i="1"/>
  <c r="AI26" i="1" s="1"/>
  <c r="AJ26" i="1" s="1"/>
  <c r="AL18" i="1"/>
  <c r="AM18" i="1" s="1"/>
  <c r="AH18" i="1"/>
  <c r="AP17" i="1"/>
  <c r="BT11" i="1"/>
  <c r="BQ12" i="1"/>
  <c r="AW16" i="1" l="1"/>
  <c r="AX16" i="1" s="1"/>
  <c r="AA27" i="1"/>
  <c r="AX15" i="1"/>
  <c r="BB15" i="1"/>
  <c r="BK14" i="1"/>
  <c r="BM14" i="1" s="1"/>
  <c r="AB21" i="1"/>
  <c r="AE21" i="1"/>
  <c r="AD22" i="1"/>
  <c r="AL19" i="1"/>
  <c r="AM19" i="1" s="1"/>
  <c r="AH19" i="1"/>
  <c r="AC20" i="1"/>
  <c r="AG20" i="1"/>
  <c r="AR17" i="1"/>
  <c r="AY17" i="1" s="1"/>
  <c r="AP18" i="1"/>
  <c r="AR18" i="1" s="1"/>
  <c r="BT12" i="1"/>
  <c r="BU12" i="1" s="1"/>
  <c r="BQ13" i="1"/>
  <c r="BU11" i="1"/>
  <c r="BR11" i="1"/>
  <c r="BB16" i="1" l="1"/>
  <c r="AV18" i="1"/>
  <c r="BD18" i="1" s="1"/>
  <c r="BE18" i="1" s="1"/>
  <c r="AI27" i="1"/>
  <c r="AJ27" i="1" s="1"/>
  <c r="AA28" i="1"/>
  <c r="AP19" i="1"/>
  <c r="AR19" i="1" s="1"/>
  <c r="BC15" i="1"/>
  <c r="BG15" i="1"/>
  <c r="BH15" i="1" s="1"/>
  <c r="BC16" i="1"/>
  <c r="BG16" i="1"/>
  <c r="BH16" i="1" s="1"/>
  <c r="BY12" i="1"/>
  <c r="BZ12" i="1" s="1"/>
  <c r="AH20" i="1"/>
  <c r="AL20" i="1"/>
  <c r="AM20" i="1" s="1"/>
  <c r="AD23" i="1"/>
  <c r="AE22" i="1"/>
  <c r="AB22" i="1"/>
  <c r="AW17" i="1"/>
  <c r="AZ17" i="1"/>
  <c r="AG21" i="1"/>
  <c r="AC21" i="1"/>
  <c r="BR12" i="1"/>
  <c r="BS12" i="1" s="1"/>
  <c r="BY13" i="1"/>
  <c r="BT13" i="1"/>
  <c r="BQ14" i="1"/>
  <c r="BS11" i="1"/>
  <c r="BW11" i="1"/>
  <c r="AY18" i="1" l="1"/>
  <c r="AW18" i="1" s="1"/>
  <c r="AV19" i="1"/>
  <c r="BD19" i="1" s="1"/>
  <c r="BE19" i="1" s="1"/>
  <c r="BK15" i="1"/>
  <c r="BM15" i="1" s="1"/>
  <c r="AI28" i="1"/>
  <c r="AJ28" i="1" s="1"/>
  <c r="AA29" i="1"/>
  <c r="AV20" i="1"/>
  <c r="BD20" i="1" s="1"/>
  <c r="BE20" i="1" s="1"/>
  <c r="AP20" i="1"/>
  <c r="AR20" i="1" s="1"/>
  <c r="BK16" i="1"/>
  <c r="BM16" i="1" s="1"/>
  <c r="AH21" i="1"/>
  <c r="AL21" i="1"/>
  <c r="AM21" i="1" s="1"/>
  <c r="AC22" i="1"/>
  <c r="AG22" i="1"/>
  <c r="AZ18" i="1"/>
  <c r="BB17" i="1"/>
  <c r="AX17" i="1"/>
  <c r="AB23" i="1"/>
  <c r="AE23" i="1"/>
  <c r="AD24" i="1"/>
  <c r="BW12" i="1"/>
  <c r="CB12" i="1" s="1"/>
  <c r="CC12" i="1" s="1"/>
  <c r="BZ13" i="1"/>
  <c r="BU13" i="1"/>
  <c r="BX11" i="1"/>
  <c r="CB11" i="1"/>
  <c r="BR13" i="1"/>
  <c r="BY14" i="1"/>
  <c r="BT14" i="1"/>
  <c r="BU14" i="1" s="1"/>
  <c r="BQ15" i="1"/>
  <c r="AY19" i="1" l="1"/>
  <c r="AY20" i="1" s="1"/>
  <c r="AZ20" i="1" s="1"/>
  <c r="BX12" i="1"/>
  <c r="CF12" i="1" s="1"/>
  <c r="CH12" i="1" s="1"/>
  <c r="AI29" i="1"/>
  <c r="AJ29" i="1" s="1"/>
  <c r="AA30" i="1"/>
  <c r="AV21" i="1"/>
  <c r="BD21" i="1" s="1"/>
  <c r="BE21" i="1" s="1"/>
  <c r="AP21" i="1"/>
  <c r="AR21" i="1" s="1"/>
  <c r="AD25" i="1"/>
  <c r="AE24" i="1"/>
  <c r="AB24" i="1"/>
  <c r="BC17" i="1"/>
  <c r="BG17" i="1"/>
  <c r="BH17" i="1" s="1"/>
  <c r="AZ19" i="1"/>
  <c r="BB18" i="1"/>
  <c r="AX18" i="1"/>
  <c r="AL22" i="1"/>
  <c r="AM22" i="1" s="1"/>
  <c r="AH22" i="1"/>
  <c r="AG23" i="1"/>
  <c r="AC23" i="1"/>
  <c r="BS13" i="1"/>
  <c r="CC11" i="1"/>
  <c r="BY15" i="1"/>
  <c r="BQ16" i="1"/>
  <c r="BT15" i="1"/>
  <c r="BR15" i="1" s="1"/>
  <c r="BS15" i="1" s="1"/>
  <c r="BZ14" i="1"/>
  <c r="BR14" i="1"/>
  <c r="BS14" i="1" s="1"/>
  <c r="BW13" i="1"/>
  <c r="AW19" i="1" l="1"/>
  <c r="AW20" i="1"/>
  <c r="AX20" i="1" s="1"/>
  <c r="AI30" i="1"/>
  <c r="AJ30" i="1" s="1"/>
  <c r="AA31" i="1"/>
  <c r="AV22" i="1"/>
  <c r="BD22" i="1" s="1"/>
  <c r="BE22" i="1" s="1"/>
  <c r="AP22" i="1"/>
  <c r="AR22" i="1" s="1"/>
  <c r="AS22" i="1" s="1"/>
  <c r="AY21" i="1"/>
  <c r="AZ21" i="1" s="1"/>
  <c r="BK17" i="1"/>
  <c r="BM17" i="1" s="1"/>
  <c r="BB20" i="1"/>
  <c r="AE25" i="1"/>
  <c r="AD26" i="1"/>
  <c r="AB25" i="1"/>
  <c r="AH23" i="1"/>
  <c r="AL23" i="1"/>
  <c r="AM23" i="1" s="1"/>
  <c r="BG18" i="1"/>
  <c r="BH18" i="1" s="1"/>
  <c r="BC18" i="1"/>
  <c r="AX19" i="1"/>
  <c r="BB19" i="1"/>
  <c r="AG24" i="1"/>
  <c r="AC24" i="1"/>
  <c r="BW14" i="1"/>
  <c r="BX13" i="1"/>
  <c r="CB13" i="1"/>
  <c r="BU15" i="1"/>
  <c r="CF11" i="1"/>
  <c r="BY16" i="1"/>
  <c r="BT16" i="1"/>
  <c r="BU16" i="1" s="1"/>
  <c r="BQ17" i="1"/>
  <c r="BZ15" i="1"/>
  <c r="BW15" i="1"/>
  <c r="AA32" i="1" l="1"/>
  <c r="AI31" i="1"/>
  <c r="AJ31" i="1" s="1"/>
  <c r="AY22" i="1"/>
  <c r="AZ22" i="1" s="1"/>
  <c r="AW21" i="1"/>
  <c r="BB21" i="1" s="1"/>
  <c r="AV23" i="1"/>
  <c r="BD23" i="1" s="1"/>
  <c r="BE23" i="1" s="1"/>
  <c r="AP23" i="1"/>
  <c r="AR23" i="1" s="1"/>
  <c r="BG20" i="1"/>
  <c r="BH20" i="1" s="1"/>
  <c r="BC20" i="1"/>
  <c r="BK18" i="1"/>
  <c r="BM18" i="1" s="1"/>
  <c r="AL24" i="1"/>
  <c r="AM24" i="1" s="1"/>
  <c r="AH24" i="1"/>
  <c r="AC25" i="1"/>
  <c r="AG25" i="1"/>
  <c r="BC19" i="1"/>
  <c r="BG19" i="1"/>
  <c r="BH19" i="1" s="1"/>
  <c r="AB26" i="1"/>
  <c r="AD27" i="1"/>
  <c r="AE26" i="1"/>
  <c r="BR16" i="1"/>
  <c r="BS16" i="1" s="1"/>
  <c r="BX15" i="1"/>
  <c r="CB15" i="1"/>
  <c r="CC15" i="1" s="1"/>
  <c r="CH11" i="1"/>
  <c r="BY17" i="1"/>
  <c r="BT17" i="1"/>
  <c r="BU17" i="1" s="1"/>
  <c r="BQ18" i="1"/>
  <c r="CC13" i="1"/>
  <c r="CB14" i="1"/>
  <c r="CC14" i="1" s="1"/>
  <c r="BX14" i="1"/>
  <c r="BZ16" i="1"/>
  <c r="AX21" i="1" l="1"/>
  <c r="AW22" i="1"/>
  <c r="AI32" i="1"/>
  <c r="AJ32" i="1" s="1"/>
  <c r="AA33" i="1"/>
  <c r="AY23" i="1"/>
  <c r="AZ23" i="1" s="1"/>
  <c r="AV24" i="1"/>
  <c r="BD24" i="1" s="1"/>
  <c r="BE24" i="1" s="1"/>
  <c r="BG21" i="1"/>
  <c r="BH21" i="1" s="1"/>
  <c r="BC21" i="1"/>
  <c r="BK19" i="1"/>
  <c r="BM19" i="1" s="1"/>
  <c r="AP24" i="1"/>
  <c r="AR24" i="1" s="1"/>
  <c r="BK20" i="1"/>
  <c r="BM20" i="1" s="1"/>
  <c r="AC26" i="1"/>
  <c r="AG26" i="1"/>
  <c r="AB27" i="1"/>
  <c r="AD28" i="1"/>
  <c r="AE27" i="1"/>
  <c r="AH25" i="1"/>
  <c r="AL25" i="1"/>
  <c r="AM25" i="1" s="1"/>
  <c r="BW16" i="1"/>
  <c r="CB16" i="1" s="1"/>
  <c r="CC16" i="1" s="1"/>
  <c r="CF15" i="1"/>
  <c r="CH15" i="1" s="1"/>
  <c r="BY18" i="1"/>
  <c r="BT18" i="1"/>
  <c r="BQ19" i="1"/>
  <c r="CL12" i="1"/>
  <c r="CO11" i="1"/>
  <c r="CF14" i="1"/>
  <c r="CH14" i="1" s="1"/>
  <c r="CF13" i="1"/>
  <c r="BZ17" i="1"/>
  <c r="BR17" i="1"/>
  <c r="AX22" i="1" l="1"/>
  <c r="BB22" i="1"/>
  <c r="AW23" i="1"/>
  <c r="AX23" i="1" s="1"/>
  <c r="AI33" i="1"/>
  <c r="AJ33" i="1" s="1"/>
  <c r="AA34" i="1"/>
  <c r="AP25" i="1"/>
  <c r="AR25" i="1" s="1"/>
  <c r="BK21" i="1"/>
  <c r="BM21" i="1" s="1"/>
  <c r="BX16" i="1"/>
  <c r="CF16" i="1" s="1"/>
  <c r="CH16" i="1" s="1"/>
  <c r="AV25" i="1"/>
  <c r="BD25" i="1" s="1"/>
  <c r="BE25" i="1" s="1"/>
  <c r="AY24" i="1"/>
  <c r="AZ24" i="1" s="1"/>
  <c r="AD29" i="1"/>
  <c r="AE28" i="1"/>
  <c r="AB28" i="1"/>
  <c r="AH26" i="1"/>
  <c r="AL26" i="1"/>
  <c r="AM26" i="1" s="1"/>
  <c r="AC27" i="1"/>
  <c r="AG27" i="1"/>
  <c r="BU18" i="1"/>
  <c r="BS17" i="1"/>
  <c r="BW17" i="1"/>
  <c r="CL13" i="1"/>
  <c r="CO12" i="1"/>
  <c r="CP12" i="1" s="1"/>
  <c r="BR18" i="1"/>
  <c r="BS18" i="1" s="1"/>
  <c r="CH13" i="1"/>
  <c r="BZ18" i="1"/>
  <c r="CP11" i="1"/>
  <c r="CM11" i="1"/>
  <c r="BY19" i="1"/>
  <c r="BT19" i="1"/>
  <c r="BU19" i="1" s="1"/>
  <c r="BQ20" i="1"/>
  <c r="BB23" i="1" l="1"/>
  <c r="BC23" i="1" s="1"/>
  <c r="BG22" i="1"/>
  <c r="BH22" i="1" s="1"/>
  <c r="BC22" i="1"/>
  <c r="AV26" i="1"/>
  <c r="BD26" i="1" s="1"/>
  <c r="BE26" i="1" s="1"/>
  <c r="AP26" i="1"/>
  <c r="AR26" i="1" s="1"/>
  <c r="AI34" i="1"/>
  <c r="AJ34" i="1" s="1"/>
  <c r="AA35" i="1"/>
  <c r="AI35" i="1" s="1"/>
  <c r="AJ35" i="1" s="1"/>
  <c r="BG23" i="1"/>
  <c r="BH23" i="1" s="1"/>
  <c r="BW18" i="1"/>
  <c r="CB18" i="1" s="1"/>
  <c r="CC18" i="1" s="1"/>
  <c r="AW24" i="1"/>
  <c r="AY25" i="1"/>
  <c r="AZ25" i="1" s="1"/>
  <c r="CT12" i="1"/>
  <c r="CU12" i="1" s="1"/>
  <c r="AE29" i="1"/>
  <c r="AB29" i="1"/>
  <c r="AD30" i="1"/>
  <c r="AH27" i="1"/>
  <c r="AL27" i="1"/>
  <c r="AM27" i="1" s="1"/>
  <c r="AC28" i="1"/>
  <c r="AG28" i="1"/>
  <c r="BR19" i="1"/>
  <c r="BS19" i="1" s="1"/>
  <c r="BZ19" i="1"/>
  <c r="BY20" i="1"/>
  <c r="BT20" i="1"/>
  <c r="BU20" i="1" s="1"/>
  <c r="BQ21" i="1"/>
  <c r="BX18" i="1"/>
  <c r="CM12" i="1"/>
  <c r="CN12" i="1" s="1"/>
  <c r="CT13" i="1"/>
  <c r="CO13" i="1"/>
  <c r="CL14" i="1"/>
  <c r="CN11" i="1"/>
  <c r="CR11" i="1"/>
  <c r="BX17" i="1"/>
  <c r="CB17" i="1"/>
  <c r="BK22" i="1" l="1"/>
  <c r="BM22" i="1" s="1"/>
  <c r="BN22" i="1" s="1"/>
  <c r="AV27" i="1"/>
  <c r="BD27" i="1" s="1"/>
  <c r="BE27" i="1" s="1"/>
  <c r="AY26" i="1"/>
  <c r="AZ26" i="1" s="1"/>
  <c r="AW25" i="1"/>
  <c r="BB25" i="1" s="1"/>
  <c r="AA36" i="1"/>
  <c r="AI36" i="1" s="1"/>
  <c r="AJ36" i="1" s="1"/>
  <c r="AP27" i="1"/>
  <c r="AR27" i="1" s="1"/>
  <c r="AX24" i="1"/>
  <c r="BB24" i="1"/>
  <c r="BK23" i="1"/>
  <c r="BM23" i="1" s="1"/>
  <c r="AE30" i="1"/>
  <c r="AB30" i="1"/>
  <c r="AD31" i="1"/>
  <c r="AC29" i="1"/>
  <c r="AG29" i="1"/>
  <c r="AH28" i="1"/>
  <c r="AL28" i="1"/>
  <c r="AM28" i="1" s="1"/>
  <c r="CF18" i="1"/>
  <c r="CH18" i="1" s="1"/>
  <c r="BW19" i="1"/>
  <c r="CB19" i="1" s="1"/>
  <c r="CC19" i="1" s="1"/>
  <c r="CT14" i="1"/>
  <c r="CO14" i="1"/>
  <c r="CP14" i="1" s="1"/>
  <c r="CL15" i="1"/>
  <c r="CP13" i="1"/>
  <c r="CM13" i="1"/>
  <c r="CR13" i="1" s="1"/>
  <c r="CR12" i="1"/>
  <c r="BZ20" i="1"/>
  <c r="CC17" i="1"/>
  <c r="CF17" i="1" s="1"/>
  <c r="BY21" i="1"/>
  <c r="BQ22" i="1"/>
  <c r="BT21" i="1"/>
  <c r="BU21" i="1" s="1"/>
  <c r="CW11" i="1"/>
  <c r="CS11" i="1"/>
  <c r="CU13" i="1"/>
  <c r="BR20" i="1"/>
  <c r="BS20" i="1" s="1"/>
  <c r="AW26" i="1" l="1"/>
  <c r="AX26" i="1" s="1"/>
  <c r="AX25" i="1"/>
  <c r="AP28" i="1"/>
  <c r="AR28" i="1" s="1"/>
  <c r="AA37" i="1"/>
  <c r="AI37" i="1" s="1"/>
  <c r="AJ37" i="1" s="1"/>
  <c r="AY27" i="1"/>
  <c r="AZ27" i="1" s="1"/>
  <c r="AV28" i="1"/>
  <c r="BD28" i="1" s="1"/>
  <c r="BE28" i="1" s="1"/>
  <c r="BX19" i="1"/>
  <c r="CF19" i="1" s="1"/>
  <c r="CH19" i="1" s="1"/>
  <c r="BC24" i="1"/>
  <c r="BG24" i="1"/>
  <c r="BH24" i="1" s="1"/>
  <c r="BG25" i="1"/>
  <c r="BH25" i="1" s="1"/>
  <c r="BC25" i="1"/>
  <c r="AL29" i="1"/>
  <c r="AM29" i="1" s="1"/>
  <c r="AH29" i="1"/>
  <c r="AE31" i="1"/>
  <c r="AB31" i="1"/>
  <c r="AD32" i="1"/>
  <c r="AG30" i="1"/>
  <c r="AC30" i="1"/>
  <c r="CM14" i="1"/>
  <c r="CN14" i="1" s="1"/>
  <c r="CH17" i="1"/>
  <c r="CU14" i="1"/>
  <c r="CX11" i="1"/>
  <c r="DA11" i="1" s="1"/>
  <c r="BR21" i="1"/>
  <c r="BS21" i="1" s="1"/>
  <c r="CS13" i="1"/>
  <c r="CW13" i="1"/>
  <c r="CX13" i="1" s="1"/>
  <c r="BZ21" i="1"/>
  <c r="CN13" i="1"/>
  <c r="CT15" i="1"/>
  <c r="CL16" i="1"/>
  <c r="CO15" i="1"/>
  <c r="BY22" i="1"/>
  <c r="BQ23" i="1"/>
  <c r="BT22" i="1"/>
  <c r="BU22" i="1" s="1"/>
  <c r="BW20" i="1"/>
  <c r="CW12" i="1"/>
  <c r="CX12" i="1" s="1"/>
  <c r="CS12" i="1"/>
  <c r="BB26" i="1" l="1"/>
  <c r="AD38" i="1"/>
  <c r="AE38" i="1" s="1"/>
  <c r="AA39" i="1"/>
  <c r="AI39" i="1" s="1"/>
  <c r="AW27" i="1"/>
  <c r="AX27" i="1" s="1"/>
  <c r="AY28" i="1"/>
  <c r="AZ28" i="1" s="1"/>
  <c r="AA38" i="1"/>
  <c r="AI38" i="1" s="1"/>
  <c r="AJ38" i="1" s="1"/>
  <c r="AV29" i="1"/>
  <c r="BD29" i="1" s="1"/>
  <c r="BE29" i="1" s="1"/>
  <c r="BK24" i="1"/>
  <c r="BM24" i="1" s="1"/>
  <c r="AP29" i="1"/>
  <c r="AR29" i="1" s="1"/>
  <c r="AB32" i="1"/>
  <c r="AE32" i="1"/>
  <c r="AD33" i="1"/>
  <c r="AC31" i="1"/>
  <c r="AG31" i="1"/>
  <c r="AH30" i="1"/>
  <c r="AL30" i="1"/>
  <c r="AM30" i="1" s="1"/>
  <c r="BK25" i="1"/>
  <c r="BM25" i="1" s="1"/>
  <c r="BW21" i="1"/>
  <c r="BX21" i="1" s="1"/>
  <c r="CR14" i="1"/>
  <c r="CS14" i="1" s="1"/>
  <c r="DC11" i="1"/>
  <c r="DA13" i="1"/>
  <c r="DC13" i="1" s="1"/>
  <c r="DA12" i="1"/>
  <c r="DC12" i="1" s="1"/>
  <c r="BY23" i="1"/>
  <c r="BT23" i="1"/>
  <c r="BU23" i="1" s="1"/>
  <c r="BQ24" i="1"/>
  <c r="CT16" i="1"/>
  <c r="CL17" i="1"/>
  <c r="CO16" i="1"/>
  <c r="CP16" i="1" s="1"/>
  <c r="CP15" i="1"/>
  <c r="BR22" i="1"/>
  <c r="BS22" i="1" s="1"/>
  <c r="CM15" i="1"/>
  <c r="CR15" i="1" s="1"/>
  <c r="AD39" i="1"/>
  <c r="AE39" i="1" s="1"/>
  <c r="AA40" i="1"/>
  <c r="CB20" i="1"/>
  <c r="CC20" i="1" s="1"/>
  <c r="BX20" i="1"/>
  <c r="BZ22" i="1"/>
  <c r="CU15" i="1"/>
  <c r="BG26" i="1" l="1"/>
  <c r="BH26" i="1" s="1"/>
  <c r="BC26" i="1"/>
  <c r="BB27" i="1"/>
  <c r="AB38" i="1"/>
  <c r="AC38" i="1" s="1"/>
  <c r="AP38" i="1" s="1"/>
  <c r="AR38" i="1" s="1"/>
  <c r="AW28" i="1"/>
  <c r="AX28" i="1" s="1"/>
  <c r="AS29" i="1"/>
  <c r="AV30" i="1" s="1"/>
  <c r="BD30" i="1" s="1"/>
  <c r="BE30" i="1" s="1"/>
  <c r="AP30" i="1"/>
  <c r="AR30" i="1" s="1"/>
  <c r="CB21" i="1"/>
  <c r="CC21" i="1" s="1"/>
  <c r="CF21" i="1" s="1"/>
  <c r="CH21" i="1" s="1"/>
  <c r="AC32" i="1"/>
  <c r="AG32" i="1"/>
  <c r="CW14" i="1"/>
  <c r="CX14" i="1" s="1"/>
  <c r="DA14" i="1" s="1"/>
  <c r="DC14" i="1" s="1"/>
  <c r="AH31" i="1"/>
  <c r="AL31" i="1"/>
  <c r="AM31" i="1" s="1"/>
  <c r="AB33" i="1"/>
  <c r="AD34" i="1"/>
  <c r="AE33" i="1"/>
  <c r="CN15" i="1"/>
  <c r="CU16" i="1"/>
  <c r="BZ23" i="1"/>
  <c r="CF20" i="1"/>
  <c r="AB39" i="1"/>
  <c r="AC39" i="1" s="1"/>
  <c r="AP39" i="1" s="1"/>
  <c r="AR39" i="1" s="1"/>
  <c r="BY24" i="1"/>
  <c r="BT24" i="1"/>
  <c r="BU24" i="1" s="1"/>
  <c r="BQ25" i="1"/>
  <c r="CW15" i="1"/>
  <c r="CS15" i="1"/>
  <c r="AJ39" i="1"/>
  <c r="CT17" i="1"/>
  <c r="CL18" i="1"/>
  <c r="CO17" i="1"/>
  <c r="DG12" i="1"/>
  <c r="DJ11" i="1"/>
  <c r="BW22" i="1"/>
  <c r="AI40" i="1"/>
  <c r="AD40" i="1"/>
  <c r="AA41" i="1"/>
  <c r="CM16" i="1"/>
  <c r="CN16" i="1" s="1"/>
  <c r="BR23" i="1"/>
  <c r="BS23" i="1" s="1"/>
  <c r="BK26" i="1" l="1"/>
  <c r="BM26" i="1" s="1"/>
  <c r="BB28" i="1"/>
  <c r="BG28" i="1" s="1"/>
  <c r="BH28" i="1" s="1"/>
  <c r="AG38" i="1"/>
  <c r="AL38" i="1" s="1"/>
  <c r="AM38" i="1" s="1"/>
  <c r="AY29" i="1"/>
  <c r="AZ29" i="1" s="1"/>
  <c r="BG27" i="1"/>
  <c r="BH27" i="1" s="1"/>
  <c r="BC27" i="1"/>
  <c r="AG39" i="1"/>
  <c r="AL39" i="1" s="1"/>
  <c r="AM39" i="1" s="1"/>
  <c r="AV31" i="1"/>
  <c r="BD31" i="1" s="1"/>
  <c r="BE31" i="1" s="1"/>
  <c r="AH32" i="1"/>
  <c r="AL32" i="1"/>
  <c r="AM32" i="1" s="1"/>
  <c r="AG33" i="1"/>
  <c r="AC33" i="1"/>
  <c r="AP31" i="1"/>
  <c r="AE34" i="1"/>
  <c r="AB34" i="1"/>
  <c r="AD35" i="1"/>
  <c r="BW23" i="1"/>
  <c r="BX23" i="1" s="1"/>
  <c r="AJ40" i="1"/>
  <c r="AJ41" i="1" s="1"/>
  <c r="AI41" i="1"/>
  <c r="CU17" i="1"/>
  <c r="BZ24" i="1"/>
  <c r="BX22" i="1"/>
  <c r="CB22" i="1"/>
  <c r="CC22" i="1" s="1"/>
  <c r="CX15" i="1"/>
  <c r="DA15" i="1" s="1"/>
  <c r="BY25" i="1"/>
  <c r="BT25" i="1"/>
  <c r="BU25" i="1" s="1"/>
  <c r="BQ26" i="1"/>
  <c r="AE40" i="1"/>
  <c r="DK11" i="1"/>
  <c r="DH11" i="1"/>
  <c r="CP17" i="1"/>
  <c r="CT18" i="1"/>
  <c r="CL19" i="1"/>
  <c r="CO18" i="1"/>
  <c r="CP18" i="1" s="1"/>
  <c r="AB40" i="1"/>
  <c r="DJ12" i="1"/>
  <c r="DK12" i="1" s="1"/>
  <c r="DG13" i="1"/>
  <c r="CM17" i="1"/>
  <c r="CN17" i="1" s="1"/>
  <c r="BR24" i="1"/>
  <c r="BS24" i="1" s="1"/>
  <c r="CH20" i="1"/>
  <c r="CR16" i="1"/>
  <c r="BC28" i="1" l="1"/>
  <c r="AY30" i="1"/>
  <c r="AZ30" i="1" s="1"/>
  <c r="AH39" i="1"/>
  <c r="DO12" i="1"/>
  <c r="DP12" i="1" s="1"/>
  <c r="AH38" i="1"/>
  <c r="BK27" i="1"/>
  <c r="BM27" i="1" s="1"/>
  <c r="AW29" i="1"/>
  <c r="BB29" i="1" s="1"/>
  <c r="BK28" i="1"/>
  <c r="BM28" i="1" s="1"/>
  <c r="AP32" i="1"/>
  <c r="AR32" i="1" s="1"/>
  <c r="AR31" i="1"/>
  <c r="AV32" i="1" s="1"/>
  <c r="BD32" i="1" s="1"/>
  <c r="BE32" i="1" s="1"/>
  <c r="AE35" i="1"/>
  <c r="AB35" i="1"/>
  <c r="AD36" i="1"/>
  <c r="AG34" i="1"/>
  <c r="AC34" i="1"/>
  <c r="AH33" i="1"/>
  <c r="AL33" i="1"/>
  <c r="AM33" i="1" s="1"/>
  <c r="CB23" i="1"/>
  <c r="CC23" i="1" s="1"/>
  <c r="CF23" i="1" s="1"/>
  <c r="CH23" i="1" s="1"/>
  <c r="CF22" i="1"/>
  <c r="CH22" i="1" s="1"/>
  <c r="CI22" i="1" s="1"/>
  <c r="DH12" i="1"/>
  <c r="DI12" i="1" s="1"/>
  <c r="AC40" i="1"/>
  <c r="CM18" i="1"/>
  <c r="CN18" i="1" s="1"/>
  <c r="BY26" i="1"/>
  <c r="BT26" i="1"/>
  <c r="BU26" i="1" s="1"/>
  <c r="BQ27" i="1"/>
  <c r="CR17" i="1"/>
  <c r="CS16" i="1"/>
  <c r="CW16" i="1"/>
  <c r="DO13" i="1"/>
  <c r="DG14" i="1"/>
  <c r="DJ13" i="1"/>
  <c r="DK13" i="1" s="1"/>
  <c r="CU18" i="1"/>
  <c r="DC15" i="1"/>
  <c r="BZ25" i="1"/>
  <c r="AG40" i="1"/>
  <c r="CT19" i="1"/>
  <c r="CO19" i="1"/>
  <c r="CP19" i="1" s="1"/>
  <c r="CL20" i="1"/>
  <c r="DI11" i="1"/>
  <c r="DM11" i="1"/>
  <c r="BR25" i="1"/>
  <c r="BS25" i="1" s="1"/>
  <c r="BW24" i="1"/>
  <c r="AX29" i="1" l="1"/>
  <c r="AW30" i="1"/>
  <c r="AX30" i="1" s="1"/>
  <c r="AY31" i="1"/>
  <c r="AZ31" i="1" s="1"/>
  <c r="BB30" i="1"/>
  <c r="BC29" i="1"/>
  <c r="BG29" i="1"/>
  <c r="BH29" i="1" s="1"/>
  <c r="AP33" i="1"/>
  <c r="AR33" i="1" s="1"/>
  <c r="AV33" i="1"/>
  <c r="BD33" i="1" s="1"/>
  <c r="BE33" i="1" s="1"/>
  <c r="AD37" i="1"/>
  <c r="AD41" i="1" s="1"/>
  <c r="AE36" i="1"/>
  <c r="AB36" i="1"/>
  <c r="AL34" i="1"/>
  <c r="AM34" i="1" s="1"/>
  <c r="AH34" i="1"/>
  <c r="AC35" i="1"/>
  <c r="AG35" i="1"/>
  <c r="CM19" i="1"/>
  <c r="CN19" i="1" s="1"/>
  <c r="BR26" i="1"/>
  <c r="BS26" i="1" s="1"/>
  <c r="DM12" i="1"/>
  <c r="DN12" i="1" s="1"/>
  <c r="CR18" i="1"/>
  <c r="CW18" i="1" s="1"/>
  <c r="CX18" i="1" s="1"/>
  <c r="CX16" i="1"/>
  <c r="DR11" i="1"/>
  <c r="DN11" i="1"/>
  <c r="CT20" i="1"/>
  <c r="CL21" i="1"/>
  <c r="CO20" i="1"/>
  <c r="CP20" i="1" s="1"/>
  <c r="DO14" i="1"/>
  <c r="DJ14" i="1"/>
  <c r="DK14" i="1" s="1"/>
  <c r="DG15" i="1"/>
  <c r="BZ26" i="1"/>
  <c r="BX24" i="1"/>
  <c r="CB24" i="1"/>
  <c r="CC24" i="1" s="1"/>
  <c r="DP13" i="1"/>
  <c r="CS17" i="1"/>
  <c r="CW17" i="1"/>
  <c r="CX17" i="1" s="1"/>
  <c r="CU19" i="1"/>
  <c r="AL40" i="1"/>
  <c r="AH40" i="1"/>
  <c r="BW25" i="1"/>
  <c r="CS18" i="1"/>
  <c r="DH13" i="1"/>
  <c r="DM13" i="1" s="1"/>
  <c r="BY27" i="1"/>
  <c r="BQ28" i="1"/>
  <c r="BT27" i="1"/>
  <c r="BU27" i="1" s="1"/>
  <c r="AP40" i="1"/>
  <c r="AY32" i="1" l="1"/>
  <c r="AW32" i="1" s="1"/>
  <c r="AW31" i="1"/>
  <c r="BB31" i="1" s="1"/>
  <c r="AV34" i="1"/>
  <c r="BD34" i="1" s="1"/>
  <c r="BE34" i="1" s="1"/>
  <c r="BC30" i="1"/>
  <c r="BG30" i="1"/>
  <c r="BH30" i="1" s="1"/>
  <c r="BK29" i="1"/>
  <c r="BM29" i="1" s="1"/>
  <c r="BN29" i="1" s="1"/>
  <c r="CR19" i="1"/>
  <c r="CW19" i="1" s="1"/>
  <c r="CX19" i="1" s="1"/>
  <c r="AP34" i="1"/>
  <c r="AR34" i="1" s="1"/>
  <c r="AZ32" i="1"/>
  <c r="AL35" i="1"/>
  <c r="AM35" i="1" s="1"/>
  <c r="AH35" i="1"/>
  <c r="AG36" i="1"/>
  <c r="AC36" i="1"/>
  <c r="AB37" i="1"/>
  <c r="AB41" i="1" s="1"/>
  <c r="AE37" i="1"/>
  <c r="AE41" i="1" s="1"/>
  <c r="CF24" i="1"/>
  <c r="CH24" i="1" s="1"/>
  <c r="DR12" i="1"/>
  <c r="DS12" i="1" s="1"/>
  <c r="DV12" i="1" s="1"/>
  <c r="DX12" i="1" s="1"/>
  <c r="BR27" i="1"/>
  <c r="BS27" i="1" s="1"/>
  <c r="DA18" i="1"/>
  <c r="DC18" i="1" s="1"/>
  <c r="BW26" i="1"/>
  <c r="BX26" i="1" s="1"/>
  <c r="BX25" i="1"/>
  <c r="CB25" i="1"/>
  <c r="CC25" i="1" s="1"/>
  <c r="DP14" i="1"/>
  <c r="BY28" i="1"/>
  <c r="BT28" i="1"/>
  <c r="BU28" i="1" s="1"/>
  <c r="BQ29" i="1"/>
  <c r="DN13" i="1"/>
  <c r="DR13" i="1"/>
  <c r="DS13" i="1" s="1"/>
  <c r="CU20" i="1"/>
  <c r="BZ27" i="1"/>
  <c r="AM40" i="1"/>
  <c r="DA16" i="1"/>
  <c r="DH14" i="1"/>
  <c r="DI14" i="1" s="1"/>
  <c r="AR40" i="1"/>
  <c r="CT21" i="1"/>
  <c r="CO21" i="1"/>
  <c r="CP21" i="1" s="1"/>
  <c r="CL22" i="1"/>
  <c r="DS11" i="1"/>
  <c r="DI13" i="1"/>
  <c r="DA17" i="1"/>
  <c r="DC17" i="1" s="1"/>
  <c r="DO15" i="1"/>
  <c r="DJ15" i="1"/>
  <c r="DH15" i="1" s="1"/>
  <c r="DI15" i="1" s="1"/>
  <c r="DG16" i="1"/>
  <c r="CM20" i="1"/>
  <c r="CN20" i="1" s="1"/>
  <c r="AY33" i="1" l="1"/>
  <c r="AW33" i="1" s="1"/>
  <c r="CS19" i="1"/>
  <c r="AX31" i="1"/>
  <c r="BK30" i="1"/>
  <c r="BM30" i="1" s="1"/>
  <c r="AV35" i="1"/>
  <c r="BD35" i="1" s="1"/>
  <c r="BE35" i="1" s="1"/>
  <c r="AP35" i="1"/>
  <c r="AR35" i="1" s="1"/>
  <c r="BC31" i="1"/>
  <c r="BG31" i="1"/>
  <c r="BH31" i="1" s="1"/>
  <c r="AX32" i="1"/>
  <c r="BB32" i="1"/>
  <c r="AL36" i="1"/>
  <c r="AH36" i="1"/>
  <c r="AZ33" i="1"/>
  <c r="AY34" i="1"/>
  <c r="AC37" i="1"/>
  <c r="AC41" i="1" s="1"/>
  <c r="AG37" i="1"/>
  <c r="CB26" i="1"/>
  <c r="CC26" i="1" s="1"/>
  <c r="CF26" i="1" s="1"/>
  <c r="CH26" i="1" s="1"/>
  <c r="CF25" i="1"/>
  <c r="CH25" i="1" s="1"/>
  <c r="BW27" i="1"/>
  <c r="CB27" i="1" s="1"/>
  <c r="CC27" i="1" s="1"/>
  <c r="DK15" i="1"/>
  <c r="DV11" i="1"/>
  <c r="CU21" i="1"/>
  <c r="DC16" i="1"/>
  <c r="DJ16" i="1" s="1"/>
  <c r="DK16" i="1" s="1"/>
  <c r="BZ28" i="1"/>
  <c r="DM14" i="1"/>
  <c r="DA19" i="1"/>
  <c r="DC19" i="1" s="1"/>
  <c r="DP15" i="1"/>
  <c r="DM15" i="1"/>
  <c r="CM21" i="1"/>
  <c r="CN21" i="1" s="1"/>
  <c r="CR20" i="1"/>
  <c r="BR28" i="1"/>
  <c r="BS28" i="1" s="1"/>
  <c r="DO16" i="1"/>
  <c r="DV13" i="1"/>
  <c r="DX13" i="1" s="1"/>
  <c r="CT22" i="1"/>
  <c r="CL23" i="1"/>
  <c r="CO22" i="1"/>
  <c r="CP22" i="1" s="1"/>
  <c r="BY29" i="1"/>
  <c r="BT29" i="1"/>
  <c r="BU29" i="1" s="1"/>
  <c r="BQ30" i="1"/>
  <c r="AV36" i="1" l="1"/>
  <c r="BD36" i="1" s="1"/>
  <c r="BK31" i="1"/>
  <c r="BM31" i="1" s="1"/>
  <c r="DG17" i="1"/>
  <c r="DO17" i="1" s="1"/>
  <c r="AZ34" i="1"/>
  <c r="AW34" i="1"/>
  <c r="AH37" i="1"/>
  <c r="AH41" i="1" s="1"/>
  <c r="AL37" i="1"/>
  <c r="AM37" i="1" s="1"/>
  <c r="AX33" i="1"/>
  <c r="BB33" i="1"/>
  <c r="AM36" i="1"/>
  <c r="AP36" i="1" s="1"/>
  <c r="AL41" i="1"/>
  <c r="AY35" i="1"/>
  <c r="AG41" i="1"/>
  <c r="BC32" i="1"/>
  <c r="BG32" i="1"/>
  <c r="BH32" i="1" s="1"/>
  <c r="CM22" i="1"/>
  <c r="CN22" i="1" s="1"/>
  <c r="BX27" i="1"/>
  <c r="CF27" i="1" s="1"/>
  <c r="CH27" i="1" s="1"/>
  <c r="CR21" i="1"/>
  <c r="CW21" i="1" s="1"/>
  <c r="CX21" i="1" s="1"/>
  <c r="BW28" i="1"/>
  <c r="BX28" i="1" s="1"/>
  <c r="DX11" i="1"/>
  <c r="BR29" i="1"/>
  <c r="BS29" i="1" s="1"/>
  <c r="DH16" i="1"/>
  <c r="DM16" i="1" s="1"/>
  <c r="CS20" i="1"/>
  <c r="CW20" i="1"/>
  <c r="CX20" i="1" s="1"/>
  <c r="BE36" i="1"/>
  <c r="BZ29" i="1"/>
  <c r="CT23" i="1"/>
  <c r="CO23" i="1"/>
  <c r="CP23" i="1" s="1"/>
  <c r="CL24" i="1"/>
  <c r="DP16" i="1"/>
  <c r="BY30" i="1"/>
  <c r="BT30" i="1"/>
  <c r="BU30" i="1" s="1"/>
  <c r="BQ31" i="1"/>
  <c r="CU22" i="1"/>
  <c r="DN15" i="1"/>
  <c r="DR15" i="1"/>
  <c r="DS15" i="1" s="1"/>
  <c r="DN14" i="1"/>
  <c r="DR14" i="1"/>
  <c r="DG18" i="1" l="1"/>
  <c r="CR22" i="1"/>
  <c r="CW22" i="1" s="1"/>
  <c r="CX22" i="1" s="1"/>
  <c r="DJ17" i="1"/>
  <c r="DK17" i="1" s="1"/>
  <c r="BK32" i="1"/>
  <c r="BM32" i="1" s="1"/>
  <c r="AP37" i="1"/>
  <c r="AR37" i="1" s="1"/>
  <c r="AZ35" i="1"/>
  <c r="AW35" i="1"/>
  <c r="CB28" i="1"/>
  <c r="CC28" i="1" s="1"/>
  <c r="CF28" i="1" s="1"/>
  <c r="CH28" i="1" s="1"/>
  <c r="AR36" i="1"/>
  <c r="AM41" i="1"/>
  <c r="AX34" i="1"/>
  <c r="BB34" i="1"/>
  <c r="BC33" i="1"/>
  <c r="BG33" i="1"/>
  <c r="BH33" i="1" s="1"/>
  <c r="CS21" i="1"/>
  <c r="DA21" i="1" s="1"/>
  <c r="DC21" i="1" s="1"/>
  <c r="CM23" i="1"/>
  <c r="CN23" i="1" s="1"/>
  <c r="DV15" i="1"/>
  <c r="DX15" i="1" s="1"/>
  <c r="BR30" i="1"/>
  <c r="BS30" i="1" s="1"/>
  <c r="BW29" i="1"/>
  <c r="CB29" i="1" s="1"/>
  <c r="CC29" i="1" s="1"/>
  <c r="DH17" i="1"/>
  <c r="DI17" i="1" s="1"/>
  <c r="DN16" i="1"/>
  <c r="DR16" i="1"/>
  <c r="DS16" i="1" s="1"/>
  <c r="DO18" i="1"/>
  <c r="DG19" i="1"/>
  <c r="DP17" i="1"/>
  <c r="CT24" i="1"/>
  <c r="CL25" i="1"/>
  <c r="CO24" i="1"/>
  <c r="CP24" i="1" s="1"/>
  <c r="DS14" i="1"/>
  <c r="BZ30" i="1"/>
  <c r="DA20" i="1"/>
  <c r="DC20" i="1" s="1"/>
  <c r="BY31" i="1"/>
  <c r="BQ32" i="1"/>
  <c r="BT31" i="1"/>
  <c r="BU31" i="1" s="1"/>
  <c r="DI16" i="1"/>
  <c r="CS22" i="1"/>
  <c r="CU23" i="1"/>
  <c r="EE11" i="1"/>
  <c r="EB12" i="1"/>
  <c r="CR23" i="1" l="1"/>
  <c r="CS23" i="1" s="1"/>
  <c r="DJ18" i="1"/>
  <c r="DK18" i="1" s="1"/>
  <c r="AP41" i="1"/>
  <c r="AR41" i="1" s="1"/>
  <c r="BK33" i="1"/>
  <c r="BM33" i="1" s="1"/>
  <c r="AS36" i="1"/>
  <c r="AV37" i="1" s="1"/>
  <c r="AV39" i="1" s="1"/>
  <c r="BD39" i="1" s="1"/>
  <c r="AX35" i="1"/>
  <c r="BB35" i="1"/>
  <c r="BC34" i="1"/>
  <c r="BG34" i="1"/>
  <c r="BH34" i="1" s="1"/>
  <c r="BX29" i="1"/>
  <c r="CF29" i="1" s="1"/>
  <c r="CH29" i="1" s="1"/>
  <c r="CI29" i="1" s="1"/>
  <c r="BW30" i="1"/>
  <c r="BX30" i="1" s="1"/>
  <c r="DM17" i="1"/>
  <c r="DR17" i="1" s="1"/>
  <c r="EF11" i="1"/>
  <c r="EC11" i="1"/>
  <c r="BY32" i="1"/>
  <c r="BT32" i="1"/>
  <c r="BU32" i="1" s="1"/>
  <c r="BQ33" i="1"/>
  <c r="CT25" i="1"/>
  <c r="CL26" i="1"/>
  <c r="CO25" i="1"/>
  <c r="CP25" i="1" s="1"/>
  <c r="DO19" i="1"/>
  <c r="DG20" i="1"/>
  <c r="DV14" i="1"/>
  <c r="CW23" i="1"/>
  <c r="CX23" i="1" s="1"/>
  <c r="DA22" i="1"/>
  <c r="DC22" i="1" s="1"/>
  <c r="DD22" i="1" s="1"/>
  <c r="BR31" i="1"/>
  <c r="BS31" i="1" s="1"/>
  <c r="CM24" i="1"/>
  <c r="CN24" i="1" s="1"/>
  <c r="DP18" i="1"/>
  <c r="EB13" i="1"/>
  <c r="EE12" i="1"/>
  <c r="EF12" i="1" s="1"/>
  <c r="BZ31" i="1"/>
  <c r="CU24" i="1"/>
  <c r="DV16" i="1"/>
  <c r="DX16" i="1" s="1"/>
  <c r="DH18" i="1" l="1"/>
  <c r="EJ12" i="1"/>
  <c r="EK12" i="1" s="1"/>
  <c r="DJ19" i="1"/>
  <c r="DK19" i="1" s="1"/>
  <c r="AY36" i="1"/>
  <c r="AY37" i="1" s="1"/>
  <c r="AZ37" i="1" s="1"/>
  <c r="BK34" i="1"/>
  <c r="BM34" i="1" s="1"/>
  <c r="CB30" i="1"/>
  <c r="CC30" i="1" s="1"/>
  <c r="CF30" i="1" s="1"/>
  <c r="CH30" i="1" s="1"/>
  <c r="AY39" i="1"/>
  <c r="AZ39" i="1" s="1"/>
  <c r="AV40" i="1"/>
  <c r="BD40" i="1" s="1"/>
  <c r="AV38" i="1"/>
  <c r="BD38" i="1" s="1"/>
  <c r="BE38" i="1" s="1"/>
  <c r="BD37" i="1"/>
  <c r="DN17" i="1"/>
  <c r="AZ36" i="1"/>
  <c r="AS41" i="1"/>
  <c r="AY38" i="1"/>
  <c r="AZ38" i="1" s="1"/>
  <c r="BG35" i="1"/>
  <c r="BH35" i="1" s="1"/>
  <c r="BC35" i="1"/>
  <c r="BW31" i="1"/>
  <c r="CB31" i="1" s="1"/>
  <c r="CC31" i="1" s="1"/>
  <c r="CR24" i="1"/>
  <c r="CW24" i="1" s="1"/>
  <c r="CX24" i="1" s="1"/>
  <c r="DI18" i="1"/>
  <c r="AY40" i="1"/>
  <c r="EJ13" i="1"/>
  <c r="EB14" i="1"/>
  <c r="EE13" i="1"/>
  <c r="EF13" i="1" s="1"/>
  <c r="DS17" i="1"/>
  <c r="CM25" i="1"/>
  <c r="CN25" i="1" s="1"/>
  <c r="BZ32" i="1"/>
  <c r="ED11" i="1"/>
  <c r="EH11" i="1"/>
  <c r="BE39" i="1"/>
  <c r="DM18" i="1"/>
  <c r="DA23" i="1"/>
  <c r="DC23" i="1" s="1"/>
  <c r="DO20" i="1"/>
  <c r="DG21" i="1"/>
  <c r="CU25" i="1"/>
  <c r="BY33" i="1"/>
  <c r="BQ34" i="1"/>
  <c r="BT33" i="1"/>
  <c r="BU33" i="1" s="1"/>
  <c r="EC12" i="1"/>
  <c r="ED12" i="1" s="1"/>
  <c r="DX14" i="1"/>
  <c r="DP19" i="1"/>
  <c r="CT26" i="1"/>
  <c r="CL27" i="1"/>
  <c r="CO26" i="1"/>
  <c r="CP26" i="1" s="1"/>
  <c r="BR32" i="1"/>
  <c r="BS32" i="1" s="1"/>
  <c r="DJ20" i="1" l="1"/>
  <c r="DK20" i="1" s="1"/>
  <c r="AW36" i="1"/>
  <c r="DH19" i="1"/>
  <c r="DI19" i="1" s="1"/>
  <c r="CS24" i="1"/>
  <c r="DA24" i="1" s="1"/>
  <c r="DC24" i="1" s="1"/>
  <c r="DV17" i="1"/>
  <c r="DX17" i="1" s="1"/>
  <c r="AW39" i="1"/>
  <c r="AX39" i="1" s="1"/>
  <c r="BK39" i="1" s="1"/>
  <c r="BM39" i="1" s="1"/>
  <c r="AW40" i="1"/>
  <c r="AX40" i="1" s="1"/>
  <c r="AV41" i="1"/>
  <c r="AW38" i="1"/>
  <c r="AX38" i="1" s="1"/>
  <c r="BK38" i="1" s="1"/>
  <c r="BM38" i="1" s="1"/>
  <c r="BX31" i="1"/>
  <c r="CF31" i="1" s="1"/>
  <c r="CH31" i="1" s="1"/>
  <c r="BK35" i="1"/>
  <c r="BM35" i="1" s="1"/>
  <c r="AX36" i="1"/>
  <c r="BB36" i="1"/>
  <c r="AW37" i="1"/>
  <c r="AX37" i="1" s="1"/>
  <c r="BE37" i="1"/>
  <c r="CR25" i="1"/>
  <c r="CS25" i="1" s="1"/>
  <c r="EH12" i="1"/>
  <c r="EM12" i="1" s="1"/>
  <c r="EN12" i="1" s="1"/>
  <c r="DO21" i="1"/>
  <c r="DG22" i="1"/>
  <c r="DJ21" i="1"/>
  <c r="DK21" i="1" s="1"/>
  <c r="BY34" i="1"/>
  <c r="BQ35" i="1"/>
  <c r="BT34" i="1"/>
  <c r="BU34" i="1" s="1"/>
  <c r="DH20" i="1"/>
  <c r="DI20" i="1" s="1"/>
  <c r="DR18" i="1"/>
  <c r="DN18" i="1"/>
  <c r="EC13" i="1"/>
  <c r="ED13" i="1" s="1"/>
  <c r="BE40" i="1"/>
  <c r="BD41" i="1"/>
  <c r="CT27" i="1"/>
  <c r="CO27" i="1"/>
  <c r="CP27" i="1" s="1"/>
  <c r="CL28" i="1"/>
  <c r="BR33" i="1"/>
  <c r="BS33" i="1" s="1"/>
  <c r="DP20" i="1"/>
  <c r="EK13" i="1"/>
  <c r="CU26" i="1"/>
  <c r="BZ33" i="1"/>
  <c r="CM26" i="1"/>
  <c r="CN26" i="1" s="1"/>
  <c r="CW25" i="1"/>
  <c r="CX25" i="1" s="1"/>
  <c r="EI11" i="1"/>
  <c r="EM11" i="1"/>
  <c r="BW32" i="1"/>
  <c r="EJ14" i="1"/>
  <c r="EE14" i="1"/>
  <c r="EF14" i="1" s="1"/>
  <c r="EB15" i="1"/>
  <c r="AZ40" i="1"/>
  <c r="AZ41" i="1" s="1"/>
  <c r="AY41" i="1"/>
  <c r="DM19" i="1" l="1"/>
  <c r="DN19" i="1" s="1"/>
  <c r="BB39" i="1"/>
  <c r="BB40" i="1"/>
  <c r="BC40" i="1" s="1"/>
  <c r="BB38" i="1"/>
  <c r="DR19" i="1"/>
  <c r="DS19" i="1" s="1"/>
  <c r="DV19" i="1" s="1"/>
  <c r="DX19" i="1" s="1"/>
  <c r="BE41" i="1"/>
  <c r="EI12" i="1"/>
  <c r="EQ12" i="1" s="1"/>
  <c r="ES12" i="1" s="1"/>
  <c r="AW41" i="1"/>
  <c r="BB37" i="1"/>
  <c r="BC36" i="1"/>
  <c r="BG36" i="1"/>
  <c r="BH36" i="1" s="1"/>
  <c r="DA25" i="1"/>
  <c r="DC25" i="1" s="1"/>
  <c r="DM20" i="1"/>
  <c r="DN20" i="1" s="1"/>
  <c r="EH13" i="1"/>
  <c r="EI13" i="1" s="1"/>
  <c r="DH21" i="1"/>
  <c r="DI21" i="1" s="1"/>
  <c r="BX32" i="1"/>
  <c r="CB32" i="1"/>
  <c r="CC32" i="1" s="1"/>
  <c r="CR26" i="1"/>
  <c r="DS18" i="1"/>
  <c r="DV18" i="1" s="1"/>
  <c r="BR34" i="1"/>
  <c r="BS34" i="1" s="1"/>
  <c r="EC14" i="1"/>
  <c r="BW33" i="1"/>
  <c r="CM27" i="1"/>
  <c r="CN27" i="1" s="1"/>
  <c r="BZ34" i="1"/>
  <c r="EK14" i="1"/>
  <c r="EN11" i="1"/>
  <c r="EQ11" i="1" s="1"/>
  <c r="CU27" i="1"/>
  <c r="DO22" i="1"/>
  <c r="DJ22" i="1"/>
  <c r="DK22" i="1" s="1"/>
  <c r="DG23" i="1"/>
  <c r="BK40" i="1"/>
  <c r="AX41" i="1"/>
  <c r="EJ15" i="1"/>
  <c r="EE15" i="1"/>
  <c r="EF15" i="1" s="1"/>
  <c r="EB16" i="1"/>
  <c r="CT28" i="1"/>
  <c r="CO28" i="1"/>
  <c r="CP28" i="1" s="1"/>
  <c r="CL29" i="1"/>
  <c r="BY35" i="1"/>
  <c r="BQ36" i="1"/>
  <c r="BT35" i="1"/>
  <c r="BU35" i="1" s="1"/>
  <c r="DP21" i="1"/>
  <c r="BB41" i="1" l="1"/>
  <c r="EM13" i="1"/>
  <c r="EN13" i="1" s="1"/>
  <c r="BG40" i="1"/>
  <c r="BH40" i="1" s="1"/>
  <c r="BG39" i="1"/>
  <c r="BH39" i="1" s="1"/>
  <c r="BC39" i="1"/>
  <c r="BC38" i="1"/>
  <c r="BG38" i="1"/>
  <c r="BH38" i="1" s="1"/>
  <c r="DR20" i="1"/>
  <c r="DS20" i="1" s="1"/>
  <c r="DV20" i="1" s="1"/>
  <c r="DX20" i="1" s="1"/>
  <c r="BC37" i="1"/>
  <c r="BG37" i="1"/>
  <c r="BH37" i="1" s="1"/>
  <c r="BK36" i="1"/>
  <c r="BM36" i="1" s="1"/>
  <c r="BN36" i="1" s="1"/>
  <c r="BN41" i="1" s="1"/>
  <c r="DM21" i="1"/>
  <c r="DR21" i="1" s="1"/>
  <c r="DS21" i="1" s="1"/>
  <c r="EC15" i="1"/>
  <c r="ED15" i="1" s="1"/>
  <c r="CF32" i="1"/>
  <c r="CH32" i="1" s="1"/>
  <c r="BR35" i="1"/>
  <c r="BS35" i="1" s="1"/>
  <c r="CM28" i="1"/>
  <c r="CN28" i="1" s="1"/>
  <c r="BW34" i="1"/>
  <c r="BX34" i="1" s="1"/>
  <c r="CR27" i="1"/>
  <c r="CW27" i="1" s="1"/>
  <c r="CX27" i="1" s="1"/>
  <c r="ES11" i="1"/>
  <c r="ED14" i="1"/>
  <c r="DX18" i="1"/>
  <c r="CS26" i="1"/>
  <c r="CW26" i="1"/>
  <c r="CX26" i="1" s="1"/>
  <c r="CT29" i="1"/>
  <c r="CO29" i="1"/>
  <c r="CP29" i="1" s="1"/>
  <c r="CL30" i="1"/>
  <c r="EJ16" i="1"/>
  <c r="EE16" i="1"/>
  <c r="EF16" i="1" s="1"/>
  <c r="EB17" i="1"/>
  <c r="DH22" i="1"/>
  <c r="DI22" i="1" s="1"/>
  <c r="EH14" i="1"/>
  <c r="EQ13" i="1"/>
  <c r="ES13" i="1" s="1"/>
  <c r="DO23" i="1"/>
  <c r="DG24" i="1"/>
  <c r="DJ23" i="1"/>
  <c r="DK23" i="1" s="1"/>
  <c r="BX33" i="1"/>
  <c r="CB33" i="1"/>
  <c r="CC33" i="1" s="1"/>
  <c r="BZ35" i="1"/>
  <c r="CU28" i="1"/>
  <c r="EK15" i="1"/>
  <c r="BY36" i="1"/>
  <c r="BM40" i="1"/>
  <c r="DP22" i="1"/>
  <c r="DN21" i="1" l="1"/>
  <c r="EH15" i="1"/>
  <c r="EM15" i="1" s="1"/>
  <c r="EN15" i="1" s="1"/>
  <c r="CS27" i="1"/>
  <c r="DA27" i="1" s="1"/>
  <c r="DC27" i="1" s="1"/>
  <c r="BQ37" i="1"/>
  <c r="BY37" i="1" s="1"/>
  <c r="BC41" i="1"/>
  <c r="BG41" i="1"/>
  <c r="BT36" i="1"/>
  <c r="BU36" i="1" s="1"/>
  <c r="BH41" i="1"/>
  <c r="BK37" i="1"/>
  <c r="DM22" i="1"/>
  <c r="DN22" i="1" s="1"/>
  <c r="BW35" i="1"/>
  <c r="CB35" i="1" s="1"/>
  <c r="CC35" i="1" s="1"/>
  <c r="DA26" i="1"/>
  <c r="DC26" i="1" s="1"/>
  <c r="CR28" i="1"/>
  <c r="CW28" i="1" s="1"/>
  <c r="CX28" i="1" s="1"/>
  <c r="CB34" i="1"/>
  <c r="CC34" i="1" s="1"/>
  <c r="CF34" i="1" s="1"/>
  <c r="CH34" i="1" s="1"/>
  <c r="EC16" i="1"/>
  <c r="ED16" i="1" s="1"/>
  <c r="BZ36" i="1"/>
  <c r="DP23" i="1"/>
  <c r="EJ17" i="1"/>
  <c r="EE17" i="1"/>
  <c r="EF17" i="1" s="1"/>
  <c r="EB18" i="1"/>
  <c r="CU29" i="1"/>
  <c r="DV21" i="1"/>
  <c r="CT30" i="1"/>
  <c r="CL31" i="1"/>
  <c r="CO30" i="1"/>
  <c r="CP30" i="1" s="1"/>
  <c r="DO24" i="1"/>
  <c r="DG25" i="1"/>
  <c r="DJ24" i="1"/>
  <c r="DK24" i="1" s="1"/>
  <c r="EM14" i="1"/>
  <c r="EI14" i="1"/>
  <c r="CF33" i="1"/>
  <c r="CH33" i="1" s="1"/>
  <c r="DH23" i="1"/>
  <c r="DI23" i="1" s="1"/>
  <c r="EK16" i="1"/>
  <c r="CM29" i="1"/>
  <c r="CN29" i="1" s="1"/>
  <c r="EW12" i="1"/>
  <c r="EZ11" i="1"/>
  <c r="DR22" i="1" l="1"/>
  <c r="DS22" i="1" s="1"/>
  <c r="EI15" i="1"/>
  <c r="EQ15" i="1" s="1"/>
  <c r="ES15" i="1" s="1"/>
  <c r="CS28" i="1"/>
  <c r="DA28" i="1" s="1"/>
  <c r="DC28" i="1" s="1"/>
  <c r="BR36" i="1"/>
  <c r="BM37" i="1"/>
  <c r="BT38" i="1" s="1"/>
  <c r="BU38" i="1" s="1"/>
  <c r="BK41" i="1"/>
  <c r="BM41" i="1" s="1"/>
  <c r="BX35" i="1"/>
  <c r="CF35" i="1" s="1"/>
  <c r="CH35" i="1" s="1"/>
  <c r="EH16" i="1"/>
  <c r="EI16" i="1" s="1"/>
  <c r="DV22" i="1"/>
  <c r="DX22" i="1" s="1"/>
  <c r="EZ12" i="1"/>
  <c r="FA12" i="1" s="1"/>
  <c r="EW13" i="1"/>
  <c r="CU30" i="1"/>
  <c r="EK17" i="1"/>
  <c r="DH24" i="1"/>
  <c r="DI24" i="1" s="1"/>
  <c r="CT31" i="1"/>
  <c r="CL32" i="1"/>
  <c r="CO31" i="1"/>
  <c r="CP31" i="1" s="1"/>
  <c r="EJ18" i="1"/>
  <c r="EE18" i="1"/>
  <c r="EF18" i="1" s="1"/>
  <c r="EB19" i="1"/>
  <c r="FA11" i="1"/>
  <c r="EX11" i="1"/>
  <c r="EN14" i="1"/>
  <c r="DP24" i="1"/>
  <c r="BZ37" i="1"/>
  <c r="CM30" i="1"/>
  <c r="CN30" i="1" s="1"/>
  <c r="DM23" i="1"/>
  <c r="DO25" i="1"/>
  <c r="DJ25" i="1"/>
  <c r="DK25" i="1" s="1"/>
  <c r="DG26" i="1"/>
  <c r="BQ39" i="1"/>
  <c r="DX21" i="1"/>
  <c r="CR29" i="1"/>
  <c r="EC17" i="1"/>
  <c r="FE12" i="1" l="1"/>
  <c r="FF12" i="1" s="1"/>
  <c r="BS36" i="1"/>
  <c r="BW36" i="1"/>
  <c r="EM16" i="1"/>
  <c r="EN16" i="1" s="1"/>
  <c r="EQ16" i="1" s="1"/>
  <c r="ES16" i="1" s="1"/>
  <c r="BQ38" i="1"/>
  <c r="BY38" i="1" s="1"/>
  <c r="BZ38" i="1" s="1"/>
  <c r="BT37" i="1"/>
  <c r="DY22" i="1"/>
  <c r="DM24" i="1"/>
  <c r="DR24" i="1" s="1"/>
  <c r="DS24" i="1" s="1"/>
  <c r="EC18" i="1"/>
  <c r="ED18" i="1" s="1"/>
  <c r="CM31" i="1"/>
  <c r="CN31" i="1" s="1"/>
  <c r="CR30" i="1"/>
  <c r="CS30" i="1" s="1"/>
  <c r="ED17" i="1"/>
  <c r="EY11" i="1"/>
  <c r="FC11" i="1"/>
  <c r="BY39" i="1"/>
  <c r="BQ40" i="1"/>
  <c r="BT39" i="1"/>
  <c r="BU39" i="1" s="1"/>
  <c r="EJ19" i="1"/>
  <c r="EE19" i="1"/>
  <c r="EF19" i="1" s="1"/>
  <c r="EB20" i="1"/>
  <c r="CT32" i="1"/>
  <c r="CL33" i="1"/>
  <c r="CO32" i="1"/>
  <c r="CP32" i="1" s="1"/>
  <c r="EH17" i="1"/>
  <c r="FE13" i="1"/>
  <c r="EZ13" i="1"/>
  <c r="EW14" i="1"/>
  <c r="EX12" i="1"/>
  <c r="EY12" i="1" s="1"/>
  <c r="DP25" i="1"/>
  <c r="CS29" i="1"/>
  <c r="CW29" i="1"/>
  <c r="CX29" i="1" s="1"/>
  <c r="DO26" i="1"/>
  <c r="DG27" i="1"/>
  <c r="DJ26" i="1"/>
  <c r="DK26" i="1" s="1"/>
  <c r="DR23" i="1"/>
  <c r="DS23" i="1" s="1"/>
  <c r="DN23" i="1"/>
  <c r="EQ14" i="1"/>
  <c r="DH25" i="1"/>
  <c r="DI25" i="1" s="1"/>
  <c r="EK18" i="1"/>
  <c r="CU31" i="1"/>
  <c r="FC12" i="1" l="1"/>
  <c r="FD12" i="1" s="1"/>
  <c r="BX36" i="1"/>
  <c r="CB36" i="1"/>
  <c r="CC36" i="1" s="1"/>
  <c r="CW30" i="1"/>
  <c r="CX30" i="1" s="1"/>
  <c r="DA30" i="1" s="1"/>
  <c r="DC30" i="1" s="1"/>
  <c r="DN24" i="1"/>
  <c r="DV24" i="1" s="1"/>
  <c r="DX24" i="1" s="1"/>
  <c r="BR38" i="1"/>
  <c r="BS38" i="1" s="1"/>
  <c r="CF38" i="1" s="1"/>
  <c r="CH38" i="1" s="1"/>
  <c r="BU37" i="1"/>
  <c r="BR37" i="1"/>
  <c r="EH18" i="1"/>
  <c r="EI18" i="1" s="1"/>
  <c r="DH26" i="1"/>
  <c r="DI26" i="1" s="1"/>
  <c r="CR31" i="1"/>
  <c r="CS31" i="1" s="1"/>
  <c r="FA13" i="1"/>
  <c r="CU32" i="1"/>
  <c r="FD11" i="1"/>
  <c r="FH11" i="1"/>
  <c r="ES14" i="1"/>
  <c r="EZ14" i="1" s="1"/>
  <c r="FA14" i="1" s="1"/>
  <c r="DO27" i="1"/>
  <c r="DJ27" i="1"/>
  <c r="DK27" i="1" s="1"/>
  <c r="DG28" i="1"/>
  <c r="DA29" i="1"/>
  <c r="DC29" i="1" s="1"/>
  <c r="DD29" i="1" s="1"/>
  <c r="FF13" i="1"/>
  <c r="CT33" i="1"/>
  <c r="CO33" i="1"/>
  <c r="CP33" i="1" s="1"/>
  <c r="CL34" i="1"/>
  <c r="EC19" i="1"/>
  <c r="ED19" i="1" s="1"/>
  <c r="BR39" i="1"/>
  <c r="BS39" i="1" s="1"/>
  <c r="CF39" i="1" s="1"/>
  <c r="CH39" i="1" s="1"/>
  <c r="DV23" i="1"/>
  <c r="DX23" i="1" s="1"/>
  <c r="DP26" i="1"/>
  <c r="FE14" i="1"/>
  <c r="EI17" i="1"/>
  <c r="EM17" i="1"/>
  <c r="CM32" i="1"/>
  <c r="CN32" i="1" s="1"/>
  <c r="EK19" i="1"/>
  <c r="BZ39" i="1"/>
  <c r="EJ20" i="1"/>
  <c r="EB21" i="1"/>
  <c r="EE20" i="1"/>
  <c r="EF20" i="1" s="1"/>
  <c r="DM25" i="1"/>
  <c r="EX13" i="1"/>
  <c r="EY13" i="1" s="1"/>
  <c r="BY40" i="1"/>
  <c r="BT40" i="1"/>
  <c r="BQ41" i="1"/>
  <c r="FH12" i="1" l="1"/>
  <c r="FI12" i="1" s="1"/>
  <c r="EW15" i="1"/>
  <c r="FE15" i="1" s="1"/>
  <c r="BW39" i="1"/>
  <c r="CF36" i="1"/>
  <c r="CH36" i="1" s="1"/>
  <c r="CI36" i="1" s="1"/>
  <c r="CI41" i="1" s="1"/>
  <c r="EM18" i="1"/>
  <c r="EN18" i="1" s="1"/>
  <c r="EQ18" i="1" s="1"/>
  <c r="ES18" i="1" s="1"/>
  <c r="BW38" i="1"/>
  <c r="BX38" i="1" s="1"/>
  <c r="BS37" i="1"/>
  <c r="BW37" i="1"/>
  <c r="CM33" i="1"/>
  <c r="CN33" i="1" s="1"/>
  <c r="DM26" i="1"/>
  <c r="DR26" i="1" s="1"/>
  <c r="DS26" i="1" s="1"/>
  <c r="CW31" i="1"/>
  <c r="CX31" i="1" s="1"/>
  <c r="DA31" i="1" s="1"/>
  <c r="DC31" i="1" s="1"/>
  <c r="FL12" i="1"/>
  <c r="FN12" i="1" s="1"/>
  <c r="EC20" i="1"/>
  <c r="ED20" i="1" s="1"/>
  <c r="FC13" i="1"/>
  <c r="FH13" i="1" s="1"/>
  <c r="FI13" i="1" s="1"/>
  <c r="BU40" i="1"/>
  <c r="BU41" i="1" s="1"/>
  <c r="BT41" i="1"/>
  <c r="BR40" i="1"/>
  <c r="BZ40" i="1"/>
  <c r="BZ41" i="1" s="1"/>
  <c r="BY41" i="1"/>
  <c r="EJ21" i="1"/>
  <c r="EE21" i="1"/>
  <c r="EF21" i="1" s="1"/>
  <c r="EB22" i="1"/>
  <c r="EH19" i="1"/>
  <c r="EN17" i="1"/>
  <c r="EK20" i="1"/>
  <c r="EX14" i="1"/>
  <c r="CU33" i="1"/>
  <c r="DH27" i="1"/>
  <c r="DI27" i="1" s="1"/>
  <c r="DR25" i="1"/>
  <c r="DS25" i="1" s="1"/>
  <c r="DN25" i="1"/>
  <c r="BX39" i="1"/>
  <c r="CB39" i="1"/>
  <c r="CC39" i="1" s="1"/>
  <c r="FF14" i="1"/>
  <c r="DP27" i="1"/>
  <c r="CT34" i="1"/>
  <c r="CL35" i="1"/>
  <c r="CO34" i="1"/>
  <c r="CP34" i="1" s="1"/>
  <c r="DO28" i="1"/>
  <c r="DJ28" i="1"/>
  <c r="DK28" i="1" s="1"/>
  <c r="DG29" i="1"/>
  <c r="FI11" i="1"/>
  <c r="CR32" i="1"/>
  <c r="EZ15" i="1" l="1"/>
  <c r="FA15" i="1" s="1"/>
  <c r="EW16" i="1"/>
  <c r="FE16" i="1" s="1"/>
  <c r="CB38" i="1"/>
  <c r="CC38" i="1" s="1"/>
  <c r="CB37" i="1"/>
  <c r="CC37" i="1" s="1"/>
  <c r="BX37" i="1"/>
  <c r="CR33" i="1"/>
  <c r="CS33" i="1" s="1"/>
  <c r="DM27" i="1"/>
  <c r="DR27" i="1" s="1"/>
  <c r="DS27" i="1" s="1"/>
  <c r="DN26" i="1"/>
  <c r="DV26" i="1" s="1"/>
  <c r="DX26" i="1" s="1"/>
  <c r="FD13" i="1"/>
  <c r="FL13" i="1" s="1"/>
  <c r="FN13" i="1" s="1"/>
  <c r="DH28" i="1"/>
  <c r="DI28" i="1" s="1"/>
  <c r="CM34" i="1"/>
  <c r="CN34" i="1" s="1"/>
  <c r="DV25" i="1"/>
  <c r="DX25" i="1" s="1"/>
  <c r="EH20" i="1"/>
  <c r="EI20" i="1" s="1"/>
  <c r="EI19" i="1"/>
  <c r="EM19" i="1"/>
  <c r="EK21" i="1"/>
  <c r="BS40" i="1"/>
  <c r="BR41" i="1"/>
  <c r="FL11" i="1"/>
  <c r="DP28" i="1"/>
  <c r="CU34" i="1"/>
  <c r="EY14" i="1"/>
  <c r="FF15" i="1"/>
  <c r="DO29" i="1"/>
  <c r="DJ29" i="1"/>
  <c r="DK29" i="1" s="1"/>
  <c r="DG30" i="1"/>
  <c r="FC14" i="1"/>
  <c r="EJ22" i="1"/>
  <c r="EE22" i="1"/>
  <c r="EF22" i="1" s="1"/>
  <c r="EB23" i="1"/>
  <c r="CS32" i="1"/>
  <c r="CW32" i="1"/>
  <c r="CX32" i="1" s="1"/>
  <c r="CT35" i="1"/>
  <c r="CL36" i="1"/>
  <c r="CO35" i="1"/>
  <c r="CP35" i="1" s="1"/>
  <c r="EQ17" i="1"/>
  <c r="EC21" i="1"/>
  <c r="ED21" i="1" s="1"/>
  <c r="BW40" i="1"/>
  <c r="EX15" i="1" l="1"/>
  <c r="EY15" i="1" s="1"/>
  <c r="EZ16" i="1"/>
  <c r="EX16" i="1" s="1"/>
  <c r="EY16" i="1" s="1"/>
  <c r="EW17" i="1"/>
  <c r="FE17" i="1" s="1"/>
  <c r="CF37" i="1"/>
  <c r="CH37" i="1" s="1"/>
  <c r="CW33" i="1"/>
  <c r="CX33" i="1" s="1"/>
  <c r="EM20" i="1"/>
  <c r="EN20" i="1" s="1"/>
  <c r="EQ20" i="1" s="1"/>
  <c r="ES20" i="1" s="1"/>
  <c r="DN27" i="1"/>
  <c r="DV27" i="1" s="1"/>
  <c r="DX27" i="1" s="1"/>
  <c r="DA33" i="1"/>
  <c r="DC33" i="1" s="1"/>
  <c r="CM35" i="1"/>
  <c r="CN35" i="1" s="1"/>
  <c r="DM28" i="1"/>
  <c r="DR28" i="1" s="1"/>
  <c r="DS28" i="1" s="1"/>
  <c r="CR34" i="1"/>
  <c r="CS34" i="1" s="1"/>
  <c r="DA32" i="1"/>
  <c r="DC32" i="1" s="1"/>
  <c r="DH29" i="1"/>
  <c r="DI29" i="1" s="1"/>
  <c r="CT36" i="1"/>
  <c r="CO36" i="1"/>
  <c r="CP36" i="1" s="1"/>
  <c r="CL37" i="1"/>
  <c r="EK22" i="1"/>
  <c r="FF16" i="1"/>
  <c r="CF40" i="1"/>
  <c r="BS41" i="1"/>
  <c r="BX40" i="1"/>
  <c r="BX41" i="1" s="1"/>
  <c r="CB40" i="1"/>
  <c r="BW41" i="1"/>
  <c r="CU35" i="1"/>
  <c r="EJ23" i="1"/>
  <c r="EE23" i="1"/>
  <c r="EF23" i="1" s="1"/>
  <c r="EB24" i="1"/>
  <c r="FD14" i="1"/>
  <c r="FH14" i="1"/>
  <c r="DP29" i="1"/>
  <c r="FN11" i="1"/>
  <c r="DO30" i="1"/>
  <c r="DJ30" i="1"/>
  <c r="DK30" i="1" s="1"/>
  <c r="DG31" i="1"/>
  <c r="EH21" i="1"/>
  <c r="ES17" i="1"/>
  <c r="EC22" i="1"/>
  <c r="ED22" i="1" s="1"/>
  <c r="EN19" i="1"/>
  <c r="EQ19" i="1" s="1"/>
  <c r="FC15" i="1" l="1"/>
  <c r="FD15" i="1" s="1"/>
  <c r="FA16" i="1"/>
  <c r="FH15" i="1"/>
  <c r="FI15" i="1" s="1"/>
  <c r="FL15" i="1" s="1"/>
  <c r="FN15" i="1" s="1"/>
  <c r="FC16" i="1"/>
  <c r="FD16" i="1" s="1"/>
  <c r="DN28" i="1"/>
  <c r="CW34" i="1"/>
  <c r="CX34" i="1" s="1"/>
  <c r="CR35" i="1"/>
  <c r="CS35" i="1" s="1"/>
  <c r="DV28" i="1"/>
  <c r="DX28" i="1" s="1"/>
  <c r="DM29" i="1"/>
  <c r="DN29" i="1" s="1"/>
  <c r="ES19" i="1"/>
  <c r="EJ24" i="1"/>
  <c r="EB25" i="1"/>
  <c r="EE24" i="1"/>
  <c r="EF24" i="1" s="1"/>
  <c r="EZ17" i="1"/>
  <c r="FI14" i="1"/>
  <c r="CT37" i="1"/>
  <c r="CL38" i="1"/>
  <c r="CO37" i="1"/>
  <c r="CP37" i="1" s="1"/>
  <c r="EW18" i="1"/>
  <c r="EI21" i="1"/>
  <c r="EM21" i="1"/>
  <c r="EN21" i="1" s="1"/>
  <c r="DH30" i="1"/>
  <c r="DI30" i="1" s="1"/>
  <c r="DP30" i="1"/>
  <c r="FU11" i="1"/>
  <c r="FR12" i="1"/>
  <c r="EC23" i="1"/>
  <c r="ED23" i="1" s="1"/>
  <c r="EH22" i="1"/>
  <c r="CM36" i="1"/>
  <c r="CN36" i="1" s="1"/>
  <c r="DA34" i="1"/>
  <c r="DC34" i="1" s="1"/>
  <c r="DO31" i="1"/>
  <c r="DG32" i="1"/>
  <c r="DJ31" i="1"/>
  <c r="DK31" i="1" s="1"/>
  <c r="EK23" i="1"/>
  <c r="EH23" i="1"/>
  <c r="CC40" i="1"/>
  <c r="CC41" i="1" s="1"/>
  <c r="CB41" i="1"/>
  <c r="CH40" i="1"/>
  <c r="CH41" i="1" s="1"/>
  <c r="CF41" i="1"/>
  <c r="CU36" i="1"/>
  <c r="FF17" i="1"/>
  <c r="FH16" i="1" l="1"/>
  <c r="FI16" i="1" s="1"/>
  <c r="CW35" i="1"/>
  <c r="CX35" i="1" s="1"/>
  <c r="DR29" i="1"/>
  <c r="DS29" i="1" s="1"/>
  <c r="DV29" i="1" s="1"/>
  <c r="DX29" i="1" s="1"/>
  <c r="DY29" i="1" s="1"/>
  <c r="CR36" i="1"/>
  <c r="CW36" i="1" s="1"/>
  <c r="CX36" i="1" s="1"/>
  <c r="DM30" i="1"/>
  <c r="DR30" i="1" s="1"/>
  <c r="DS30" i="1" s="1"/>
  <c r="CM37" i="1"/>
  <c r="CN37" i="1" s="1"/>
  <c r="DP31" i="1"/>
  <c r="EI22" i="1"/>
  <c r="EM22" i="1"/>
  <c r="EN22" i="1" s="1"/>
  <c r="FR13" i="1"/>
  <c r="FU12" i="1"/>
  <c r="FV12" i="1" s="1"/>
  <c r="CT38" i="1"/>
  <c r="CO38" i="1"/>
  <c r="CP38" i="1" s="1"/>
  <c r="CL39" i="1"/>
  <c r="FL14" i="1"/>
  <c r="FL16" i="1"/>
  <c r="FN16" i="1" s="1"/>
  <c r="DH31" i="1"/>
  <c r="DI31" i="1" s="1"/>
  <c r="FV11" i="1"/>
  <c r="FS11" i="1"/>
  <c r="EQ21" i="1"/>
  <c r="ES21" i="1" s="1"/>
  <c r="CU37" i="1"/>
  <c r="CR37" i="1"/>
  <c r="FA17" i="1"/>
  <c r="EX17" i="1"/>
  <c r="EJ25" i="1"/>
  <c r="EB26" i="1"/>
  <c r="EE25" i="1"/>
  <c r="EF25" i="1" s="1"/>
  <c r="FE18" i="1"/>
  <c r="EZ18" i="1"/>
  <c r="FA18" i="1" s="1"/>
  <c r="EW19" i="1"/>
  <c r="EC24" i="1"/>
  <c r="ED24" i="1" s="1"/>
  <c r="CS36" i="1"/>
  <c r="EI23" i="1"/>
  <c r="EM23" i="1"/>
  <c r="EN23" i="1" s="1"/>
  <c r="DO32" i="1"/>
  <c r="DJ32" i="1"/>
  <c r="DK32" i="1" s="1"/>
  <c r="DG33" i="1"/>
  <c r="DA35" i="1"/>
  <c r="DC35" i="1" s="1"/>
  <c r="EK24" i="1"/>
  <c r="DN30" i="1" l="1"/>
  <c r="DV30" i="1" s="1"/>
  <c r="DX30" i="1" s="1"/>
  <c r="EQ23" i="1"/>
  <c r="ES23" i="1" s="1"/>
  <c r="FZ12" i="1"/>
  <c r="DA36" i="1"/>
  <c r="DC36" i="1" s="1"/>
  <c r="DD36" i="1" s="1"/>
  <c r="EH24" i="1"/>
  <c r="EI24" i="1" s="1"/>
  <c r="EX18" i="1"/>
  <c r="EY18" i="1" s="1"/>
  <c r="FE19" i="1"/>
  <c r="EW20" i="1"/>
  <c r="EZ19" i="1"/>
  <c r="FA19" i="1" s="1"/>
  <c r="FN14" i="1"/>
  <c r="CM38" i="1"/>
  <c r="CN38" i="1" s="1"/>
  <c r="DA38" i="1" s="1"/>
  <c r="DC38" i="1" s="1"/>
  <c r="EQ22" i="1"/>
  <c r="ES22" i="1" s="1"/>
  <c r="ET22" i="1" s="1"/>
  <c r="DP32" i="1"/>
  <c r="EJ26" i="1"/>
  <c r="EB27" i="1"/>
  <c r="EE26" i="1"/>
  <c r="EF26" i="1" s="1"/>
  <c r="EY17" i="1"/>
  <c r="FC17" i="1"/>
  <c r="CU38" i="1"/>
  <c r="FS12" i="1"/>
  <c r="FT12" i="1" s="1"/>
  <c r="DM31" i="1"/>
  <c r="FF18" i="1"/>
  <c r="EK25" i="1"/>
  <c r="CW37" i="1"/>
  <c r="CX37" i="1" s="1"/>
  <c r="CS37" i="1"/>
  <c r="FZ13" i="1"/>
  <c r="FU13" i="1"/>
  <c r="FR14" i="1"/>
  <c r="DH32" i="1"/>
  <c r="DI32" i="1" s="1"/>
  <c r="DO33" i="1"/>
  <c r="DJ33" i="1"/>
  <c r="DK33" i="1" s="1"/>
  <c r="DG34" i="1"/>
  <c r="EC25" i="1"/>
  <c r="ED25" i="1" s="1"/>
  <c r="FT11" i="1"/>
  <c r="FX11" i="1"/>
  <c r="CT39" i="1"/>
  <c r="CL40" i="1"/>
  <c r="CO39" i="1"/>
  <c r="CP39" i="1" s="1"/>
  <c r="GA12" i="1"/>
  <c r="DM32" i="1" l="1"/>
  <c r="DN32" i="1" s="1"/>
  <c r="FC18" i="1"/>
  <c r="FD18" i="1" s="1"/>
  <c r="EM24" i="1"/>
  <c r="EN24" i="1" s="1"/>
  <c r="EQ24" i="1" s="1"/>
  <c r="ES24" i="1" s="1"/>
  <c r="CM39" i="1"/>
  <c r="CN39" i="1" s="1"/>
  <c r="DA39" i="1" s="1"/>
  <c r="DC39" i="1" s="1"/>
  <c r="DH33" i="1"/>
  <c r="DI33" i="1" s="1"/>
  <c r="DA37" i="1"/>
  <c r="DC37" i="1" s="1"/>
  <c r="FF19" i="1"/>
  <c r="FV13" i="1"/>
  <c r="FD17" i="1"/>
  <c r="FH17" i="1"/>
  <c r="FX12" i="1"/>
  <c r="CU39" i="1"/>
  <c r="DO34" i="1"/>
  <c r="DJ34" i="1"/>
  <c r="DK34" i="1" s="1"/>
  <c r="DG35" i="1"/>
  <c r="FS13" i="1"/>
  <c r="FX13" i="1" s="1"/>
  <c r="CR38" i="1"/>
  <c r="EC26" i="1"/>
  <c r="ED26" i="1" s="1"/>
  <c r="FE20" i="1"/>
  <c r="EW21" i="1"/>
  <c r="EZ20" i="1"/>
  <c r="FA20" i="1" s="1"/>
  <c r="CT40" i="1"/>
  <c r="CO40" i="1"/>
  <c r="CL41" i="1"/>
  <c r="GC11" i="1"/>
  <c r="FY11" i="1"/>
  <c r="DP33" i="1"/>
  <c r="DM33" i="1"/>
  <c r="FZ14" i="1"/>
  <c r="FU14" i="1"/>
  <c r="FV14" i="1" s="1"/>
  <c r="FR15" i="1"/>
  <c r="DN31" i="1"/>
  <c r="DR31" i="1"/>
  <c r="DS31" i="1" s="1"/>
  <c r="EJ27" i="1"/>
  <c r="EE27" i="1"/>
  <c r="EF27" i="1" s="1"/>
  <c r="EB28" i="1"/>
  <c r="GA13" i="1"/>
  <c r="EH25" i="1"/>
  <c r="EK26" i="1"/>
  <c r="EX19" i="1"/>
  <c r="FH18" i="1" l="1"/>
  <c r="FI18" i="1" s="1"/>
  <c r="DR32" i="1"/>
  <c r="DS32" i="1" s="1"/>
  <c r="DV32" i="1" s="1"/>
  <c r="DX32" i="1" s="1"/>
  <c r="EH26" i="1"/>
  <c r="CR39" i="1"/>
  <c r="CW39" i="1" s="1"/>
  <c r="CX39" i="1" s="1"/>
  <c r="EX20" i="1"/>
  <c r="EY20" i="1" s="1"/>
  <c r="FS14" i="1"/>
  <c r="FT14" i="1" s="1"/>
  <c r="FL18" i="1"/>
  <c r="FN18" i="1" s="1"/>
  <c r="CP40" i="1"/>
  <c r="CP41" i="1" s="1"/>
  <c r="CO41" i="1"/>
  <c r="FE21" i="1"/>
  <c r="EZ21" i="1"/>
  <c r="FA21" i="1" s="1"/>
  <c r="EW22" i="1"/>
  <c r="CS38" i="1"/>
  <c r="CW38" i="1"/>
  <c r="CX38" i="1" s="1"/>
  <c r="DH34" i="1"/>
  <c r="DI34" i="1" s="1"/>
  <c r="EK27" i="1"/>
  <c r="DV31" i="1"/>
  <c r="DX31" i="1" s="1"/>
  <c r="GA14" i="1"/>
  <c r="FX14" i="1"/>
  <c r="GD11" i="1"/>
  <c r="GG11" i="1" s="1"/>
  <c r="CM40" i="1"/>
  <c r="CR40" i="1" s="1"/>
  <c r="DO35" i="1"/>
  <c r="DG36" i="1"/>
  <c r="DJ35" i="1"/>
  <c r="DK35" i="1" s="1"/>
  <c r="FY12" i="1"/>
  <c r="GC12" i="1"/>
  <c r="GD12" i="1" s="1"/>
  <c r="EI26" i="1"/>
  <c r="EM26" i="1"/>
  <c r="EN26" i="1" s="1"/>
  <c r="FY13" i="1"/>
  <c r="GC13" i="1"/>
  <c r="GD13" i="1" s="1"/>
  <c r="EY19" i="1"/>
  <c r="EC27" i="1"/>
  <c r="ED27" i="1" s="1"/>
  <c r="FZ15" i="1"/>
  <c r="FR16" i="1"/>
  <c r="FU15" i="1"/>
  <c r="DR33" i="1"/>
  <c r="DS33" i="1" s="1"/>
  <c r="DN33" i="1"/>
  <c r="CU40" i="1"/>
  <c r="CU41" i="1" s="1"/>
  <c r="CT41" i="1"/>
  <c r="FF20" i="1"/>
  <c r="FC20" i="1"/>
  <c r="FC19" i="1"/>
  <c r="EI25" i="1"/>
  <c r="EM25" i="1"/>
  <c r="EN25" i="1" s="1"/>
  <c r="EJ28" i="1"/>
  <c r="EE28" i="1"/>
  <c r="EF28" i="1" s="1"/>
  <c r="EB29" i="1"/>
  <c r="FT13" i="1"/>
  <c r="DP34" i="1"/>
  <c r="FI17" i="1"/>
  <c r="CS39" i="1" l="1"/>
  <c r="DM34" i="1"/>
  <c r="DN34" i="1" s="1"/>
  <c r="EQ26" i="1"/>
  <c r="ES26" i="1" s="1"/>
  <c r="DH35" i="1"/>
  <c r="DI35" i="1" s="1"/>
  <c r="GI11" i="1"/>
  <c r="EJ29" i="1"/>
  <c r="EB30" i="1"/>
  <c r="EE29" i="1"/>
  <c r="EF29" i="1" s="1"/>
  <c r="FD20" i="1"/>
  <c r="FH20" i="1"/>
  <c r="FI20" i="1" s="1"/>
  <c r="EQ25" i="1"/>
  <c r="ES25" i="1" s="1"/>
  <c r="FZ16" i="1"/>
  <c r="FU16" i="1"/>
  <c r="FV16" i="1" s="1"/>
  <c r="FR17" i="1"/>
  <c r="EH27" i="1"/>
  <c r="FF21" i="1"/>
  <c r="EK28" i="1"/>
  <c r="CW40" i="1"/>
  <c r="CS40" i="1"/>
  <c r="CS41" i="1" s="1"/>
  <c r="CR41" i="1"/>
  <c r="GA15" i="1"/>
  <c r="FL17" i="1"/>
  <c r="FV15" i="1"/>
  <c r="GG12" i="1"/>
  <c r="GI12" i="1" s="1"/>
  <c r="DP35" i="1"/>
  <c r="EX21" i="1"/>
  <c r="EY21" i="1" s="1"/>
  <c r="GG13" i="1"/>
  <c r="GI13" i="1" s="1"/>
  <c r="EC28" i="1"/>
  <c r="ED28" i="1" s="1"/>
  <c r="FD19" i="1"/>
  <c r="FH19" i="1"/>
  <c r="DV33" i="1"/>
  <c r="DX33" i="1" s="1"/>
  <c r="FS15" i="1"/>
  <c r="FX15" i="1" s="1"/>
  <c r="DO36" i="1"/>
  <c r="DG37" i="1"/>
  <c r="DJ36" i="1"/>
  <c r="DK36" i="1" s="1"/>
  <c r="CN40" i="1"/>
  <c r="CM41" i="1"/>
  <c r="FY14" i="1"/>
  <c r="GC14" i="1"/>
  <c r="GD14" i="1" s="1"/>
  <c r="FE22" i="1"/>
  <c r="EZ22" i="1"/>
  <c r="FA22" i="1" s="1"/>
  <c r="EW23" i="1"/>
  <c r="DM35" i="1" l="1"/>
  <c r="DR34" i="1"/>
  <c r="DS34" i="1" s="1"/>
  <c r="DV34" i="1" s="1"/>
  <c r="DX34" i="1" s="1"/>
  <c r="FY15" i="1"/>
  <c r="GC15" i="1"/>
  <c r="GD15" i="1" s="1"/>
  <c r="DP36" i="1"/>
  <c r="EJ30" i="1"/>
  <c r="EE30" i="1"/>
  <c r="EF30" i="1" s="1"/>
  <c r="EB31" i="1"/>
  <c r="GM12" i="1"/>
  <c r="GP11" i="1"/>
  <c r="FE23" i="1"/>
  <c r="EZ23" i="1"/>
  <c r="FA23" i="1" s="1"/>
  <c r="EW24" i="1"/>
  <c r="GG14" i="1"/>
  <c r="GI14" i="1" s="1"/>
  <c r="DO37" i="1"/>
  <c r="DG38" i="1"/>
  <c r="DJ37" i="1"/>
  <c r="DK37" i="1" s="1"/>
  <c r="FI19" i="1"/>
  <c r="CX40" i="1"/>
  <c r="CX41" i="1" s="1"/>
  <c r="CW41" i="1"/>
  <c r="FS16" i="1"/>
  <c r="FT16" i="1" s="1"/>
  <c r="FL20" i="1"/>
  <c r="FN20" i="1" s="1"/>
  <c r="EC29" i="1"/>
  <c r="ED29" i="1" s="1"/>
  <c r="FF22" i="1"/>
  <c r="DA40" i="1"/>
  <c r="CN41" i="1"/>
  <c r="EH28" i="1"/>
  <c r="FZ17" i="1"/>
  <c r="FN17" i="1"/>
  <c r="FR18" i="1" s="1"/>
  <c r="FC21" i="1"/>
  <c r="EK29" i="1"/>
  <c r="EX22" i="1"/>
  <c r="EY22" i="1" s="1"/>
  <c r="DH36" i="1"/>
  <c r="DI36" i="1" s="1"/>
  <c r="FT15" i="1"/>
  <c r="DN35" i="1"/>
  <c r="DR35" i="1"/>
  <c r="DS35" i="1" s="1"/>
  <c r="EI27" i="1"/>
  <c r="EM27" i="1"/>
  <c r="EN27" i="1" s="1"/>
  <c r="GA16" i="1"/>
  <c r="EX23" i="1" l="1"/>
  <c r="EY23" i="1" s="1"/>
  <c r="FX16" i="1"/>
  <c r="GC16" i="1" s="1"/>
  <c r="FZ18" i="1"/>
  <c r="FR19" i="1"/>
  <c r="GG15" i="1"/>
  <c r="GI15" i="1" s="1"/>
  <c r="DV35" i="1"/>
  <c r="DX35" i="1" s="1"/>
  <c r="FD21" i="1"/>
  <c r="FH21" i="1"/>
  <c r="FI21" i="1" s="1"/>
  <c r="GA17" i="1"/>
  <c r="DC40" i="1"/>
  <c r="DD41" i="1" s="1"/>
  <c r="DA41" i="1"/>
  <c r="DC41" i="1" s="1"/>
  <c r="FE24" i="1"/>
  <c r="EZ24" i="1"/>
  <c r="FA24" i="1" s="1"/>
  <c r="EW25" i="1"/>
  <c r="GQ11" i="1"/>
  <c r="GN11" i="1"/>
  <c r="EC30" i="1"/>
  <c r="ED30" i="1" s="1"/>
  <c r="DM36" i="1"/>
  <c r="EQ27" i="1"/>
  <c r="ES27" i="1" s="1"/>
  <c r="EI28" i="1"/>
  <c r="EM28" i="1"/>
  <c r="EN28" i="1" s="1"/>
  <c r="FC22" i="1"/>
  <c r="DH37" i="1"/>
  <c r="DI37" i="1" s="1"/>
  <c r="GP12" i="1"/>
  <c r="GQ12" i="1" s="1"/>
  <c r="GM13" i="1"/>
  <c r="EK30" i="1"/>
  <c r="FF23" i="1"/>
  <c r="DO38" i="1"/>
  <c r="DG39" i="1"/>
  <c r="DJ38" i="1"/>
  <c r="DK38" i="1" s="1"/>
  <c r="EH29" i="1"/>
  <c r="FU17" i="1"/>
  <c r="FU18" i="1" s="1"/>
  <c r="FV18" i="1" s="1"/>
  <c r="DP37" i="1"/>
  <c r="EJ31" i="1"/>
  <c r="EE31" i="1"/>
  <c r="EF31" i="1" s="1"/>
  <c r="EB32" i="1"/>
  <c r="FL19" i="1"/>
  <c r="FC23" i="1" l="1"/>
  <c r="FY16" i="1"/>
  <c r="FL21" i="1"/>
  <c r="FN21" i="1" s="1"/>
  <c r="DM37" i="1"/>
  <c r="DN37" i="1" s="1"/>
  <c r="EH30" i="1"/>
  <c r="EM30" i="1" s="1"/>
  <c r="EN30" i="1" s="1"/>
  <c r="GN12" i="1"/>
  <c r="GO12" i="1" s="1"/>
  <c r="FN19" i="1"/>
  <c r="FU19" i="1" s="1"/>
  <c r="EC31" i="1"/>
  <c r="ED31" i="1" s="1"/>
  <c r="GD16" i="1"/>
  <c r="DH38" i="1"/>
  <c r="DI38" i="1" s="1"/>
  <c r="DV38" i="1" s="1"/>
  <c r="DX38" i="1" s="1"/>
  <c r="DN36" i="1"/>
  <c r="DR36" i="1"/>
  <c r="DS36" i="1" s="1"/>
  <c r="FF24" i="1"/>
  <c r="EJ32" i="1"/>
  <c r="EE32" i="1"/>
  <c r="EF32" i="1" s="1"/>
  <c r="EB33" i="1"/>
  <c r="FV17" i="1"/>
  <c r="FS17" i="1"/>
  <c r="DP38" i="1"/>
  <c r="FH22" i="1"/>
  <c r="FI22" i="1" s="1"/>
  <c r="FD22" i="1"/>
  <c r="FE25" i="1"/>
  <c r="EW26" i="1"/>
  <c r="EZ25" i="1"/>
  <c r="FA25" i="1" s="1"/>
  <c r="FZ19" i="1"/>
  <c r="FD23" i="1"/>
  <c r="FH23" i="1"/>
  <c r="FI23" i="1" s="1"/>
  <c r="GM14" i="1"/>
  <c r="GP13" i="1"/>
  <c r="GN13" i="1" s="1"/>
  <c r="GO11" i="1"/>
  <c r="GR12" i="1" s="1"/>
  <c r="GS11" i="1"/>
  <c r="GA18" i="1"/>
  <c r="EK31" i="1"/>
  <c r="EI29" i="1"/>
  <c r="EM29" i="1"/>
  <c r="EN29" i="1" s="1"/>
  <c r="DO39" i="1"/>
  <c r="DJ39" i="1"/>
  <c r="DK39" i="1" s="1"/>
  <c r="DG40" i="1"/>
  <c r="EQ28" i="1"/>
  <c r="ES28" i="1" s="1"/>
  <c r="EX24" i="1"/>
  <c r="EY24" i="1" s="1"/>
  <c r="FS18" i="1"/>
  <c r="FT18" i="1" s="1"/>
  <c r="DR37" i="1" l="1"/>
  <c r="DS37" i="1" s="1"/>
  <c r="FR20" i="1"/>
  <c r="FZ20" i="1" s="1"/>
  <c r="EI30" i="1"/>
  <c r="EQ30" i="1" s="1"/>
  <c r="ES30" i="1" s="1"/>
  <c r="EX25" i="1"/>
  <c r="EY25" i="1" s="1"/>
  <c r="DV37" i="1"/>
  <c r="DX37" i="1" s="1"/>
  <c r="FV19" i="1"/>
  <c r="FS19" i="1"/>
  <c r="FT19" i="1" s="1"/>
  <c r="DM38" i="1"/>
  <c r="DR38" i="1" s="1"/>
  <c r="DS38" i="1" s="1"/>
  <c r="DV36" i="1"/>
  <c r="DX36" i="1" s="1"/>
  <c r="DY36" i="1" s="1"/>
  <c r="DY41" i="1" s="1"/>
  <c r="GO13" i="1"/>
  <c r="DP39" i="1"/>
  <c r="EJ33" i="1"/>
  <c r="EE33" i="1"/>
  <c r="EF33" i="1" s="1"/>
  <c r="EB34" i="1"/>
  <c r="GG16" i="1"/>
  <c r="GW12" i="1"/>
  <c r="GZ12" i="1" s="1"/>
  <c r="GR13" i="1"/>
  <c r="GU12" i="1"/>
  <c r="GS12" i="1" s="1"/>
  <c r="GM15" i="1"/>
  <c r="GP14" i="1"/>
  <c r="GQ14" i="1" s="1"/>
  <c r="FL23" i="1"/>
  <c r="FN23" i="1" s="1"/>
  <c r="GA19" i="1"/>
  <c r="FX19" i="1"/>
  <c r="FT17" i="1"/>
  <c r="FX17" i="1"/>
  <c r="EQ29" i="1"/>
  <c r="ES29" i="1" s="1"/>
  <c r="ET29" i="1" s="1"/>
  <c r="EH31" i="1"/>
  <c r="EK32" i="1"/>
  <c r="GQ13" i="1"/>
  <c r="FF25" i="1"/>
  <c r="DO40" i="1"/>
  <c r="DJ40" i="1"/>
  <c r="DH40" i="1" s="1"/>
  <c r="DG41" i="1"/>
  <c r="GT11" i="1"/>
  <c r="GX11" i="1"/>
  <c r="FC24" i="1"/>
  <c r="DH39" i="1"/>
  <c r="DI39" i="1" s="1"/>
  <c r="DV39" i="1" s="1"/>
  <c r="DX39" i="1" s="1"/>
  <c r="FX18" i="1"/>
  <c r="FE26" i="1"/>
  <c r="EZ26" i="1"/>
  <c r="FA26" i="1" s="1"/>
  <c r="EW27" i="1"/>
  <c r="FL22" i="1"/>
  <c r="EC32" i="1"/>
  <c r="ED32" i="1" s="1"/>
  <c r="HA12" i="1" l="1"/>
  <c r="FU20" i="1"/>
  <c r="FV20" i="1" s="1"/>
  <c r="FR21" i="1"/>
  <c r="FZ21" i="1" s="1"/>
  <c r="FC25" i="1"/>
  <c r="FH25" i="1" s="1"/>
  <c r="FI25" i="1" s="1"/>
  <c r="DN38" i="1"/>
  <c r="EC33" i="1"/>
  <c r="ED33" i="1" s="1"/>
  <c r="GX12" i="1"/>
  <c r="GY12" i="1" s="1"/>
  <c r="GT12" i="1"/>
  <c r="GP15" i="1"/>
  <c r="GQ15" i="1" s="1"/>
  <c r="GM16" i="1"/>
  <c r="GI16" i="1"/>
  <c r="DP40" i="1"/>
  <c r="DP41" i="1" s="1"/>
  <c r="DM40" i="1"/>
  <c r="DO41" i="1"/>
  <c r="EI31" i="1"/>
  <c r="EM31" i="1"/>
  <c r="EN31" i="1" s="1"/>
  <c r="GN14" i="1"/>
  <c r="EK33" i="1"/>
  <c r="EX26" i="1"/>
  <c r="EY26" i="1" s="1"/>
  <c r="FY18" i="1"/>
  <c r="GC18" i="1"/>
  <c r="GD18" i="1" s="1"/>
  <c r="FH24" i="1"/>
  <c r="FI24" i="1" s="1"/>
  <c r="FD24" i="1"/>
  <c r="EJ34" i="1"/>
  <c r="EE34" i="1"/>
  <c r="EF34" i="1" s="1"/>
  <c r="EB35" i="1"/>
  <c r="FE27" i="1"/>
  <c r="EZ27" i="1"/>
  <c r="FA27" i="1" s="1"/>
  <c r="EW28" i="1"/>
  <c r="DI40" i="1"/>
  <c r="DH41" i="1"/>
  <c r="GW13" i="1"/>
  <c r="GZ13" i="1" s="1"/>
  <c r="HA13" i="1" s="1"/>
  <c r="GR14" i="1"/>
  <c r="GU13" i="1"/>
  <c r="GV13" i="1" s="1"/>
  <c r="FN22" i="1"/>
  <c r="FO22" i="1" s="1"/>
  <c r="FF26" i="1"/>
  <c r="GA20" i="1"/>
  <c r="GY11" i="1"/>
  <c r="DK40" i="1"/>
  <c r="DK41" i="1" s="1"/>
  <c r="DJ41" i="1"/>
  <c r="EH32" i="1"/>
  <c r="GC17" i="1"/>
  <c r="FY17" i="1"/>
  <c r="FY19" i="1"/>
  <c r="GC19" i="1"/>
  <c r="GD19" i="1" s="1"/>
  <c r="GV12" i="1"/>
  <c r="DM39" i="1"/>
  <c r="EH33" i="1" l="1"/>
  <c r="FD25" i="1"/>
  <c r="FL25" i="1" s="1"/>
  <c r="FN25" i="1" s="1"/>
  <c r="FR22" i="1"/>
  <c r="FZ22" i="1" s="1"/>
  <c r="FU21" i="1"/>
  <c r="FV21" i="1" s="1"/>
  <c r="FS20" i="1"/>
  <c r="FX20" i="1" s="1"/>
  <c r="GC20" i="1" s="1"/>
  <c r="GD20" i="1" s="1"/>
  <c r="EQ31" i="1"/>
  <c r="ES31" i="1" s="1"/>
  <c r="HB11" i="1"/>
  <c r="EJ35" i="1"/>
  <c r="EE35" i="1"/>
  <c r="EF35" i="1" s="1"/>
  <c r="EB36" i="1"/>
  <c r="DN39" i="1"/>
  <c r="DR39" i="1"/>
  <c r="DS39" i="1" s="1"/>
  <c r="GD17" i="1"/>
  <c r="GG17" i="1" s="1"/>
  <c r="GW14" i="1"/>
  <c r="GZ14" i="1" s="1"/>
  <c r="HA14" i="1" s="1"/>
  <c r="GU14" i="1"/>
  <c r="GV14" i="1" s="1"/>
  <c r="DV40" i="1"/>
  <c r="DI41" i="1"/>
  <c r="EX27" i="1"/>
  <c r="EY27" i="1" s="1"/>
  <c r="FR23" i="1"/>
  <c r="GG19" i="1"/>
  <c r="GI19" i="1" s="1"/>
  <c r="EI32" i="1"/>
  <c r="EM32" i="1"/>
  <c r="EN32" i="1" s="1"/>
  <c r="FF27" i="1"/>
  <c r="EC34" i="1"/>
  <c r="ED34" i="1" s="1"/>
  <c r="GG18" i="1"/>
  <c r="GI18" i="1" s="1"/>
  <c r="GN15" i="1"/>
  <c r="GO15" i="1" s="1"/>
  <c r="HB12" i="1"/>
  <c r="HD12" i="1" s="1"/>
  <c r="EI33" i="1"/>
  <c r="EM33" i="1"/>
  <c r="EN33" i="1" s="1"/>
  <c r="FC26" i="1"/>
  <c r="GS13" i="1"/>
  <c r="FE28" i="1"/>
  <c r="EZ28" i="1"/>
  <c r="FA28" i="1" s="1"/>
  <c r="EW29" i="1"/>
  <c r="EK34" i="1"/>
  <c r="FL24" i="1"/>
  <c r="FN24" i="1" s="1"/>
  <c r="GO14" i="1"/>
  <c r="GR15" i="1" s="1"/>
  <c r="DR40" i="1"/>
  <c r="DN40" i="1"/>
  <c r="DN41" i="1" s="1"/>
  <c r="DM41" i="1"/>
  <c r="GA21" i="1"/>
  <c r="GP16" i="1"/>
  <c r="GQ16" i="1" s="1"/>
  <c r="GM17" i="1"/>
  <c r="FU22" i="1" l="1"/>
  <c r="FV22" i="1" s="1"/>
  <c r="FT20" i="1"/>
  <c r="FY20" i="1"/>
  <c r="FS21" i="1"/>
  <c r="EQ33" i="1"/>
  <c r="ES33" i="1" s="1"/>
  <c r="GS14" i="1"/>
  <c r="GX14" i="1" s="1"/>
  <c r="GY14" i="1" s="1"/>
  <c r="GN16" i="1"/>
  <c r="GO16" i="1" s="1"/>
  <c r="EX28" i="1"/>
  <c r="EY28" i="1" s="1"/>
  <c r="GI17" i="1"/>
  <c r="GP17" i="1" s="1"/>
  <c r="FE29" i="1"/>
  <c r="EW30" i="1"/>
  <c r="EZ29" i="1"/>
  <c r="FA29" i="1" s="1"/>
  <c r="GT13" i="1"/>
  <c r="GX13" i="1"/>
  <c r="FD26" i="1"/>
  <c r="FH26" i="1"/>
  <c r="FI26" i="1" s="1"/>
  <c r="FC27" i="1"/>
  <c r="EQ32" i="1"/>
  <c r="ES32" i="1" s="1"/>
  <c r="DX40" i="1"/>
  <c r="DV41" i="1"/>
  <c r="DX41" i="1" s="1"/>
  <c r="EC35" i="1"/>
  <c r="ED35" i="1" s="1"/>
  <c r="EH34" i="1"/>
  <c r="FF28" i="1"/>
  <c r="GA22" i="1"/>
  <c r="EK35" i="1"/>
  <c r="DS40" i="1"/>
  <c r="DS41" i="1" s="1"/>
  <c r="DR41" i="1"/>
  <c r="FZ23" i="1"/>
  <c r="FR24" i="1"/>
  <c r="FU23" i="1"/>
  <c r="FV23" i="1" s="1"/>
  <c r="GW15" i="1"/>
  <c r="GZ15" i="1" s="1"/>
  <c r="HA15" i="1" s="1"/>
  <c r="GR16" i="1"/>
  <c r="GU15" i="1"/>
  <c r="GS15" i="1" s="1"/>
  <c r="EJ36" i="1"/>
  <c r="EB37" i="1"/>
  <c r="EE36" i="1"/>
  <c r="EF36" i="1" s="1"/>
  <c r="HD11" i="1"/>
  <c r="FS22" i="1" l="1"/>
  <c r="FT22" i="1" s="1"/>
  <c r="GG20" i="1"/>
  <c r="GI20" i="1" s="1"/>
  <c r="GT14" i="1"/>
  <c r="HB14" i="1" s="1"/>
  <c r="HD14" i="1" s="1"/>
  <c r="FT21" i="1"/>
  <c r="FX21" i="1"/>
  <c r="FC28" i="1"/>
  <c r="FH28" i="1" s="1"/>
  <c r="FI28" i="1" s="1"/>
  <c r="GQ17" i="1"/>
  <c r="GN17" i="1"/>
  <c r="GO17" i="1" s="1"/>
  <c r="GM18" i="1"/>
  <c r="GM19" i="1" s="1"/>
  <c r="EH35" i="1"/>
  <c r="EI35" i="1" s="1"/>
  <c r="EK36" i="1"/>
  <c r="GT15" i="1"/>
  <c r="GX15" i="1"/>
  <c r="GY15" i="1" s="1"/>
  <c r="EJ37" i="1"/>
  <c r="EE37" i="1"/>
  <c r="EF37" i="1" s="1"/>
  <c r="EB38" i="1"/>
  <c r="GV15" i="1"/>
  <c r="GA23" i="1"/>
  <c r="GY13" i="1"/>
  <c r="HB13" i="1" s="1"/>
  <c r="EX29" i="1"/>
  <c r="EY29" i="1" s="1"/>
  <c r="HH12" i="1"/>
  <c r="HK11" i="1"/>
  <c r="EC36" i="1"/>
  <c r="ED36" i="1" s="1"/>
  <c r="GW16" i="1"/>
  <c r="GZ16" i="1" s="1"/>
  <c r="HA16" i="1" s="1"/>
  <c r="GR17" i="1"/>
  <c r="GU16" i="1"/>
  <c r="GV16" i="1" s="1"/>
  <c r="FF29" i="1"/>
  <c r="FZ24" i="1"/>
  <c r="FR25" i="1"/>
  <c r="FU24" i="1"/>
  <c r="FV24" i="1" s="1"/>
  <c r="EI34" i="1"/>
  <c r="EM34" i="1"/>
  <c r="EN34" i="1" s="1"/>
  <c r="FS23" i="1"/>
  <c r="FT23" i="1" s="1"/>
  <c r="FD27" i="1"/>
  <c r="FH27" i="1"/>
  <c r="FI27" i="1" s="1"/>
  <c r="FL26" i="1"/>
  <c r="FN26" i="1" s="1"/>
  <c r="FE30" i="1"/>
  <c r="EW31" i="1"/>
  <c r="EZ30" i="1"/>
  <c r="FA30" i="1" s="1"/>
  <c r="FX22" i="1" l="1"/>
  <c r="GC22" i="1" s="1"/>
  <c r="GD22" i="1" s="1"/>
  <c r="FY21" i="1"/>
  <c r="GC21" i="1"/>
  <c r="GD21" i="1" s="1"/>
  <c r="FD28" i="1"/>
  <c r="FL28" i="1" s="1"/>
  <c r="FN28" i="1" s="1"/>
  <c r="EM35" i="1"/>
  <c r="EN35" i="1" s="1"/>
  <c r="GP18" i="1"/>
  <c r="GQ18" i="1" s="1"/>
  <c r="FC29" i="1"/>
  <c r="FD29" i="1" s="1"/>
  <c r="EQ35" i="1"/>
  <c r="ES35" i="1" s="1"/>
  <c r="EQ34" i="1"/>
  <c r="ES34" i="1" s="1"/>
  <c r="FS24" i="1"/>
  <c r="FT24" i="1" s="1"/>
  <c r="GS16" i="1"/>
  <c r="GX16" i="1" s="1"/>
  <c r="GY16" i="1" s="1"/>
  <c r="FZ25" i="1"/>
  <c r="FU25" i="1"/>
  <c r="FV25" i="1" s="1"/>
  <c r="FR26" i="1"/>
  <c r="GT16" i="1"/>
  <c r="EJ38" i="1"/>
  <c r="EE38" i="1"/>
  <c r="EF38" i="1" s="1"/>
  <c r="EB39" i="1"/>
  <c r="EX30" i="1"/>
  <c r="EY30" i="1" s="1"/>
  <c r="GM20" i="1"/>
  <c r="HB15" i="1"/>
  <c r="HD15" i="1" s="1"/>
  <c r="FF30" i="1"/>
  <c r="FL27" i="1"/>
  <c r="FN27" i="1" s="1"/>
  <c r="GA24" i="1"/>
  <c r="HD13" i="1"/>
  <c r="EK37" i="1"/>
  <c r="EH36" i="1"/>
  <c r="FE31" i="1"/>
  <c r="EZ31" i="1"/>
  <c r="FA31" i="1" s="1"/>
  <c r="EW32" i="1"/>
  <c r="HK12" i="1"/>
  <c r="HL12" i="1" s="1"/>
  <c r="HH13" i="1"/>
  <c r="FX23" i="1"/>
  <c r="GW17" i="1"/>
  <c r="GZ17" i="1" s="1"/>
  <c r="HA17" i="1" s="1"/>
  <c r="GR18" i="1"/>
  <c r="GU17" i="1"/>
  <c r="GV17" i="1" s="1"/>
  <c r="HL11" i="1"/>
  <c r="HI11" i="1"/>
  <c r="EC37" i="1"/>
  <c r="ED37" i="1" s="1"/>
  <c r="FY22" i="1" l="1"/>
  <c r="GG22" i="1" s="1"/>
  <c r="GI22" i="1" s="1"/>
  <c r="GG21" i="1"/>
  <c r="GI21" i="1" s="1"/>
  <c r="HP12" i="1"/>
  <c r="HQ12" i="1" s="1"/>
  <c r="FH29" i="1"/>
  <c r="FI29" i="1" s="1"/>
  <c r="FL29" i="1" s="1"/>
  <c r="FN29" i="1" s="1"/>
  <c r="FO29" i="1" s="1"/>
  <c r="GN18" i="1"/>
  <c r="GO18" i="1" s="1"/>
  <c r="GP19" i="1"/>
  <c r="GQ19" i="1" s="1"/>
  <c r="FC30" i="1"/>
  <c r="FH30" i="1" s="1"/>
  <c r="FI30" i="1" s="1"/>
  <c r="HI12" i="1"/>
  <c r="HJ12" i="1" s="1"/>
  <c r="FX24" i="1"/>
  <c r="FY24" i="1" s="1"/>
  <c r="EH37" i="1"/>
  <c r="EM37" i="1" s="1"/>
  <c r="EN37" i="1" s="1"/>
  <c r="EC38" i="1"/>
  <c r="ED38" i="1" s="1"/>
  <c r="EQ38" i="1" s="1"/>
  <c r="ES38" i="1" s="1"/>
  <c r="HJ11" i="1"/>
  <c r="HN11" i="1"/>
  <c r="GW18" i="1"/>
  <c r="GZ18" i="1" s="1"/>
  <c r="HA18" i="1" s="1"/>
  <c r="GU18" i="1"/>
  <c r="GV18" i="1" s="1"/>
  <c r="GC23" i="1"/>
  <c r="GD23" i="1" s="1"/>
  <c r="FY23" i="1"/>
  <c r="EX31" i="1"/>
  <c r="EY31" i="1" s="1"/>
  <c r="EJ39" i="1"/>
  <c r="EE39" i="1"/>
  <c r="EF39" i="1" s="1"/>
  <c r="EB40" i="1"/>
  <c r="GA25" i="1"/>
  <c r="HP13" i="1"/>
  <c r="HK13" i="1"/>
  <c r="HI13" i="1" s="1"/>
  <c r="HJ13" i="1" s="1"/>
  <c r="HH14" i="1"/>
  <c r="FF31" i="1"/>
  <c r="GM21" i="1"/>
  <c r="HB16" i="1"/>
  <c r="HD16" i="1" s="1"/>
  <c r="FS25" i="1"/>
  <c r="FT25" i="1" s="1"/>
  <c r="GS17" i="1"/>
  <c r="FE32" i="1"/>
  <c r="EZ32" i="1"/>
  <c r="FA32" i="1" s="1"/>
  <c r="EW33" i="1"/>
  <c r="EM36" i="1"/>
  <c r="EN36" i="1" s="1"/>
  <c r="EI36" i="1"/>
  <c r="EK38" i="1"/>
  <c r="FZ26" i="1"/>
  <c r="FU26" i="1"/>
  <c r="FV26" i="1" s="1"/>
  <c r="FR27" i="1"/>
  <c r="GJ22" i="1" l="1"/>
  <c r="FD30" i="1"/>
  <c r="FL30" i="1" s="1"/>
  <c r="FN30" i="1" s="1"/>
  <c r="GP20" i="1"/>
  <c r="GQ20" i="1" s="1"/>
  <c r="GC24" i="1"/>
  <c r="GD24" i="1" s="1"/>
  <c r="GG24" i="1" s="1"/>
  <c r="GI24" i="1" s="1"/>
  <c r="GN19" i="1"/>
  <c r="GO19" i="1" s="1"/>
  <c r="FC31" i="1"/>
  <c r="FD31" i="1" s="1"/>
  <c r="GR19" i="1"/>
  <c r="GU19" i="1" s="1"/>
  <c r="GV19" i="1" s="1"/>
  <c r="EH38" i="1"/>
  <c r="EI38" i="1" s="1"/>
  <c r="EI37" i="1"/>
  <c r="EQ37" i="1" s="1"/>
  <c r="ES37" i="1" s="1"/>
  <c r="EX32" i="1"/>
  <c r="EY32" i="1" s="1"/>
  <c r="HN12" i="1"/>
  <c r="HS12" i="1" s="1"/>
  <c r="HT12" i="1" s="1"/>
  <c r="EC39" i="1"/>
  <c r="ED39" i="1" s="1"/>
  <c r="EQ39" i="1" s="1"/>
  <c r="ES39" i="1" s="1"/>
  <c r="EQ36" i="1"/>
  <c r="ES36" i="1" s="1"/>
  <c r="ET36" i="1" s="1"/>
  <c r="ET41" i="1" s="1"/>
  <c r="GA26" i="1"/>
  <c r="GN20" i="1"/>
  <c r="GO20" i="1" s="1"/>
  <c r="EJ40" i="1"/>
  <c r="EE40" i="1"/>
  <c r="EB41" i="1"/>
  <c r="HO12" i="1"/>
  <c r="FS26" i="1"/>
  <c r="FT26" i="1" s="1"/>
  <c r="FF32" i="1"/>
  <c r="GM22" i="1"/>
  <c r="HQ13" i="1"/>
  <c r="HN13" i="1"/>
  <c r="GG23" i="1"/>
  <c r="GI23" i="1" s="1"/>
  <c r="GS18" i="1"/>
  <c r="FE33" i="1"/>
  <c r="EZ33" i="1"/>
  <c r="FA33" i="1" s="1"/>
  <c r="EW34" i="1"/>
  <c r="GT17" i="1"/>
  <c r="GX17" i="1"/>
  <c r="HP14" i="1"/>
  <c r="HH15" i="1"/>
  <c r="HK14" i="1"/>
  <c r="HL14" i="1" s="1"/>
  <c r="FX25" i="1"/>
  <c r="FZ27" i="1"/>
  <c r="FR28" i="1"/>
  <c r="FU27" i="1"/>
  <c r="FV27" i="1" s="1"/>
  <c r="FH31" i="1"/>
  <c r="FI31" i="1" s="1"/>
  <c r="HL13" i="1"/>
  <c r="EK39" i="1"/>
  <c r="HO11" i="1"/>
  <c r="HS11" i="1"/>
  <c r="GP21" i="1" l="1"/>
  <c r="GQ21" i="1" s="1"/>
  <c r="EH39" i="1"/>
  <c r="EI39" i="1" s="1"/>
  <c r="GR20" i="1"/>
  <c r="GR21" i="1" s="1"/>
  <c r="FC32" i="1"/>
  <c r="FD32" i="1" s="1"/>
  <c r="GW19" i="1"/>
  <c r="GZ19" i="1" s="1"/>
  <c r="HA19" i="1" s="1"/>
  <c r="EM38" i="1"/>
  <c r="EN38" i="1" s="1"/>
  <c r="HI14" i="1"/>
  <c r="HJ14" i="1" s="1"/>
  <c r="GS19" i="1"/>
  <c r="GT19" i="1" s="1"/>
  <c r="FX26" i="1"/>
  <c r="FY26" i="1" s="1"/>
  <c r="FL31" i="1"/>
  <c r="FN31" i="1" s="1"/>
  <c r="EX33" i="1"/>
  <c r="EY33" i="1" s="1"/>
  <c r="HT11" i="1"/>
  <c r="GA27" i="1"/>
  <c r="GY17" i="1"/>
  <c r="HB17" i="1" s="1"/>
  <c r="EK40" i="1"/>
  <c r="EK41" i="1" s="1"/>
  <c r="EJ41" i="1"/>
  <c r="FZ28" i="1"/>
  <c r="FR29" i="1"/>
  <c r="FU28" i="1"/>
  <c r="FV28" i="1" s="1"/>
  <c r="FE34" i="1"/>
  <c r="EW35" i="1"/>
  <c r="EZ34" i="1"/>
  <c r="FA34" i="1" s="1"/>
  <c r="HS13" i="1"/>
  <c r="HT13" i="1" s="1"/>
  <c r="HO13" i="1"/>
  <c r="GN21" i="1"/>
  <c r="GO21" i="1" s="1"/>
  <c r="EF40" i="1"/>
  <c r="EF41" i="1" s="1"/>
  <c r="EE41" i="1"/>
  <c r="HP15" i="1"/>
  <c r="HK15" i="1"/>
  <c r="HH16" i="1"/>
  <c r="FY25" i="1"/>
  <c r="GC25" i="1"/>
  <c r="GD25" i="1" s="1"/>
  <c r="FF33" i="1"/>
  <c r="GP22" i="1"/>
  <c r="GQ22" i="1" s="1"/>
  <c r="GM23" i="1"/>
  <c r="HQ14" i="1"/>
  <c r="FS27" i="1"/>
  <c r="FT27" i="1" s="1"/>
  <c r="GT18" i="1"/>
  <c r="GX18" i="1"/>
  <c r="GY18" i="1" s="1"/>
  <c r="GW20" i="1"/>
  <c r="GZ20" i="1" s="1"/>
  <c r="HA20" i="1" s="1"/>
  <c r="HW12" i="1"/>
  <c r="HY12" i="1" s="1"/>
  <c r="EC40" i="1"/>
  <c r="GU20" i="1" l="1"/>
  <c r="GV20" i="1" s="1"/>
  <c r="HN14" i="1"/>
  <c r="HS14" i="1" s="1"/>
  <c r="FC33" i="1"/>
  <c r="FH33" i="1" s="1"/>
  <c r="FI33" i="1" s="1"/>
  <c r="EM39" i="1"/>
  <c r="EN39" i="1" s="1"/>
  <c r="FH32" i="1"/>
  <c r="FI32" i="1" s="1"/>
  <c r="FL32" i="1" s="1"/>
  <c r="FN32" i="1" s="1"/>
  <c r="GX19" i="1"/>
  <c r="GY19" i="1" s="1"/>
  <c r="HB19" i="1" s="1"/>
  <c r="HD19" i="1" s="1"/>
  <c r="GC26" i="1"/>
  <c r="GD26" i="1" s="1"/>
  <c r="GG26" i="1" s="1"/>
  <c r="GI26" i="1" s="1"/>
  <c r="HW13" i="1"/>
  <c r="HY13" i="1" s="1"/>
  <c r="HD17" i="1"/>
  <c r="HP16" i="1"/>
  <c r="HK16" i="1"/>
  <c r="HL16" i="1" s="1"/>
  <c r="HH17" i="1"/>
  <c r="GP23" i="1"/>
  <c r="GQ23" i="1" s="1"/>
  <c r="GM24" i="1"/>
  <c r="FD33" i="1"/>
  <c r="HL15" i="1"/>
  <c r="ED40" i="1"/>
  <c r="EC41" i="1"/>
  <c r="GS20" i="1"/>
  <c r="HB18" i="1"/>
  <c r="HD18" i="1" s="1"/>
  <c r="HI15" i="1"/>
  <c r="EX34" i="1"/>
  <c r="EY34" i="1" s="1"/>
  <c r="FS28" i="1"/>
  <c r="FT28" i="1" s="1"/>
  <c r="EH40" i="1"/>
  <c r="GN22" i="1"/>
  <c r="GO22" i="1" s="1"/>
  <c r="GG25" i="1"/>
  <c r="GI25" i="1" s="1"/>
  <c r="HQ15" i="1"/>
  <c r="FF34" i="1"/>
  <c r="GA28" i="1"/>
  <c r="FX27" i="1"/>
  <c r="HW11" i="1"/>
  <c r="GW21" i="1"/>
  <c r="GZ21" i="1" s="1"/>
  <c r="HA21" i="1" s="1"/>
  <c r="GR22" i="1"/>
  <c r="GU21" i="1"/>
  <c r="GV21" i="1" s="1"/>
  <c r="FE35" i="1"/>
  <c r="EW36" i="1"/>
  <c r="EZ35" i="1"/>
  <c r="FA35" i="1" s="1"/>
  <c r="FZ29" i="1"/>
  <c r="FR30" i="1"/>
  <c r="FU29" i="1"/>
  <c r="FV29" i="1" s="1"/>
  <c r="HO14" i="1" l="1"/>
  <c r="HI16" i="1"/>
  <c r="HJ16" i="1" s="1"/>
  <c r="FX28" i="1"/>
  <c r="FY28" i="1" s="1"/>
  <c r="FC34" i="1"/>
  <c r="FD34" i="1" s="1"/>
  <c r="EX35" i="1"/>
  <c r="EY35" i="1" s="1"/>
  <c r="GS21" i="1"/>
  <c r="GX21" i="1" s="1"/>
  <c r="GY21" i="1" s="1"/>
  <c r="FE36" i="1"/>
  <c r="EZ36" i="1"/>
  <c r="FA36" i="1" s="1"/>
  <c r="EW37" i="1"/>
  <c r="GP24" i="1"/>
  <c r="GQ24" i="1" s="1"/>
  <c r="GM25" i="1"/>
  <c r="GA29" i="1"/>
  <c r="FY27" i="1"/>
  <c r="GC27" i="1"/>
  <c r="GD27" i="1" s="1"/>
  <c r="EI40" i="1"/>
  <c r="EI41" i="1" s="1"/>
  <c r="EM40" i="1"/>
  <c r="EH41" i="1"/>
  <c r="GT20" i="1"/>
  <c r="GX20" i="1"/>
  <c r="GY20" i="1" s="1"/>
  <c r="HP17" i="1"/>
  <c r="HH18" i="1"/>
  <c r="HK17" i="1"/>
  <c r="HI17" i="1" s="1"/>
  <c r="HJ17" i="1" s="1"/>
  <c r="FS29" i="1"/>
  <c r="FT29" i="1" s="1"/>
  <c r="FF35" i="1"/>
  <c r="GN23" i="1"/>
  <c r="GO23" i="1" s="1"/>
  <c r="FZ30" i="1"/>
  <c r="FR31" i="1"/>
  <c r="FU30" i="1"/>
  <c r="FV30" i="1" s="1"/>
  <c r="GW22" i="1"/>
  <c r="GZ22" i="1" s="1"/>
  <c r="HA22" i="1" s="1"/>
  <c r="GR23" i="1"/>
  <c r="GU22" i="1"/>
  <c r="GV22" i="1" s="1"/>
  <c r="HJ15" i="1"/>
  <c r="HY11" i="1"/>
  <c r="HN15" i="1"/>
  <c r="HT14" i="1"/>
  <c r="HW14" i="1" s="1"/>
  <c r="EQ40" i="1"/>
  <c r="ED41" i="1"/>
  <c r="FL33" i="1"/>
  <c r="FN33" i="1" s="1"/>
  <c r="HQ16" i="1"/>
  <c r="GC28" i="1" l="1"/>
  <c r="GD28" i="1" s="1"/>
  <c r="GG28" i="1" s="1"/>
  <c r="GI28" i="1" s="1"/>
  <c r="FH34" i="1"/>
  <c r="FI34" i="1" s="1"/>
  <c r="FL34" i="1" s="1"/>
  <c r="FN34" i="1" s="1"/>
  <c r="GT21" i="1"/>
  <c r="HB21" i="1" s="1"/>
  <c r="HD21" i="1" s="1"/>
  <c r="HN16" i="1"/>
  <c r="HO16" i="1" s="1"/>
  <c r="FC35" i="1"/>
  <c r="FH35" i="1" s="1"/>
  <c r="FI35" i="1" s="1"/>
  <c r="GS22" i="1"/>
  <c r="GT22" i="1" s="1"/>
  <c r="FS30" i="1"/>
  <c r="FT30" i="1" s="1"/>
  <c r="HB20" i="1"/>
  <c r="HD20" i="1" s="1"/>
  <c r="FX29" i="1"/>
  <c r="GC29" i="1" s="1"/>
  <c r="GD29" i="1" s="1"/>
  <c r="HY14" i="1"/>
  <c r="GP25" i="1"/>
  <c r="GQ25" i="1" s="1"/>
  <c r="GM26" i="1"/>
  <c r="HL17" i="1"/>
  <c r="EN40" i="1"/>
  <c r="EN41" i="1" s="1"/>
  <c r="EM41" i="1"/>
  <c r="ES40" i="1"/>
  <c r="EQ41" i="1"/>
  <c r="ES41" i="1" s="1"/>
  <c r="HS15" i="1"/>
  <c r="HO15" i="1"/>
  <c r="HP18" i="1"/>
  <c r="HK18" i="1"/>
  <c r="HL18" i="1" s="1"/>
  <c r="HH19" i="1"/>
  <c r="GN24" i="1"/>
  <c r="GO24" i="1" s="1"/>
  <c r="EX36" i="1"/>
  <c r="EY36" i="1" s="1"/>
  <c r="GA30" i="1"/>
  <c r="FE37" i="1"/>
  <c r="EW38" i="1"/>
  <c r="EZ37" i="1"/>
  <c r="FA37" i="1" s="1"/>
  <c r="GG27" i="1"/>
  <c r="GI27" i="1" s="1"/>
  <c r="GW23" i="1"/>
  <c r="GZ23" i="1" s="1"/>
  <c r="HA23" i="1" s="1"/>
  <c r="GR24" i="1"/>
  <c r="GU23" i="1"/>
  <c r="GV23" i="1" s="1"/>
  <c r="FZ31" i="1"/>
  <c r="FU31" i="1"/>
  <c r="FV31" i="1" s="1"/>
  <c r="FR32" i="1"/>
  <c r="HQ17" i="1"/>
  <c r="HN17" i="1"/>
  <c r="FF36" i="1"/>
  <c r="HS16" i="1" l="1"/>
  <c r="HT16" i="1" s="1"/>
  <c r="FD35" i="1"/>
  <c r="FL35" i="1" s="1"/>
  <c r="FN35" i="1" s="1"/>
  <c r="FX30" i="1"/>
  <c r="FY30" i="1" s="1"/>
  <c r="GX22" i="1"/>
  <c r="GY22" i="1" s="1"/>
  <c r="HB22" i="1" s="1"/>
  <c r="HD22" i="1" s="1"/>
  <c r="HE22" i="1" s="1"/>
  <c r="FY29" i="1"/>
  <c r="GS23" i="1"/>
  <c r="GX23" i="1" s="1"/>
  <c r="GY23" i="1" s="1"/>
  <c r="FS31" i="1"/>
  <c r="FT31" i="1" s="1"/>
  <c r="FC36" i="1"/>
  <c r="FH36" i="1" s="1"/>
  <c r="FI36" i="1" s="1"/>
  <c r="GG29" i="1"/>
  <c r="GI29" i="1" s="1"/>
  <c r="GJ29" i="1" s="1"/>
  <c r="HQ18" i="1"/>
  <c r="HO17" i="1"/>
  <c r="HS17" i="1"/>
  <c r="HT17" i="1" s="1"/>
  <c r="FZ32" i="1"/>
  <c r="FU32" i="1"/>
  <c r="FV32" i="1" s="1"/>
  <c r="FR33" i="1"/>
  <c r="FE38" i="1"/>
  <c r="EZ38" i="1"/>
  <c r="FA38" i="1" s="1"/>
  <c r="EW39" i="1"/>
  <c r="HI18" i="1"/>
  <c r="HJ18" i="1" s="1"/>
  <c r="HW16" i="1"/>
  <c r="HY16" i="1" s="1"/>
  <c r="GN25" i="1"/>
  <c r="GO25" i="1" s="1"/>
  <c r="GW24" i="1"/>
  <c r="GZ24" i="1" s="1"/>
  <c r="HA24" i="1" s="1"/>
  <c r="GR25" i="1"/>
  <c r="GU24" i="1"/>
  <c r="GV24" i="1" s="1"/>
  <c r="EX37" i="1"/>
  <c r="EY37" i="1" s="1"/>
  <c r="HP19" i="1"/>
  <c r="HH20" i="1"/>
  <c r="HK19" i="1"/>
  <c r="HL19" i="1" s="1"/>
  <c r="HT15" i="1"/>
  <c r="GA31" i="1"/>
  <c r="FF37" i="1"/>
  <c r="GP26" i="1"/>
  <c r="GQ26" i="1" s="1"/>
  <c r="GM27" i="1"/>
  <c r="GC30" i="1" l="1"/>
  <c r="GD30" i="1" s="1"/>
  <c r="GT23" i="1"/>
  <c r="FD36" i="1"/>
  <c r="HN18" i="1"/>
  <c r="HO18" i="1" s="1"/>
  <c r="FC37" i="1"/>
  <c r="FD37" i="1" s="1"/>
  <c r="HI19" i="1"/>
  <c r="HJ19" i="1" s="1"/>
  <c r="FX31" i="1"/>
  <c r="FY31" i="1" s="1"/>
  <c r="HW17" i="1"/>
  <c r="HY17" i="1" s="1"/>
  <c r="GG30" i="1"/>
  <c r="GI30" i="1" s="1"/>
  <c r="HB23" i="1"/>
  <c r="HD23" i="1" s="1"/>
  <c r="FL36" i="1"/>
  <c r="FN36" i="1" s="1"/>
  <c r="FO36" i="1" s="1"/>
  <c r="FO41" i="1" s="1"/>
  <c r="EX38" i="1"/>
  <c r="EY38" i="1" s="1"/>
  <c r="FL38" i="1" s="1"/>
  <c r="FN38" i="1" s="1"/>
  <c r="FH37" i="1"/>
  <c r="FI37" i="1" s="1"/>
  <c r="HP20" i="1"/>
  <c r="HH21" i="1"/>
  <c r="HK20" i="1"/>
  <c r="HL20" i="1" s="1"/>
  <c r="HW15" i="1"/>
  <c r="HQ19" i="1"/>
  <c r="GS24" i="1"/>
  <c r="GP27" i="1"/>
  <c r="GQ27" i="1" s="1"/>
  <c r="GM28" i="1"/>
  <c r="FF38" i="1"/>
  <c r="FS32" i="1"/>
  <c r="FT32" i="1" s="1"/>
  <c r="FE39" i="1"/>
  <c r="EW40" i="1"/>
  <c r="EZ39" i="1"/>
  <c r="FA39" i="1" s="1"/>
  <c r="FX32" i="1"/>
  <c r="GA32" i="1"/>
  <c r="GN26" i="1"/>
  <c r="GO26" i="1" s="1"/>
  <c r="GW25" i="1"/>
  <c r="GZ25" i="1" s="1"/>
  <c r="HA25" i="1" s="1"/>
  <c r="GR26" i="1"/>
  <c r="GU25" i="1"/>
  <c r="GV25" i="1" s="1"/>
  <c r="FZ33" i="1"/>
  <c r="FU33" i="1"/>
  <c r="FV33" i="1" s="1"/>
  <c r="FR34" i="1"/>
  <c r="HS18" i="1" l="1"/>
  <c r="HT18" i="1" s="1"/>
  <c r="FL37" i="1"/>
  <c r="FN37" i="1" s="1"/>
  <c r="GC31" i="1"/>
  <c r="GD31" i="1" s="1"/>
  <c r="GG31" i="1" s="1"/>
  <c r="GI31" i="1" s="1"/>
  <c r="FC38" i="1"/>
  <c r="FD38" i="1" s="1"/>
  <c r="HN19" i="1"/>
  <c r="HO19" i="1" s="1"/>
  <c r="EX39" i="1"/>
  <c r="EY39" i="1" s="1"/>
  <c r="FL39" i="1" s="1"/>
  <c r="FN39" i="1" s="1"/>
  <c r="GN27" i="1"/>
  <c r="GO27" i="1" s="1"/>
  <c r="FZ34" i="1"/>
  <c r="FU34" i="1"/>
  <c r="FV34" i="1" s="1"/>
  <c r="FR35" i="1"/>
  <c r="HP21" i="1"/>
  <c r="HH22" i="1"/>
  <c r="HK21" i="1"/>
  <c r="HL21" i="1" s="1"/>
  <c r="FS33" i="1"/>
  <c r="FT33" i="1" s="1"/>
  <c r="GM29" i="1"/>
  <c r="GP28" i="1"/>
  <c r="GQ28" i="1" s="1"/>
  <c r="HI20" i="1"/>
  <c r="HJ20" i="1" s="1"/>
  <c r="GW26" i="1"/>
  <c r="GZ26" i="1" s="1"/>
  <c r="HA26" i="1" s="1"/>
  <c r="GR27" i="1"/>
  <c r="GU26" i="1"/>
  <c r="GV26" i="1" s="1"/>
  <c r="FY32" i="1"/>
  <c r="GC32" i="1"/>
  <c r="GD32" i="1" s="1"/>
  <c r="FF39" i="1"/>
  <c r="GT24" i="1"/>
  <c r="GX24" i="1"/>
  <c r="GY24" i="1" s="1"/>
  <c r="HY15" i="1"/>
  <c r="GA33" i="1"/>
  <c r="GS25" i="1"/>
  <c r="FE40" i="1"/>
  <c r="EZ40" i="1"/>
  <c r="EX40" i="1" s="1"/>
  <c r="EW41" i="1"/>
  <c r="HQ20" i="1"/>
  <c r="FC39" i="1" l="1"/>
  <c r="FH38" i="1"/>
  <c r="FI38" i="1" s="1"/>
  <c r="HS19" i="1"/>
  <c r="HT19" i="1" s="1"/>
  <c r="HW19" i="1" s="1"/>
  <c r="HY19" i="1" s="1"/>
  <c r="HN20" i="1"/>
  <c r="HS20" i="1" s="1"/>
  <c r="HT20" i="1" s="1"/>
  <c r="FX33" i="1"/>
  <c r="GC33" i="1" s="1"/>
  <c r="GD33" i="1" s="1"/>
  <c r="HB24" i="1"/>
  <c r="HD24" i="1" s="1"/>
  <c r="GG32" i="1"/>
  <c r="GI32" i="1" s="1"/>
  <c r="FS34" i="1"/>
  <c r="FT34" i="1" s="1"/>
  <c r="GW27" i="1"/>
  <c r="GZ27" i="1" s="1"/>
  <c r="HA27" i="1" s="1"/>
  <c r="GR28" i="1"/>
  <c r="GU27" i="1"/>
  <c r="GV27" i="1" s="1"/>
  <c r="HQ21" i="1"/>
  <c r="EY40" i="1"/>
  <c r="EX41" i="1"/>
  <c r="FF40" i="1"/>
  <c r="FF41" i="1" s="1"/>
  <c r="FC40" i="1"/>
  <c r="FE41" i="1"/>
  <c r="GM30" i="1"/>
  <c r="GP29" i="1"/>
  <c r="GQ29" i="1" s="1"/>
  <c r="HP22" i="1"/>
  <c r="HK22" i="1"/>
  <c r="HL22" i="1" s="1"/>
  <c r="HH23" i="1"/>
  <c r="GA34" i="1"/>
  <c r="HO20" i="1"/>
  <c r="GT25" i="1"/>
  <c r="GX25" i="1"/>
  <c r="GY25" i="1" s="1"/>
  <c r="FD39" i="1"/>
  <c r="FH39" i="1"/>
  <c r="FI39" i="1" s="1"/>
  <c r="FZ35" i="1"/>
  <c r="FU35" i="1"/>
  <c r="FV35" i="1" s="1"/>
  <c r="FR36" i="1"/>
  <c r="FA40" i="1"/>
  <c r="FA41" i="1" s="1"/>
  <c r="EZ41" i="1"/>
  <c r="FY33" i="1"/>
  <c r="GS26" i="1"/>
  <c r="GN28" i="1"/>
  <c r="GO28" i="1" s="1"/>
  <c r="HI21" i="1"/>
  <c r="HJ21" i="1" s="1"/>
  <c r="HW18" i="1"/>
  <c r="GG33" i="1" l="1"/>
  <c r="GI33" i="1" s="1"/>
  <c r="HW20" i="1"/>
  <c r="HY20" i="1" s="1"/>
  <c r="GN29" i="1"/>
  <c r="GO29" i="1" s="1"/>
  <c r="HB25" i="1"/>
  <c r="HD25" i="1" s="1"/>
  <c r="FX34" i="1"/>
  <c r="FY34" i="1" s="1"/>
  <c r="HI22" i="1"/>
  <c r="HJ22" i="1" s="1"/>
  <c r="HN21" i="1"/>
  <c r="HO21" i="1" s="1"/>
  <c r="HY18" i="1"/>
  <c r="GT26" i="1"/>
  <c r="GX26" i="1"/>
  <c r="GY26" i="1" s="1"/>
  <c r="GA35" i="1"/>
  <c r="HQ22" i="1"/>
  <c r="FZ36" i="1"/>
  <c r="FR37" i="1"/>
  <c r="FU36" i="1"/>
  <c r="FV36" i="1" s="1"/>
  <c r="HP23" i="1"/>
  <c r="HK23" i="1"/>
  <c r="HL23" i="1" s="1"/>
  <c r="HH24" i="1"/>
  <c r="FH40" i="1"/>
  <c r="FD40" i="1"/>
  <c r="FD41" i="1" s="1"/>
  <c r="FC41" i="1"/>
  <c r="GS27" i="1"/>
  <c r="GP30" i="1"/>
  <c r="GQ30" i="1" s="1"/>
  <c r="GM31" i="1"/>
  <c r="GW28" i="1"/>
  <c r="GZ28" i="1" s="1"/>
  <c r="HA28" i="1" s="1"/>
  <c r="GR29" i="1"/>
  <c r="GU28" i="1"/>
  <c r="GV28" i="1" s="1"/>
  <c r="GC34" i="1"/>
  <c r="GD34" i="1" s="1"/>
  <c r="FS35" i="1"/>
  <c r="FT35" i="1" s="1"/>
  <c r="FL40" i="1"/>
  <c r="EY41" i="1"/>
  <c r="HS21" i="1" l="1"/>
  <c r="HT21" i="1" s="1"/>
  <c r="HW21" i="1" s="1"/>
  <c r="HY21" i="1" s="1"/>
  <c r="GS28" i="1"/>
  <c r="GX28" i="1" s="1"/>
  <c r="GY28" i="1" s="1"/>
  <c r="HN22" i="1"/>
  <c r="HS22" i="1" s="1"/>
  <c r="HT22" i="1" s="1"/>
  <c r="HB26" i="1"/>
  <c r="HD26" i="1" s="1"/>
  <c r="HP24" i="1"/>
  <c r="HK24" i="1"/>
  <c r="HL24" i="1" s="1"/>
  <c r="HH25" i="1"/>
  <c r="GA36" i="1"/>
  <c r="FX35" i="1"/>
  <c r="HQ23" i="1"/>
  <c r="FZ37" i="1"/>
  <c r="FR38" i="1"/>
  <c r="FU37" i="1"/>
  <c r="FV37" i="1" s="1"/>
  <c r="FN40" i="1"/>
  <c r="FL41" i="1"/>
  <c r="FN41" i="1" s="1"/>
  <c r="GG34" i="1"/>
  <c r="GI34" i="1" s="1"/>
  <c r="GW29" i="1"/>
  <c r="GZ29" i="1" s="1"/>
  <c r="HA29" i="1" s="1"/>
  <c r="GR30" i="1"/>
  <c r="GU29" i="1"/>
  <c r="GV29" i="1" s="1"/>
  <c r="GN30" i="1"/>
  <c r="GO30" i="1" s="1"/>
  <c r="FI40" i="1"/>
  <c r="FI41" i="1" s="1"/>
  <c r="FH41" i="1"/>
  <c r="HI23" i="1"/>
  <c r="HJ23" i="1" s="1"/>
  <c r="FS36" i="1"/>
  <c r="FT36" i="1" s="1"/>
  <c r="GM32" i="1"/>
  <c r="GP31" i="1"/>
  <c r="GQ31" i="1" s="1"/>
  <c r="GT27" i="1"/>
  <c r="GX27" i="1"/>
  <c r="GY27" i="1" s="1"/>
  <c r="GT28" i="1" l="1"/>
  <c r="HO22" i="1"/>
  <c r="HW22" i="1" s="1"/>
  <c r="HY22" i="1" s="1"/>
  <c r="HZ22" i="1" s="1"/>
  <c r="FX36" i="1"/>
  <c r="GC36" i="1" s="1"/>
  <c r="GD36" i="1" s="1"/>
  <c r="GS29" i="1"/>
  <c r="GT29" i="1" s="1"/>
  <c r="HB28" i="1"/>
  <c r="HD28" i="1" s="1"/>
  <c r="GA37" i="1"/>
  <c r="FY35" i="1"/>
  <c r="GC35" i="1"/>
  <c r="GD35" i="1" s="1"/>
  <c r="GN31" i="1"/>
  <c r="GO31" i="1" s="1"/>
  <c r="FZ38" i="1"/>
  <c r="FU38" i="1"/>
  <c r="FV38" i="1" s="1"/>
  <c r="FR39" i="1"/>
  <c r="HI24" i="1"/>
  <c r="HJ24" i="1" s="1"/>
  <c r="HB27" i="1"/>
  <c r="HD27" i="1" s="1"/>
  <c r="GW30" i="1"/>
  <c r="GZ30" i="1" s="1"/>
  <c r="HA30" i="1" s="1"/>
  <c r="GR31" i="1"/>
  <c r="GU30" i="1"/>
  <c r="GV30" i="1" s="1"/>
  <c r="FS37" i="1"/>
  <c r="FT37" i="1" s="1"/>
  <c r="HP25" i="1"/>
  <c r="HK25" i="1"/>
  <c r="HL25" i="1" s="1"/>
  <c r="HH26" i="1"/>
  <c r="GP32" i="1"/>
  <c r="GQ32" i="1" s="1"/>
  <c r="GM33" i="1"/>
  <c r="HN23" i="1"/>
  <c r="HQ24" i="1"/>
  <c r="FY36" i="1" l="1"/>
  <c r="GX29" i="1"/>
  <c r="GY29" i="1" s="1"/>
  <c r="GG36" i="1"/>
  <c r="GI36" i="1" s="1"/>
  <c r="HI25" i="1"/>
  <c r="HJ25" i="1" s="1"/>
  <c r="GS30" i="1"/>
  <c r="GX30" i="1" s="1"/>
  <c r="GY30" i="1" s="1"/>
  <c r="FX37" i="1"/>
  <c r="FY37" i="1" s="1"/>
  <c r="HN24" i="1"/>
  <c r="GN32" i="1"/>
  <c r="GO32" i="1" s="1"/>
  <c r="HQ25" i="1"/>
  <c r="FS38" i="1"/>
  <c r="FT38" i="1" s="1"/>
  <c r="GG38" i="1" s="1"/>
  <c r="GI38" i="1" s="1"/>
  <c r="GP33" i="1"/>
  <c r="GQ33" i="1" s="1"/>
  <c r="GM34" i="1"/>
  <c r="HP26" i="1"/>
  <c r="HH27" i="1"/>
  <c r="HK26" i="1"/>
  <c r="HL26" i="1" s="1"/>
  <c r="GA38" i="1"/>
  <c r="GG35" i="1"/>
  <c r="GI35" i="1" s="1"/>
  <c r="HB29" i="1"/>
  <c r="HD29" i="1" s="1"/>
  <c r="HE29" i="1" s="1"/>
  <c r="GW31" i="1"/>
  <c r="GZ31" i="1" s="1"/>
  <c r="HA31" i="1" s="1"/>
  <c r="GR32" i="1"/>
  <c r="GU31" i="1"/>
  <c r="GV31" i="1" s="1"/>
  <c r="HO23" i="1"/>
  <c r="HS23" i="1"/>
  <c r="HT23" i="1" s="1"/>
  <c r="FZ39" i="1"/>
  <c r="FR40" i="1"/>
  <c r="FU39" i="1"/>
  <c r="FV39" i="1" s="1"/>
  <c r="HN25" i="1" l="1"/>
  <c r="GC37" i="1"/>
  <c r="GD37" i="1" s="1"/>
  <c r="GG37" i="1" s="1"/>
  <c r="GI37" i="1" s="1"/>
  <c r="GJ36" i="1"/>
  <c r="GJ41" i="1" s="1"/>
  <c r="GT30" i="1"/>
  <c r="HB30" i="1" s="1"/>
  <c r="HD30" i="1" s="1"/>
  <c r="GS31" i="1"/>
  <c r="GW32" i="1"/>
  <c r="GZ32" i="1" s="1"/>
  <c r="HA32" i="1" s="1"/>
  <c r="GR33" i="1"/>
  <c r="GU32" i="1"/>
  <c r="GV32" i="1" s="1"/>
  <c r="GP34" i="1"/>
  <c r="GQ34" i="1" s="1"/>
  <c r="GM35" i="1"/>
  <c r="FS39" i="1"/>
  <c r="FT39" i="1" s="1"/>
  <c r="GG39" i="1" s="1"/>
  <c r="GI39" i="1" s="1"/>
  <c r="HI26" i="1"/>
  <c r="HJ26" i="1" s="1"/>
  <c r="FZ40" i="1"/>
  <c r="FU40" i="1"/>
  <c r="FR41" i="1"/>
  <c r="HW23" i="1"/>
  <c r="HY23" i="1" s="1"/>
  <c r="GX31" i="1"/>
  <c r="GY31" i="1" s="1"/>
  <c r="GT31" i="1"/>
  <c r="FX38" i="1"/>
  <c r="HP27" i="1"/>
  <c r="HH28" i="1"/>
  <c r="HK27" i="1"/>
  <c r="HL27" i="1" s="1"/>
  <c r="GA39" i="1"/>
  <c r="HQ26" i="1"/>
  <c r="GN33" i="1"/>
  <c r="GO33" i="1" s="1"/>
  <c r="HO25" i="1"/>
  <c r="HS25" i="1"/>
  <c r="HT25" i="1" s="1"/>
  <c r="HS24" i="1"/>
  <c r="HT24" i="1" s="1"/>
  <c r="HO24" i="1"/>
  <c r="FX39" i="1" l="1"/>
  <c r="GC39" i="1" s="1"/>
  <c r="GD39" i="1" s="1"/>
  <c r="HW24" i="1"/>
  <c r="HY24" i="1" s="1"/>
  <c r="HB31" i="1"/>
  <c r="HD31" i="1" s="1"/>
  <c r="GM36" i="1"/>
  <c r="GP35" i="1"/>
  <c r="GQ35" i="1" s="1"/>
  <c r="HW25" i="1"/>
  <c r="HY25" i="1" s="1"/>
  <c r="FV40" i="1"/>
  <c r="FV41" i="1" s="1"/>
  <c r="FU41" i="1"/>
  <c r="GW33" i="1"/>
  <c r="GZ33" i="1" s="1"/>
  <c r="HA33" i="1" s="1"/>
  <c r="GR34" i="1"/>
  <c r="GU33" i="1"/>
  <c r="GV33" i="1" s="1"/>
  <c r="FY38" i="1"/>
  <c r="GC38" i="1"/>
  <c r="GD38" i="1" s="1"/>
  <c r="HP28" i="1"/>
  <c r="HK28" i="1"/>
  <c r="HL28" i="1" s="1"/>
  <c r="HH29" i="1"/>
  <c r="FY39" i="1"/>
  <c r="HI27" i="1"/>
  <c r="HJ27" i="1" s="1"/>
  <c r="FS40" i="1"/>
  <c r="GN34" i="1"/>
  <c r="GO34" i="1" s="1"/>
  <c r="HN26" i="1"/>
  <c r="HN27" i="1"/>
  <c r="HQ27" i="1"/>
  <c r="GA40" i="1"/>
  <c r="GA41" i="1" s="1"/>
  <c r="FZ41" i="1"/>
  <c r="GS32" i="1"/>
  <c r="HI28" i="1" l="1"/>
  <c r="HJ28" i="1" s="1"/>
  <c r="FT40" i="1"/>
  <c r="FS41" i="1"/>
  <c r="GW34" i="1"/>
  <c r="GZ34" i="1" s="1"/>
  <c r="HA34" i="1" s="1"/>
  <c r="GR35" i="1"/>
  <c r="GU34" i="1"/>
  <c r="GV34" i="1" s="1"/>
  <c r="GM37" i="1"/>
  <c r="GP36" i="1"/>
  <c r="GQ36" i="1" s="1"/>
  <c r="HO27" i="1"/>
  <c r="HS27" i="1"/>
  <c r="HT27" i="1" s="1"/>
  <c r="HP29" i="1"/>
  <c r="HK29" i="1"/>
  <c r="HL29" i="1" s="1"/>
  <c r="HH30" i="1"/>
  <c r="FX40" i="1"/>
  <c r="HO26" i="1"/>
  <c r="HS26" i="1"/>
  <c r="HT26" i="1" s="1"/>
  <c r="GN35" i="1"/>
  <c r="GO35" i="1" s="1"/>
  <c r="GT32" i="1"/>
  <c r="GX32" i="1"/>
  <c r="GY32" i="1" s="1"/>
  <c r="HQ28" i="1"/>
  <c r="HN28" i="1"/>
  <c r="GS33" i="1"/>
  <c r="HI29" i="1" l="1"/>
  <c r="HJ29" i="1" s="1"/>
  <c r="HW27" i="1"/>
  <c r="HY27" i="1" s="1"/>
  <c r="GN36" i="1"/>
  <c r="GO36" i="1" s="1"/>
  <c r="HW26" i="1"/>
  <c r="HY26" i="1" s="1"/>
  <c r="GP37" i="1"/>
  <c r="GQ37" i="1" s="1"/>
  <c r="GM38" i="1"/>
  <c r="GX33" i="1"/>
  <c r="GY33" i="1" s="1"/>
  <c r="GT33" i="1"/>
  <c r="HQ29" i="1"/>
  <c r="HN29" i="1"/>
  <c r="HO28" i="1"/>
  <c r="HS28" i="1"/>
  <c r="HT28" i="1" s="1"/>
  <c r="HB32" i="1"/>
  <c r="HD32" i="1" s="1"/>
  <c r="FY40" i="1"/>
  <c r="FY41" i="1" s="1"/>
  <c r="GC40" i="1"/>
  <c r="FX41" i="1"/>
  <c r="HP30" i="1"/>
  <c r="HK30" i="1"/>
  <c r="HL30" i="1" s="1"/>
  <c r="HH31" i="1"/>
  <c r="GW35" i="1"/>
  <c r="GZ35" i="1" s="1"/>
  <c r="HA35" i="1" s="1"/>
  <c r="GR36" i="1"/>
  <c r="GU35" i="1"/>
  <c r="GV35" i="1" s="1"/>
  <c r="GS34" i="1"/>
  <c r="GG40" i="1"/>
  <c r="FT41" i="1"/>
  <c r="HW28" i="1" l="1"/>
  <c r="HY28" i="1" s="1"/>
  <c r="GW36" i="1"/>
  <c r="GZ36" i="1" s="1"/>
  <c r="HA36" i="1" s="1"/>
  <c r="GR37" i="1"/>
  <c r="GU36" i="1"/>
  <c r="GV36" i="1" s="1"/>
  <c r="GI40" i="1"/>
  <c r="GG41" i="1"/>
  <c r="GI41" i="1" s="1"/>
  <c r="HI30" i="1"/>
  <c r="HJ30" i="1" s="1"/>
  <c r="GD40" i="1"/>
  <c r="GD41" i="1" s="1"/>
  <c r="GC41" i="1"/>
  <c r="GT34" i="1"/>
  <c r="GX34" i="1"/>
  <c r="GY34" i="1" s="1"/>
  <c r="GS35" i="1"/>
  <c r="HQ30" i="1"/>
  <c r="HB33" i="1"/>
  <c r="HD33" i="1" s="1"/>
  <c r="GN37" i="1"/>
  <c r="GO37" i="1" s="1"/>
  <c r="HP31" i="1"/>
  <c r="HH32" i="1"/>
  <c r="HK31" i="1"/>
  <c r="HL31" i="1" s="1"/>
  <c r="HO29" i="1"/>
  <c r="HS29" i="1"/>
  <c r="HT29" i="1" s="1"/>
  <c r="GM39" i="1"/>
  <c r="GP38" i="1"/>
  <c r="GQ38" i="1" s="1"/>
  <c r="GW37" i="1" l="1"/>
  <c r="GZ37" i="1" s="1"/>
  <c r="HA37" i="1" s="1"/>
  <c r="GR38" i="1"/>
  <c r="GU37" i="1"/>
  <c r="GV37" i="1" s="1"/>
  <c r="GM40" i="1"/>
  <c r="GP39" i="1"/>
  <c r="GQ39" i="1" s="1"/>
  <c r="HW29" i="1"/>
  <c r="HY29" i="1" s="1"/>
  <c r="HZ29" i="1" s="1"/>
  <c r="HI31" i="1"/>
  <c r="HJ31" i="1" s="1"/>
  <c r="HN30" i="1"/>
  <c r="HB34" i="1"/>
  <c r="HD34" i="1" s="1"/>
  <c r="GS36" i="1"/>
  <c r="HP32" i="1"/>
  <c r="HH33" i="1"/>
  <c r="HK32" i="1"/>
  <c r="HL32" i="1" s="1"/>
  <c r="GN38" i="1"/>
  <c r="GO38" i="1" s="1"/>
  <c r="HB38" i="1" s="1"/>
  <c r="HD38" i="1" s="1"/>
  <c r="HQ31" i="1"/>
  <c r="HN31" i="1"/>
  <c r="GT35" i="1"/>
  <c r="GX35" i="1"/>
  <c r="GY35" i="1" s="1"/>
  <c r="HB35" i="1" l="1"/>
  <c r="HD35" i="1" s="1"/>
  <c r="GS37" i="1"/>
  <c r="GX37" i="1" s="1"/>
  <c r="GY37" i="1" s="1"/>
  <c r="GT36" i="1"/>
  <c r="GX36" i="1"/>
  <c r="GY36" i="1" s="1"/>
  <c r="HQ32" i="1"/>
  <c r="HO30" i="1"/>
  <c r="HS30" i="1"/>
  <c r="HT30" i="1" s="1"/>
  <c r="GP40" i="1"/>
  <c r="GN40" i="1" s="1"/>
  <c r="GM41" i="1"/>
  <c r="GW38" i="1"/>
  <c r="GZ38" i="1" s="1"/>
  <c r="HA38" i="1" s="1"/>
  <c r="GR39" i="1"/>
  <c r="GU38" i="1"/>
  <c r="GV38" i="1" s="1"/>
  <c r="HI32" i="1"/>
  <c r="HJ32" i="1" s="1"/>
  <c r="GN39" i="1"/>
  <c r="GO39" i="1" s="1"/>
  <c r="HB39" i="1" s="1"/>
  <c r="HD39" i="1" s="1"/>
  <c r="HO31" i="1"/>
  <c r="HS31" i="1"/>
  <c r="HT31" i="1" s="1"/>
  <c r="HP33" i="1"/>
  <c r="HK33" i="1"/>
  <c r="HL33" i="1" s="1"/>
  <c r="HH34" i="1"/>
  <c r="GT37" i="1" l="1"/>
  <c r="HB37" i="1" s="1"/>
  <c r="HD37" i="1" s="1"/>
  <c r="HB36" i="1"/>
  <c r="HD36" i="1" s="1"/>
  <c r="HE36" i="1" s="1"/>
  <c r="HE41" i="1" s="1"/>
  <c r="HW30" i="1"/>
  <c r="HY30" i="1" s="1"/>
  <c r="HW31" i="1"/>
  <c r="HY31" i="1" s="1"/>
  <c r="GS38" i="1"/>
  <c r="GT38" i="1" s="1"/>
  <c r="HN32" i="1"/>
  <c r="HO32" i="1" s="1"/>
  <c r="GO40" i="1"/>
  <c r="GN41" i="1"/>
  <c r="HI33" i="1"/>
  <c r="HJ33" i="1" s="1"/>
  <c r="HS32" i="1"/>
  <c r="HT32" i="1" s="1"/>
  <c r="HQ33" i="1"/>
  <c r="HP34" i="1"/>
  <c r="HH35" i="1"/>
  <c r="HK34" i="1"/>
  <c r="HL34" i="1" s="1"/>
  <c r="GW39" i="1"/>
  <c r="GZ39" i="1" s="1"/>
  <c r="HA39" i="1" s="1"/>
  <c r="GR40" i="1"/>
  <c r="GU39" i="1"/>
  <c r="GV39" i="1" s="1"/>
  <c r="GQ40" i="1"/>
  <c r="GQ41" i="1" s="1"/>
  <c r="GP41" i="1"/>
  <c r="HN33" i="1" l="1"/>
  <c r="HO33" i="1" s="1"/>
  <c r="GX38" i="1"/>
  <c r="GY38" i="1" s="1"/>
  <c r="HW32" i="1"/>
  <c r="HY32" i="1" s="1"/>
  <c r="GS39" i="1"/>
  <c r="GX39" i="1" s="1"/>
  <c r="GY39" i="1" s="1"/>
  <c r="HI34" i="1"/>
  <c r="HJ34" i="1" s="1"/>
  <c r="HQ34" i="1"/>
  <c r="GW40" i="1"/>
  <c r="GR41" i="1"/>
  <c r="GU40" i="1"/>
  <c r="GS40" i="1" s="1"/>
  <c r="HP35" i="1"/>
  <c r="HK35" i="1"/>
  <c r="HL35" i="1" s="1"/>
  <c r="HH36" i="1"/>
  <c r="HS33" i="1"/>
  <c r="HT33" i="1" s="1"/>
  <c r="HB40" i="1"/>
  <c r="GO41" i="1"/>
  <c r="GW41" i="1" l="1"/>
  <c r="GZ40" i="1"/>
  <c r="GT39" i="1"/>
  <c r="HW33" i="1"/>
  <c r="HY33" i="1" s="1"/>
  <c r="HI35" i="1"/>
  <c r="HJ35" i="1" s="1"/>
  <c r="HN34" i="1"/>
  <c r="HO34" i="1" s="1"/>
  <c r="GT40" i="1"/>
  <c r="GT41" i="1" s="1"/>
  <c r="GX40" i="1"/>
  <c r="GS41" i="1"/>
  <c r="HP36" i="1"/>
  <c r="HH37" i="1"/>
  <c r="HK36" i="1"/>
  <c r="HL36" i="1" s="1"/>
  <c r="GV40" i="1"/>
  <c r="GV41" i="1" s="1"/>
  <c r="GU41" i="1"/>
  <c r="HQ35" i="1"/>
  <c r="HD40" i="1"/>
  <c r="HB41" i="1"/>
  <c r="HD41" i="1" s="1"/>
  <c r="HN35" i="1" l="1"/>
  <c r="HO35" i="1" s="1"/>
  <c r="HA40" i="1"/>
  <c r="HA41" i="1" s="1"/>
  <c r="GZ41" i="1"/>
  <c r="HS34" i="1"/>
  <c r="HT34" i="1" s="1"/>
  <c r="HW34" i="1" s="1"/>
  <c r="HY34" i="1" s="1"/>
  <c r="HP37" i="1"/>
  <c r="HH38" i="1"/>
  <c r="HK37" i="1"/>
  <c r="HL37" i="1" s="1"/>
  <c r="HQ36" i="1"/>
  <c r="GY40" i="1"/>
  <c r="GY41" i="1" s="1"/>
  <c r="GX41" i="1"/>
  <c r="HI36" i="1"/>
  <c r="HJ36" i="1" s="1"/>
  <c r="HS35" i="1"/>
  <c r="HT35" i="1" s="1"/>
  <c r="HP38" i="1" l="1"/>
  <c r="HK38" i="1"/>
  <c r="HL38" i="1" s="1"/>
  <c r="HH39" i="1"/>
  <c r="HW35" i="1"/>
  <c r="HY35" i="1" s="1"/>
  <c r="HI37" i="1"/>
  <c r="HJ37" i="1" s="1"/>
  <c r="HN36" i="1"/>
  <c r="HQ37" i="1"/>
  <c r="HN37" i="1" l="1"/>
  <c r="HO37" i="1" s="1"/>
  <c r="HS36" i="1"/>
  <c r="HT36" i="1" s="1"/>
  <c r="HO36" i="1"/>
  <c r="HS37" i="1"/>
  <c r="HT37" i="1" s="1"/>
  <c r="HI38" i="1"/>
  <c r="HJ38" i="1" s="1"/>
  <c r="HW38" i="1" s="1"/>
  <c r="HY38" i="1" s="1"/>
  <c r="HP39" i="1"/>
  <c r="HK39" i="1"/>
  <c r="HL39" i="1" s="1"/>
  <c r="HH40" i="1"/>
  <c r="HQ38" i="1"/>
  <c r="HW37" i="1" l="1"/>
  <c r="HY37" i="1" s="1"/>
  <c r="HW36" i="1"/>
  <c r="HY36" i="1" s="1"/>
  <c r="HZ36" i="1" s="1"/>
  <c r="HZ41" i="1" s="1"/>
  <c r="HP40" i="1"/>
  <c r="HK40" i="1"/>
  <c r="HH41" i="1"/>
  <c r="HQ39" i="1"/>
  <c r="HN38" i="1"/>
  <c r="HI39" i="1"/>
  <c r="HJ39" i="1" s="1"/>
  <c r="HW39" i="1" s="1"/>
  <c r="HY39" i="1" s="1"/>
  <c r="HL40" i="1" l="1"/>
  <c r="HL41" i="1" s="1"/>
  <c r="HK41" i="1"/>
  <c r="HO38" i="1"/>
  <c r="HS38" i="1"/>
  <c r="HT38" i="1" s="1"/>
  <c r="HN39" i="1"/>
  <c r="HI40" i="1"/>
  <c r="HN40" i="1" s="1"/>
  <c r="HQ40" i="1"/>
  <c r="HQ41" i="1" s="1"/>
  <c r="HP41" i="1"/>
  <c r="HO39" i="1" l="1"/>
  <c r="HS39" i="1"/>
  <c r="HT39" i="1" s="1"/>
  <c r="HS40" i="1"/>
  <c r="HO40" i="1"/>
  <c r="HO41" i="1" s="1"/>
  <c r="HN41" i="1"/>
  <c r="HJ40" i="1"/>
  <c r="HI41" i="1"/>
  <c r="HT40" i="1" l="1"/>
  <c r="HT41" i="1" s="1"/>
  <c r="HS41" i="1"/>
  <c r="HW40" i="1"/>
  <c r="HJ41" i="1"/>
  <c r="HY40" i="1" l="1"/>
  <c r="HW41" i="1"/>
  <c r="HY41" i="1" s="1"/>
</calcChain>
</file>

<file path=xl/sharedStrings.xml><?xml version="1.0" encoding="utf-8"?>
<sst xmlns="http://schemas.openxmlformats.org/spreadsheetml/2006/main" count="343" uniqueCount="67">
  <si>
    <t>Date</t>
  </si>
  <si>
    <t>Month</t>
  </si>
  <si>
    <t>Year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</si>
  <si>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</si>
  <si>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</si>
  <si>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</si>
  <si>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</si>
  <si>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</si>
  <si>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</si>
  <si>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</si>
  <si>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</si>
  <si>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</si>
  <si>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</si>
  <si>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Purchase 1</t>
  </si>
  <si>
    <t>Purchase 2</t>
  </si>
  <si>
    <t>Purchase 3</t>
  </si>
  <si>
    <t>Purchase 4</t>
  </si>
  <si>
    <t>Purchase 5</t>
  </si>
  <si>
    <t>Purchase 6</t>
  </si>
  <si>
    <t>Purchase 7</t>
  </si>
  <si>
    <t>Purchase 8</t>
  </si>
  <si>
    <t>Purchase 9</t>
  </si>
  <si>
    <t>Purchase 10</t>
  </si>
  <si>
    <t>Rate 1</t>
  </si>
  <si>
    <t>Rate 2</t>
  </si>
  <si>
    <t>Rate 3</t>
  </si>
  <si>
    <t>Foreign Taxe</t>
  </si>
  <si>
    <t>Month Number</t>
  </si>
  <si>
    <t>Month Name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</si>
  <si>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</si>
  <si>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</si>
  <si>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</si>
  <si>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</si>
  <si>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</si>
  <si>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</si>
  <si>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</si>
  <si>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</si>
  <si>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</si>
  <si>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 xml:space="preserve">October </t>
  </si>
  <si>
    <t>November</t>
  </si>
  <si>
    <t>December</t>
  </si>
  <si>
    <t>Nationality</t>
  </si>
  <si>
    <t>Foreigner</t>
  </si>
  <si>
    <t>Total</t>
  </si>
  <si>
    <t xml:space="preserve">Cumul  DTD </t>
  </si>
  <si>
    <t>Total Rooms Previsous Month</t>
  </si>
  <si>
    <t>Condition of discount</t>
  </si>
  <si>
    <t>Percentage of discount</t>
  </si>
  <si>
    <t xml:space="preserve">Weekly Bonus </t>
  </si>
  <si>
    <t>Domestic</t>
  </si>
  <si>
    <t>Number of room</t>
  </si>
  <si>
    <t>Rooms Number</t>
  </si>
  <si>
    <t>Gross Rooms Number</t>
  </si>
  <si>
    <t>Discount Rooms Number</t>
  </si>
  <si>
    <t>Room Revenue</t>
  </si>
  <si>
    <t>Discount Room Revenue</t>
  </si>
  <si>
    <t>Weekly revenue</t>
  </si>
  <si>
    <t>Export Tax</t>
  </si>
  <si>
    <t>Revenue HT</t>
  </si>
  <si>
    <t>Revenue TTC</t>
  </si>
  <si>
    <t>Week</t>
  </si>
  <si>
    <t>Occupation Rate</t>
  </si>
  <si>
    <t>Nbr rooms</t>
  </si>
  <si>
    <t xml:space="preserve">Total room with 10% </t>
  </si>
  <si>
    <t>Revenues</t>
  </si>
  <si>
    <t xml:space="preserve">MIN 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</si>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</sst>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</font>
    <font>
      <b/>
      <sz val="12"/>
      <color theme="1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05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65" fontId="0" fillId="0" borderId="0" xfId="1" applyNumberFormat="1" applyFont="1"/>
    <xf numFmtId="9" fontId="0" fillId="0" borderId="7" xfId="1" applyFont="1" applyBorder="1"/>
    <xf numFmtId="9" fontId="0" fillId="0" borderId="12" xfId="1" applyFont="1" applyBorder="1"/>
    <xf numFmtId="0" fontId="0" fillId="4" borderId="4" xfId="0" applyFill="1" applyBorder="1"/>
    <xf numFmtId="0" fontId="0" fillId="4" borderId="1" xfId="0" applyFill="1" applyBorder="1"/>
    <xf numFmtId="0" fontId="0" fillId="5" borderId="0" xfId="0" applyFill="1" applyBorder="1"/>
    <xf numFmtId="0" fontId="0" fillId="5" borderId="9" xfId="0" applyFill="1" applyBorder="1"/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4" xfId="0" applyBorder="1" applyAlignment="1">
      <alignment horizontal="center" wrapText="1"/>
    </xf>
    <xf numFmtId="0" fontId="0" fillId="7" borderId="0" xfId="0" applyFill="1" applyBorder="1"/>
    <xf numFmtId="0" fontId="6" fillId="7" borderId="0" xfId="0" applyFont="1" applyFill="1" applyBorder="1" applyAlignment="1">
      <alignment horizontal="center" vertical="center"/>
    </xf>
    <xf numFmtId="0" fontId="0" fillId="3" borderId="19" xfId="0" applyFill="1" applyBorder="1"/>
    <xf numFmtId="0" fontId="0" fillId="3" borderId="20" xfId="0" applyFill="1" applyBorder="1"/>
    <xf numFmtId="0" fontId="0" fillId="0" borderId="8" xfId="0" quotePrefix="1" applyBorder="1"/>
    <xf numFmtId="0" fontId="2" fillId="0" borderId="0" xfId="0" applyFont="1" applyBorder="1"/>
    <xf numFmtId="0" fontId="2" fillId="5" borderId="0" xfId="0" applyFont="1" applyFill="1" applyBorder="1"/>
    <xf numFmtId="0" fontId="2" fillId="0" borderId="0" xfId="0" applyFont="1"/>
    <xf numFmtId="0" fontId="2" fillId="4" borderId="1" xfId="0" applyFont="1" applyFill="1" applyBorder="1"/>
    <xf numFmtId="0" fontId="7" fillId="0" borderId="0" xfId="0" applyFont="1" applyBorder="1"/>
    <xf numFmtId="0" fontId="7" fillId="5" borderId="1" xfId="0" applyFont="1" applyFill="1" applyBorder="1" applyAlignment="1">
      <alignment horizontal="center" vertical="center" wrapText="1"/>
    </xf>
    <xf numFmtId="0" fontId="7" fillId="5" borderId="0" xfId="0" applyFont="1" applyFill="1" applyBorder="1"/>
    <xf numFmtId="0" fontId="7" fillId="0" borderId="0" xfId="0" applyFont="1"/>
    <xf numFmtId="0" fontId="7" fillId="4" borderId="4" xfId="0" applyFont="1" applyFill="1" applyBorder="1"/>
    <xf numFmtId="0" fontId="2" fillId="4" borderId="4" xfId="0" applyFont="1" applyFill="1" applyBorder="1"/>
    <xf numFmtId="0" fontId="1" fillId="5" borderId="0" xfId="0" applyFont="1" applyFill="1" applyBorder="1"/>
    <xf numFmtId="0" fontId="1" fillId="5" borderId="9" xfId="0" applyFont="1" applyFill="1" applyBorder="1"/>
    <xf numFmtId="0" fontId="1" fillId="5" borderId="2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/>
    <xf numFmtId="14" fontId="0" fillId="6" borderId="4" xfId="0" applyNumberFormat="1" applyFill="1" applyBorder="1" applyAlignment="1">
      <alignment vertical="center" wrapText="1"/>
    </xf>
    <xf numFmtId="0" fontId="0" fillId="3" borderId="4" xfId="0" applyFill="1" applyBorder="1"/>
    <xf numFmtId="0" fontId="0" fillId="3" borderId="19" xfId="0" applyFill="1" applyBorder="1" applyAlignment="1">
      <alignment horizontal="right"/>
    </xf>
    <xf numFmtId="0" fontId="0" fillId="3" borderId="20" xfId="0" applyFill="1" applyBorder="1" applyAlignment="1">
      <alignment horizontal="right"/>
    </xf>
    <xf numFmtId="164" fontId="0" fillId="0" borderId="5" xfId="0" applyNumberFormat="1" applyBorder="1"/>
    <xf numFmtId="164" fontId="0" fillId="0" borderId="8" xfId="0" applyNumberFormat="1" applyBorder="1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right"/>
    </xf>
    <xf numFmtId="0" fontId="0" fillId="3" borderId="21" xfId="0" applyFill="1" applyBorder="1" applyAlignment="1">
      <alignment horizontal="right"/>
    </xf>
    <xf numFmtId="0" fontId="0" fillId="3" borderId="19" xfId="0" applyFill="1" applyBorder="1" applyAlignment="1"/>
    <xf numFmtId="0" fontId="0" fillId="4" borderId="4" xfId="0" applyFill="1" applyBorder="1" applyAlignment="1">
      <alignment horizontal="right"/>
    </xf>
    <xf numFmtId="0" fontId="0" fillId="6" borderId="4" xfId="0" applyFill="1" applyBorder="1"/>
    <xf numFmtId="0" fontId="0" fillId="0" borderId="0" xfId="0" quotePrefix="1" applyBorder="1"/>
    <xf numFmtId="0" fontId="0" fillId="0" borderId="19" xfId="0" applyBorder="1" applyAlignment="1">
      <alignment horizontal="center" wrapText="1"/>
    </xf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3" borderId="20" xfId="0" applyFill="1" applyBorder="1" applyAlignment="1"/>
    <xf numFmtId="0" fontId="0" fillId="3" borderId="21" xfId="0" applyFill="1" applyBorder="1" applyAlignment="1"/>
    <xf numFmtId="0" fontId="0" fillId="3" borderId="7" xfId="0" applyFill="1" applyBorder="1"/>
    <xf numFmtId="0" fontId="0" fillId="3" borderId="9" xfId="0" applyFill="1" applyBorder="1"/>
    <xf numFmtId="0" fontId="0" fillId="4" borderId="3" xfId="0" applyFill="1" applyBorder="1"/>
    <xf numFmtId="0" fontId="9" fillId="0" borderId="0" xfId="0" applyFont="1"/>
    <xf numFmtId="0" fontId="9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10" fillId="5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3" borderId="21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/>
    </xf>
    <xf numFmtId="0" fontId="0" fillId="3" borderId="9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/>
    </xf>
    <xf numFmtId="14" fontId="0" fillId="4" borderId="12" xfId="0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0C0C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fmlaLink="$V$7" lockText="1" noThreeD="1"/>
</file>

<file path=xl/ctrlProps/ctrlProp2.xml><?xml version="1.0" encoding="utf-8"?>
<formControlPr xmlns="http://schemas.microsoft.com/office/spreadsheetml/2009/9/main" objectType="CheckBox" fmlaLink="$V$7" lockText="1" noThreeD="1"/>
</file>

<file path=xl/ctrlProps/ctrlProp3.xml><?xml version="1.0" encoding="utf-8"?>
<formControlPr xmlns="http://schemas.microsoft.com/office/spreadsheetml/2009/9/main" objectType="CheckBox" fmlaLink="$V$7" lockText="1" noThreeD="1"/>
</file>

<file path=xl/ctrlProps/ctrlProp4.xml><?xml version="1.0" encoding="utf-8"?>
<formControlPr xmlns="http://schemas.microsoft.com/office/spreadsheetml/2009/9/main" objectType="CheckBox" fmlaLink="$V$7" lockText="1" noThreeD="1"/>
</file>

<file path=xl/ctrlProps/ctrlProp5.xml><?xml version="1.0" encoding="utf-8"?>
<formControlPr xmlns="http://schemas.microsoft.com/office/spreadsheetml/2009/9/main" objectType="CheckBox" fmlaLink="$V$7" lockText="1" noThreeD="1"/>
</file>

<file path=xl/ctrlProps/ctrlProp6.xml><?xml version="1.0" encoding="utf-8"?>
<formControlPr xmlns="http://schemas.microsoft.com/office/spreadsheetml/2009/9/main" objectType="CheckBox" fmlaLink="$V$7" lockText="1" noThreeD="1"/>
</file>

<file path=xl/ctrlProps/ctrlProp7.xml><?xml version="1.0" encoding="utf-8"?>
<formControlPr xmlns="http://schemas.microsoft.com/office/spreadsheetml/2009/9/main" objectType="CheckBox" fmlaLink="$V$7" lockText="1" noThreeD="1"/>
</file>

<file path=xl/ctrlProps/ctrlProp8.xml><?xml version="1.0" encoding="utf-8"?>
<formControlPr xmlns="http://schemas.microsoft.com/office/spreadsheetml/2009/9/main" objectType="CheckBox" fmlaLink="$V$7" lockText="1" noThreeD="1"/>
</file>

<file path=xl/ctrlProps/ctrlProp9.xml><?xml version="1.0" encoding="utf-8"?>
<formControlPr xmlns="http://schemas.microsoft.com/office/spreadsheetml/2009/9/main" objectType="CheckBox" fmlaLink="$V$7" lockText="1" noThreeD="1"/>
</file>

<file path=xl/ctrlProps/ctrlProp10.xml><?xml version="1.0" encoding="utf-8"?>
<formControlPr xmlns="http://schemas.microsoft.com/office/spreadsheetml/2009/9/main" objectType="CheckBox" fmlaLink="$V$7" lockText="1" noThreeD="1"/>
</file>

<file path=xl/ctrlProps/ctrlProp11.xml><?xml version="1.0" encoding="utf-8"?>
<formControlPr xmlns="http://schemas.microsoft.com/office/spreadsheetml/2009/9/main" objectType="CheckBox" fmlaLink="$V$7" lockText="1" noThreeD="1"/>
</file>

<file path=xl/ctrlProps/ctrlProp12.xml><?xml version="1.0" encoding="utf-8"?>
<formControlPr xmlns="http://schemas.microsoft.com/office/spreadsheetml/2009/9/main" objectType="CheckBox" fmlaLink="$V$7" lockText="1" noThreeD="1"/>
</file>

<file path=xl/ctrlProps/ctrlProp13.xml><?xml version="1.0" encoding="utf-8"?>
<formControlPr xmlns="http://schemas.microsoft.com/office/spreadsheetml/2009/9/main" objectType="CheckBox" fmlaLink="$V$7" lockText="1" noThreeD="1"/>
</file>

<file path=xl/ctrlProps/ctrlProp14.xml><?xml version="1.0" encoding="utf-8"?>
<formControlPr xmlns="http://schemas.microsoft.com/office/spreadsheetml/2009/9/main" objectType="CheckBox" fmlaLink="$V$7" lockText="1" noThreeD="1"/>
</file>

<file path=xl/ctrlProps/ctrlProp15.xml><?xml version="1.0" encoding="utf-8"?>
<formControlPr xmlns="http://schemas.microsoft.com/office/spreadsheetml/2009/9/main" objectType="CheckBox" fmlaLink="$V$7" lockText="1" noThreeD="1"/>
</file>

<file path=xl/ctrlProps/ctrlProp16.xml><?xml version="1.0" encoding="utf-8"?>
<formControlPr xmlns="http://schemas.microsoft.com/office/spreadsheetml/2009/9/main" objectType="CheckBox" fmlaLink="$V$7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990600</xdr:colOff>
      <xdr:row>14</xdr:row>
      <xdr:rowOff>114300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10025" y="2609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1219200</xdr:colOff>
      <xdr:row>5</xdr:row>
      <xdr:rowOff>133350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981200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990600</xdr:colOff>
      <xdr:row>17</xdr:row>
      <xdr:rowOff>114300</xdr:rowOff>
    </xdr:from>
    <xdr:ext cx="76200" cy="228600"/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3667822" y="3331891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990600</xdr:colOff>
      <xdr:row>19</xdr:row>
      <xdr:rowOff>114300</xdr:rowOff>
    </xdr:from>
    <xdr:ext cx="76200" cy="228600"/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3667822" y="3331891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990600</xdr:colOff>
      <xdr:row>24</xdr:row>
      <xdr:rowOff>114300</xdr:rowOff>
    </xdr:from>
    <xdr:ext cx="76200" cy="228600"/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3667822" y="3331891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990600</xdr:colOff>
      <xdr:row>29</xdr:row>
      <xdr:rowOff>114300</xdr:rowOff>
    </xdr:from>
    <xdr:ext cx="76200" cy="228600"/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3667822" y="3331891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276225</xdr:colOff>
          <xdr:row>5</xdr:row>
          <xdr:rowOff>171450</xdr:rowOff>
        </xdr:from>
        <xdr:to>
          <xdr:col>21</xdr:col>
          <xdr:colOff>561975</xdr:colOff>
          <xdr:row>6</xdr:row>
          <xdr:rowOff>190500</xdr:rowOff>
        </xdr:to>
        <xdr:sp macro="" textlink="">
          <xdr:nvSpPr>
            <xdr:cNvPr id="2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24</xdr:col>
      <xdr:colOff>990600</xdr:colOff>
      <xdr:row>14</xdr:row>
      <xdr:rowOff>114300</xdr:rowOff>
    </xdr:from>
    <xdr:ext cx="76200" cy="228600"/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3888523" y="3331891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24</xdr:col>
      <xdr:colOff>990600</xdr:colOff>
      <xdr:row>17</xdr:row>
      <xdr:rowOff>114300</xdr:rowOff>
    </xdr:from>
    <xdr:ext cx="76200" cy="228600"/>
    <xdr:sp macro="" textlink="">
      <xdr:nvSpPr>
        <xdr:cNvPr id="10" name="Text Box 2"/>
        <xdr:cNvSpPr txBox="1">
          <a:spLocks noChangeArrowheads="1"/>
        </xdr:cNvSpPr>
      </xdr:nvSpPr>
      <xdr:spPr bwMode="auto">
        <a:xfrm>
          <a:off x="3888523" y="388945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24</xdr:col>
      <xdr:colOff>990600</xdr:colOff>
      <xdr:row>19</xdr:row>
      <xdr:rowOff>114300</xdr:rowOff>
    </xdr:from>
    <xdr:ext cx="76200" cy="228600"/>
    <xdr:sp macro="" textlink="">
      <xdr:nvSpPr>
        <xdr:cNvPr id="11" name="Text Box 2"/>
        <xdr:cNvSpPr txBox="1">
          <a:spLocks noChangeArrowheads="1"/>
        </xdr:cNvSpPr>
      </xdr:nvSpPr>
      <xdr:spPr bwMode="auto">
        <a:xfrm>
          <a:off x="3888523" y="426116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24</xdr:col>
      <xdr:colOff>990600</xdr:colOff>
      <xdr:row>24</xdr:row>
      <xdr:rowOff>114300</xdr:rowOff>
    </xdr:from>
    <xdr:ext cx="76200" cy="228600"/>
    <xdr:sp macro="" textlink="">
      <xdr:nvSpPr>
        <xdr:cNvPr id="12" name="Text Box 2"/>
        <xdr:cNvSpPr txBox="1">
          <a:spLocks noChangeArrowheads="1"/>
        </xdr:cNvSpPr>
      </xdr:nvSpPr>
      <xdr:spPr bwMode="auto">
        <a:xfrm>
          <a:off x="3888523" y="519042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24</xdr:col>
      <xdr:colOff>990600</xdr:colOff>
      <xdr:row>29</xdr:row>
      <xdr:rowOff>114300</xdr:rowOff>
    </xdr:from>
    <xdr:ext cx="76200" cy="228600"/>
    <xdr:sp macro="" textlink="">
      <xdr:nvSpPr>
        <xdr:cNvPr id="13" name="Text Box 2"/>
        <xdr:cNvSpPr txBox="1">
          <a:spLocks noChangeArrowheads="1"/>
        </xdr:cNvSpPr>
      </xdr:nvSpPr>
      <xdr:spPr bwMode="auto">
        <a:xfrm>
          <a:off x="3888523" y="611969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276225</xdr:colOff>
          <xdr:row>5</xdr:row>
          <xdr:rowOff>171450</xdr:rowOff>
        </xdr:from>
        <xdr:to>
          <xdr:col>42</xdr:col>
          <xdr:colOff>666750</xdr:colOff>
          <xdr:row>6</xdr:row>
          <xdr:rowOff>190500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45</xdr:col>
      <xdr:colOff>990600</xdr:colOff>
      <xdr:row>14</xdr:row>
      <xdr:rowOff>114300</xdr:rowOff>
    </xdr:from>
    <xdr:ext cx="76200" cy="228600"/>
    <xdr:sp macro="" textlink="">
      <xdr:nvSpPr>
        <xdr:cNvPr id="15" name="Text Box 2"/>
        <xdr:cNvSpPr txBox="1">
          <a:spLocks noChangeArrowheads="1"/>
        </xdr:cNvSpPr>
      </xdr:nvSpPr>
      <xdr:spPr bwMode="auto">
        <a:xfrm>
          <a:off x="17883768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17</xdr:row>
      <xdr:rowOff>114300</xdr:rowOff>
    </xdr:from>
    <xdr:ext cx="76200" cy="228600"/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17883768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19</xdr:row>
      <xdr:rowOff>114300</xdr:rowOff>
    </xdr:from>
    <xdr:ext cx="76200" cy="228600"/>
    <xdr:sp macro="" textlink="">
      <xdr:nvSpPr>
        <xdr:cNvPr id="17" name="Text Box 2"/>
        <xdr:cNvSpPr txBox="1">
          <a:spLocks noChangeArrowheads="1"/>
        </xdr:cNvSpPr>
      </xdr:nvSpPr>
      <xdr:spPr bwMode="auto">
        <a:xfrm>
          <a:off x="17883768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24</xdr:row>
      <xdr:rowOff>114300</xdr:rowOff>
    </xdr:from>
    <xdr:ext cx="76200" cy="228600"/>
    <xdr:sp macro="" textlink="">
      <xdr:nvSpPr>
        <xdr:cNvPr id="18" name="Text Box 2"/>
        <xdr:cNvSpPr txBox="1">
          <a:spLocks noChangeArrowheads="1"/>
        </xdr:cNvSpPr>
      </xdr:nvSpPr>
      <xdr:spPr bwMode="auto">
        <a:xfrm>
          <a:off x="17883768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29</xdr:row>
      <xdr:rowOff>114300</xdr:rowOff>
    </xdr:from>
    <xdr:ext cx="76200" cy="228600"/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17883768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276225</xdr:colOff>
          <xdr:row>5</xdr:row>
          <xdr:rowOff>171450</xdr:rowOff>
        </xdr:from>
        <xdr:to>
          <xdr:col>63</xdr:col>
          <xdr:colOff>666750</xdr:colOff>
          <xdr:row>6</xdr:row>
          <xdr:rowOff>190500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45</xdr:col>
      <xdr:colOff>990600</xdr:colOff>
      <xdr:row>14</xdr:row>
      <xdr:rowOff>114300</xdr:rowOff>
    </xdr:from>
    <xdr:ext cx="76200" cy="228600"/>
    <xdr:sp macro="" textlink="">
      <xdr:nvSpPr>
        <xdr:cNvPr id="21" name="Text Box 2"/>
        <xdr:cNvSpPr txBox="1">
          <a:spLocks noChangeArrowheads="1"/>
        </xdr:cNvSpPr>
      </xdr:nvSpPr>
      <xdr:spPr bwMode="auto">
        <a:xfrm>
          <a:off x="17883768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17</xdr:row>
      <xdr:rowOff>114300</xdr:rowOff>
    </xdr:from>
    <xdr:ext cx="76200" cy="228600"/>
    <xdr:sp macro="" textlink="">
      <xdr:nvSpPr>
        <xdr:cNvPr id="22" name="Text Box 2"/>
        <xdr:cNvSpPr txBox="1">
          <a:spLocks noChangeArrowheads="1"/>
        </xdr:cNvSpPr>
      </xdr:nvSpPr>
      <xdr:spPr bwMode="auto">
        <a:xfrm>
          <a:off x="17883768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19</xdr:row>
      <xdr:rowOff>114300</xdr:rowOff>
    </xdr:from>
    <xdr:ext cx="76200" cy="228600"/>
    <xdr:sp macro="" textlink="">
      <xdr:nvSpPr>
        <xdr:cNvPr id="23" name="Text Box 2"/>
        <xdr:cNvSpPr txBox="1">
          <a:spLocks noChangeArrowheads="1"/>
        </xdr:cNvSpPr>
      </xdr:nvSpPr>
      <xdr:spPr bwMode="auto">
        <a:xfrm>
          <a:off x="17883768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24</xdr:row>
      <xdr:rowOff>114300</xdr:rowOff>
    </xdr:from>
    <xdr:ext cx="76200" cy="228600"/>
    <xdr:sp macro="" textlink="">
      <xdr:nvSpPr>
        <xdr:cNvPr id="24" name="Text Box 2"/>
        <xdr:cNvSpPr txBox="1">
          <a:spLocks noChangeArrowheads="1"/>
        </xdr:cNvSpPr>
      </xdr:nvSpPr>
      <xdr:spPr bwMode="auto">
        <a:xfrm>
          <a:off x="17883768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45</xdr:col>
      <xdr:colOff>990600</xdr:colOff>
      <xdr:row>29</xdr:row>
      <xdr:rowOff>114300</xdr:rowOff>
    </xdr:from>
    <xdr:ext cx="76200" cy="228600"/>
    <xdr:sp macro="" textlink="">
      <xdr:nvSpPr>
        <xdr:cNvPr id="25" name="Text Box 2"/>
        <xdr:cNvSpPr txBox="1">
          <a:spLocks noChangeArrowheads="1"/>
        </xdr:cNvSpPr>
      </xdr:nvSpPr>
      <xdr:spPr bwMode="auto">
        <a:xfrm>
          <a:off x="17883768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62</xdr:col>
          <xdr:colOff>276225</xdr:colOff>
          <xdr:row>5</xdr:row>
          <xdr:rowOff>171450</xdr:rowOff>
        </xdr:from>
        <xdr:to>
          <xdr:col>63</xdr:col>
          <xdr:colOff>666750</xdr:colOff>
          <xdr:row>6</xdr:row>
          <xdr:rowOff>190500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66</xdr:col>
      <xdr:colOff>990600</xdr:colOff>
      <xdr:row>14</xdr:row>
      <xdr:rowOff>114300</xdr:rowOff>
    </xdr:from>
    <xdr:ext cx="76200" cy="228600"/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66</xdr:col>
      <xdr:colOff>990600</xdr:colOff>
      <xdr:row>17</xdr:row>
      <xdr:rowOff>114300</xdr:rowOff>
    </xdr:from>
    <xdr:ext cx="76200" cy="228600"/>
    <xdr:sp macro="" textlink="">
      <xdr:nvSpPr>
        <xdr:cNvPr id="28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66</xdr:col>
      <xdr:colOff>990600</xdr:colOff>
      <xdr:row>19</xdr:row>
      <xdr:rowOff>114300</xdr:rowOff>
    </xdr:from>
    <xdr:ext cx="76200" cy="228600"/>
    <xdr:sp macro="" textlink="">
      <xdr:nvSpPr>
        <xdr:cNvPr id="29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66</xdr:col>
      <xdr:colOff>990600</xdr:colOff>
      <xdr:row>24</xdr:row>
      <xdr:rowOff>114300</xdr:rowOff>
    </xdr:from>
    <xdr:ext cx="76200" cy="228600"/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66</xdr:col>
      <xdr:colOff>990600</xdr:colOff>
      <xdr:row>29</xdr:row>
      <xdr:rowOff>114300</xdr:rowOff>
    </xdr:from>
    <xdr:ext cx="76200" cy="228600"/>
    <xdr:sp macro="" textlink="">
      <xdr:nvSpPr>
        <xdr:cNvPr id="31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83</xdr:col>
          <xdr:colOff>276225</xdr:colOff>
          <xdr:row>5</xdr:row>
          <xdr:rowOff>171450</xdr:rowOff>
        </xdr:from>
        <xdr:to>
          <xdr:col>84</xdr:col>
          <xdr:colOff>666750</xdr:colOff>
          <xdr:row>6</xdr:row>
          <xdr:rowOff>190500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87</xdr:col>
      <xdr:colOff>990600</xdr:colOff>
      <xdr:row>14</xdr:row>
      <xdr:rowOff>114300</xdr:rowOff>
    </xdr:from>
    <xdr:ext cx="76200" cy="228600"/>
    <xdr:sp macro="" textlink="">
      <xdr:nvSpPr>
        <xdr:cNvPr id="33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17</xdr:row>
      <xdr:rowOff>114300</xdr:rowOff>
    </xdr:from>
    <xdr:ext cx="76200" cy="228600"/>
    <xdr:sp macro="" textlink="">
      <xdr:nvSpPr>
        <xdr:cNvPr id="34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19</xdr:row>
      <xdr:rowOff>114300</xdr:rowOff>
    </xdr:from>
    <xdr:ext cx="76200" cy="228600"/>
    <xdr:sp macro="" textlink="">
      <xdr:nvSpPr>
        <xdr:cNvPr id="35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24</xdr:row>
      <xdr:rowOff>114300</xdr:rowOff>
    </xdr:from>
    <xdr:ext cx="76200" cy="228600"/>
    <xdr:sp macro="" textlink="">
      <xdr:nvSpPr>
        <xdr:cNvPr id="36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29</xdr:row>
      <xdr:rowOff>114300</xdr:rowOff>
    </xdr:from>
    <xdr:ext cx="76200" cy="228600"/>
    <xdr:sp macro="" textlink="">
      <xdr:nvSpPr>
        <xdr:cNvPr id="37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276225</xdr:colOff>
          <xdr:row>5</xdr:row>
          <xdr:rowOff>171450</xdr:rowOff>
        </xdr:from>
        <xdr:to>
          <xdr:col>105</xdr:col>
          <xdr:colOff>666750</xdr:colOff>
          <xdr:row>6</xdr:row>
          <xdr:rowOff>190500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87</xdr:col>
      <xdr:colOff>990600</xdr:colOff>
      <xdr:row>14</xdr:row>
      <xdr:rowOff>114300</xdr:rowOff>
    </xdr:from>
    <xdr:ext cx="76200" cy="228600"/>
    <xdr:sp macro="" textlink="">
      <xdr:nvSpPr>
        <xdr:cNvPr id="39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17</xdr:row>
      <xdr:rowOff>114300</xdr:rowOff>
    </xdr:from>
    <xdr:ext cx="76200" cy="228600"/>
    <xdr:sp macro="" textlink="">
      <xdr:nvSpPr>
        <xdr:cNvPr id="40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19</xdr:row>
      <xdr:rowOff>114300</xdr:rowOff>
    </xdr:from>
    <xdr:ext cx="76200" cy="228600"/>
    <xdr:sp macro="" textlink="">
      <xdr:nvSpPr>
        <xdr:cNvPr id="41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24</xdr:row>
      <xdr:rowOff>114300</xdr:rowOff>
    </xdr:from>
    <xdr:ext cx="76200" cy="228600"/>
    <xdr:sp macro="" textlink="">
      <xdr:nvSpPr>
        <xdr:cNvPr id="42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87</xdr:col>
      <xdr:colOff>990600</xdr:colOff>
      <xdr:row>29</xdr:row>
      <xdr:rowOff>114300</xdr:rowOff>
    </xdr:from>
    <xdr:ext cx="76200" cy="228600"/>
    <xdr:sp macro="" textlink="">
      <xdr:nvSpPr>
        <xdr:cNvPr id="43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276225</xdr:colOff>
          <xdr:row>5</xdr:row>
          <xdr:rowOff>171450</xdr:rowOff>
        </xdr:from>
        <xdr:to>
          <xdr:col>105</xdr:col>
          <xdr:colOff>666750</xdr:colOff>
          <xdr:row>6</xdr:row>
          <xdr:rowOff>190500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108</xdr:col>
      <xdr:colOff>990600</xdr:colOff>
      <xdr:row>14</xdr:row>
      <xdr:rowOff>114300</xdr:rowOff>
    </xdr:from>
    <xdr:ext cx="76200" cy="228600"/>
    <xdr:sp macro="" textlink="">
      <xdr:nvSpPr>
        <xdr:cNvPr id="45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17</xdr:row>
      <xdr:rowOff>114300</xdr:rowOff>
    </xdr:from>
    <xdr:ext cx="76200" cy="228600"/>
    <xdr:sp macro="" textlink="">
      <xdr:nvSpPr>
        <xdr:cNvPr id="46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19</xdr:row>
      <xdr:rowOff>114300</xdr:rowOff>
    </xdr:from>
    <xdr:ext cx="76200" cy="228600"/>
    <xdr:sp macro="" textlink="">
      <xdr:nvSpPr>
        <xdr:cNvPr id="47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24</xdr:row>
      <xdr:rowOff>114300</xdr:rowOff>
    </xdr:from>
    <xdr:ext cx="76200" cy="228600"/>
    <xdr:sp macro="" textlink="">
      <xdr:nvSpPr>
        <xdr:cNvPr id="48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29</xdr:row>
      <xdr:rowOff>114300</xdr:rowOff>
    </xdr:from>
    <xdr:ext cx="76200" cy="228600"/>
    <xdr:sp macro="" textlink="">
      <xdr:nvSpPr>
        <xdr:cNvPr id="49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125</xdr:col>
          <xdr:colOff>276225</xdr:colOff>
          <xdr:row>5</xdr:row>
          <xdr:rowOff>171450</xdr:rowOff>
        </xdr:from>
        <xdr:to>
          <xdr:col>126</xdr:col>
          <xdr:colOff>666750</xdr:colOff>
          <xdr:row>6</xdr:row>
          <xdr:rowOff>190500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108</xdr:col>
      <xdr:colOff>990600</xdr:colOff>
      <xdr:row>14</xdr:row>
      <xdr:rowOff>114300</xdr:rowOff>
    </xdr:from>
    <xdr:ext cx="76200" cy="228600"/>
    <xdr:sp macro="" textlink="">
      <xdr:nvSpPr>
        <xdr:cNvPr id="51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17</xdr:row>
      <xdr:rowOff>114300</xdr:rowOff>
    </xdr:from>
    <xdr:ext cx="76200" cy="228600"/>
    <xdr:sp macro="" textlink="">
      <xdr:nvSpPr>
        <xdr:cNvPr id="52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19</xdr:row>
      <xdr:rowOff>114300</xdr:rowOff>
    </xdr:from>
    <xdr:ext cx="76200" cy="228600"/>
    <xdr:sp macro="" textlink="">
      <xdr:nvSpPr>
        <xdr:cNvPr id="53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24</xdr:row>
      <xdr:rowOff>114300</xdr:rowOff>
    </xdr:from>
    <xdr:ext cx="76200" cy="228600"/>
    <xdr:sp macro="" textlink="">
      <xdr:nvSpPr>
        <xdr:cNvPr id="54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108</xdr:col>
      <xdr:colOff>990600</xdr:colOff>
      <xdr:row>29</xdr:row>
      <xdr:rowOff>114300</xdr:rowOff>
    </xdr:from>
    <xdr:ext cx="76200" cy="228600"/>
    <xdr:sp macro="" textlink="">
      <xdr:nvSpPr>
        <xdr:cNvPr id="55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125</xdr:col>
          <xdr:colOff>276225</xdr:colOff>
          <xdr:row>5</xdr:row>
          <xdr:rowOff>171450</xdr:rowOff>
        </xdr:from>
        <xdr:to>
          <xdr:col>126</xdr:col>
          <xdr:colOff>666750</xdr:colOff>
          <xdr:row>6</xdr:row>
          <xdr:rowOff>190500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129</xdr:col>
      <xdr:colOff>990600</xdr:colOff>
      <xdr:row>14</xdr:row>
      <xdr:rowOff>114300</xdr:rowOff>
    </xdr:from>
    <xdr:ext cx="76200" cy="228600"/>
    <xdr:sp macro="" textlink="">
      <xdr:nvSpPr>
        <xdr:cNvPr id="57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129</xdr:col>
      <xdr:colOff>990600</xdr:colOff>
      <xdr:row>17</xdr:row>
      <xdr:rowOff>114300</xdr:rowOff>
    </xdr:from>
    <xdr:ext cx="76200" cy="228600"/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129</xdr:col>
      <xdr:colOff>990600</xdr:colOff>
      <xdr:row>19</xdr:row>
      <xdr:rowOff>114300</xdr:rowOff>
    </xdr:from>
    <xdr:ext cx="76200" cy="228600"/>
    <xdr:sp macro="" textlink="">
      <xdr:nvSpPr>
        <xdr:cNvPr id="59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129</xdr:col>
      <xdr:colOff>990600</xdr:colOff>
      <xdr:row>24</xdr:row>
      <xdr:rowOff>114300</xdr:rowOff>
    </xdr:from>
    <xdr:ext cx="76200" cy="228600"/>
    <xdr:sp macro="" textlink="">
      <xdr:nvSpPr>
        <xdr:cNvPr id="60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129</xdr:col>
      <xdr:colOff>990600</xdr:colOff>
      <xdr:row>29</xdr:row>
      <xdr:rowOff>114300</xdr:rowOff>
    </xdr:from>
    <xdr:ext cx="76200" cy="228600"/>
    <xdr:sp macro="" textlink="">
      <xdr:nvSpPr>
        <xdr:cNvPr id="61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146</xdr:col>
          <xdr:colOff>276225</xdr:colOff>
          <xdr:row>5</xdr:row>
          <xdr:rowOff>171450</xdr:rowOff>
        </xdr:from>
        <xdr:to>
          <xdr:col>147</xdr:col>
          <xdr:colOff>666750</xdr:colOff>
          <xdr:row>6</xdr:row>
          <xdr:rowOff>190500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150</xdr:col>
      <xdr:colOff>990600</xdr:colOff>
      <xdr:row>14</xdr:row>
      <xdr:rowOff>114300</xdr:rowOff>
    </xdr:from>
    <xdr:ext cx="76200" cy="228600"/>
    <xdr:sp macro="" textlink="">
      <xdr:nvSpPr>
        <xdr:cNvPr id="63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150</xdr:col>
      <xdr:colOff>990600</xdr:colOff>
      <xdr:row>17</xdr:row>
      <xdr:rowOff>114300</xdr:rowOff>
    </xdr:from>
    <xdr:ext cx="76200" cy="228600"/>
    <xdr:sp macro="" textlink="">
      <xdr:nvSpPr>
        <xdr:cNvPr id="64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150</xdr:col>
      <xdr:colOff>990600</xdr:colOff>
      <xdr:row>19</xdr:row>
      <xdr:rowOff>114300</xdr:rowOff>
    </xdr:from>
    <xdr:ext cx="76200" cy="228600"/>
    <xdr:sp macro="" textlink="">
      <xdr:nvSpPr>
        <xdr:cNvPr id="65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150</xdr:col>
      <xdr:colOff>990600</xdr:colOff>
      <xdr:row>24</xdr:row>
      <xdr:rowOff>114300</xdr:rowOff>
    </xdr:from>
    <xdr:ext cx="76200" cy="228600"/>
    <xdr:sp macro="" textlink="">
      <xdr:nvSpPr>
        <xdr:cNvPr id="66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150</xdr:col>
      <xdr:colOff>990600</xdr:colOff>
      <xdr:row>29</xdr:row>
      <xdr:rowOff>114300</xdr:rowOff>
    </xdr:from>
    <xdr:ext cx="76200" cy="228600"/>
    <xdr:sp macro="" textlink="">
      <xdr:nvSpPr>
        <xdr:cNvPr id="67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167</xdr:col>
          <xdr:colOff>276225</xdr:colOff>
          <xdr:row>5</xdr:row>
          <xdr:rowOff>171450</xdr:rowOff>
        </xdr:from>
        <xdr:to>
          <xdr:col>168</xdr:col>
          <xdr:colOff>666750</xdr:colOff>
          <xdr:row>6</xdr:row>
          <xdr:rowOff>190500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171</xdr:col>
      <xdr:colOff>990600</xdr:colOff>
      <xdr:row>14</xdr:row>
      <xdr:rowOff>114300</xdr:rowOff>
    </xdr:from>
    <xdr:ext cx="76200" cy="228600"/>
    <xdr:sp macro="" textlink="">
      <xdr:nvSpPr>
        <xdr:cNvPr id="69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171</xdr:col>
      <xdr:colOff>990600</xdr:colOff>
      <xdr:row>17</xdr:row>
      <xdr:rowOff>114300</xdr:rowOff>
    </xdr:from>
    <xdr:ext cx="76200" cy="228600"/>
    <xdr:sp macro="" textlink="">
      <xdr:nvSpPr>
        <xdr:cNvPr id="70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171</xdr:col>
      <xdr:colOff>990600</xdr:colOff>
      <xdr:row>19</xdr:row>
      <xdr:rowOff>114300</xdr:rowOff>
    </xdr:from>
    <xdr:ext cx="76200" cy="228600"/>
    <xdr:sp macro="" textlink="">
      <xdr:nvSpPr>
        <xdr:cNvPr id="71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171</xdr:col>
      <xdr:colOff>990600</xdr:colOff>
      <xdr:row>24</xdr:row>
      <xdr:rowOff>114300</xdr:rowOff>
    </xdr:from>
    <xdr:ext cx="76200" cy="228600"/>
    <xdr:sp macro="" textlink="">
      <xdr:nvSpPr>
        <xdr:cNvPr id="72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171</xdr:col>
      <xdr:colOff>990600</xdr:colOff>
      <xdr:row>29</xdr:row>
      <xdr:rowOff>114300</xdr:rowOff>
    </xdr:from>
    <xdr:ext cx="76200" cy="228600"/>
    <xdr:sp macro="" textlink="">
      <xdr:nvSpPr>
        <xdr:cNvPr id="73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188</xdr:col>
          <xdr:colOff>276225</xdr:colOff>
          <xdr:row>5</xdr:row>
          <xdr:rowOff>171450</xdr:rowOff>
        </xdr:from>
        <xdr:to>
          <xdr:col>189</xdr:col>
          <xdr:colOff>666750</xdr:colOff>
          <xdr:row>6</xdr:row>
          <xdr:rowOff>190500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192</xdr:col>
      <xdr:colOff>990600</xdr:colOff>
      <xdr:row>14</xdr:row>
      <xdr:rowOff>114300</xdr:rowOff>
    </xdr:from>
    <xdr:ext cx="76200" cy="228600"/>
    <xdr:sp macro="" textlink="">
      <xdr:nvSpPr>
        <xdr:cNvPr id="75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17</xdr:row>
      <xdr:rowOff>114300</xdr:rowOff>
    </xdr:from>
    <xdr:ext cx="76200" cy="228600"/>
    <xdr:sp macro="" textlink="">
      <xdr:nvSpPr>
        <xdr:cNvPr id="76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19</xdr:row>
      <xdr:rowOff>114300</xdr:rowOff>
    </xdr:from>
    <xdr:ext cx="76200" cy="228600"/>
    <xdr:sp macro="" textlink="">
      <xdr:nvSpPr>
        <xdr:cNvPr id="77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24</xdr:row>
      <xdr:rowOff>114300</xdr:rowOff>
    </xdr:from>
    <xdr:ext cx="76200" cy="228600"/>
    <xdr:sp macro="" textlink="">
      <xdr:nvSpPr>
        <xdr:cNvPr id="78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29</xdr:row>
      <xdr:rowOff>114300</xdr:rowOff>
    </xdr:from>
    <xdr:ext cx="76200" cy="228600"/>
    <xdr:sp macro="" textlink="">
      <xdr:nvSpPr>
        <xdr:cNvPr id="79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209</xdr:col>
          <xdr:colOff>276225</xdr:colOff>
          <xdr:row>5</xdr:row>
          <xdr:rowOff>171450</xdr:rowOff>
        </xdr:from>
        <xdr:to>
          <xdr:col>210</xdr:col>
          <xdr:colOff>666750</xdr:colOff>
          <xdr:row>6</xdr:row>
          <xdr:rowOff>190500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192</xdr:col>
      <xdr:colOff>990600</xdr:colOff>
      <xdr:row>14</xdr:row>
      <xdr:rowOff>114300</xdr:rowOff>
    </xdr:from>
    <xdr:ext cx="76200" cy="228600"/>
    <xdr:sp macro="" textlink="">
      <xdr:nvSpPr>
        <xdr:cNvPr id="81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17</xdr:row>
      <xdr:rowOff>114300</xdr:rowOff>
    </xdr:from>
    <xdr:ext cx="76200" cy="228600"/>
    <xdr:sp macro="" textlink="">
      <xdr:nvSpPr>
        <xdr:cNvPr id="82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19</xdr:row>
      <xdr:rowOff>114300</xdr:rowOff>
    </xdr:from>
    <xdr:ext cx="76200" cy="228600"/>
    <xdr:sp macro="" textlink="">
      <xdr:nvSpPr>
        <xdr:cNvPr id="83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24</xdr:row>
      <xdr:rowOff>114300</xdr:rowOff>
    </xdr:from>
    <xdr:ext cx="76200" cy="228600"/>
    <xdr:sp macro="" textlink="">
      <xdr:nvSpPr>
        <xdr:cNvPr id="84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192</xdr:col>
      <xdr:colOff>990600</xdr:colOff>
      <xdr:row>29</xdr:row>
      <xdr:rowOff>114300</xdr:rowOff>
    </xdr:from>
    <xdr:ext cx="76200" cy="228600"/>
    <xdr:sp macro="" textlink="">
      <xdr:nvSpPr>
        <xdr:cNvPr id="85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209</xdr:col>
          <xdr:colOff>276225</xdr:colOff>
          <xdr:row>5</xdr:row>
          <xdr:rowOff>171450</xdr:rowOff>
        </xdr:from>
        <xdr:to>
          <xdr:col>210</xdr:col>
          <xdr:colOff>666750</xdr:colOff>
          <xdr:row>6</xdr:row>
          <xdr:rowOff>190500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213</xdr:col>
      <xdr:colOff>990600</xdr:colOff>
      <xdr:row>14</xdr:row>
      <xdr:rowOff>114300</xdr:rowOff>
    </xdr:from>
    <xdr:ext cx="76200" cy="228600"/>
    <xdr:sp macro="" textlink="">
      <xdr:nvSpPr>
        <xdr:cNvPr id="87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17</xdr:row>
      <xdr:rowOff>114300</xdr:rowOff>
    </xdr:from>
    <xdr:ext cx="76200" cy="228600"/>
    <xdr:sp macro="" textlink="">
      <xdr:nvSpPr>
        <xdr:cNvPr id="88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19</xdr:row>
      <xdr:rowOff>114300</xdr:rowOff>
    </xdr:from>
    <xdr:ext cx="76200" cy="228600"/>
    <xdr:sp macro="" textlink="">
      <xdr:nvSpPr>
        <xdr:cNvPr id="89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24</xdr:row>
      <xdr:rowOff>114300</xdr:rowOff>
    </xdr:from>
    <xdr:ext cx="76200" cy="228600"/>
    <xdr:sp macro="" textlink="">
      <xdr:nvSpPr>
        <xdr:cNvPr id="90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29</xdr:row>
      <xdr:rowOff>114300</xdr:rowOff>
    </xdr:from>
    <xdr:ext cx="76200" cy="228600"/>
    <xdr:sp macro="" textlink="">
      <xdr:nvSpPr>
        <xdr:cNvPr id="91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230</xdr:col>
          <xdr:colOff>276225</xdr:colOff>
          <xdr:row>5</xdr:row>
          <xdr:rowOff>171450</xdr:rowOff>
        </xdr:from>
        <xdr:to>
          <xdr:col>231</xdr:col>
          <xdr:colOff>666750</xdr:colOff>
          <xdr:row>6</xdr:row>
          <xdr:rowOff>190500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  <xdr:oneCellAnchor>
    <xdr:from>
      <xdr:col>213</xdr:col>
      <xdr:colOff>990600</xdr:colOff>
      <xdr:row>14</xdr:row>
      <xdr:rowOff>114300</xdr:rowOff>
    </xdr:from>
    <xdr:ext cx="76200" cy="228600"/>
    <xdr:sp macro="" textlink="">
      <xdr:nvSpPr>
        <xdr:cNvPr id="93" name="Text Box 2"/>
        <xdr:cNvSpPr txBox="1">
          <a:spLocks noChangeArrowheads="1"/>
        </xdr:cNvSpPr>
      </xdr:nvSpPr>
      <xdr:spPr bwMode="auto">
        <a:xfrm>
          <a:off x="3888523" y="3343507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17</xdr:row>
      <xdr:rowOff>114300</xdr:rowOff>
    </xdr:from>
    <xdr:ext cx="76200" cy="228600"/>
    <xdr:sp macro="" textlink="">
      <xdr:nvSpPr>
        <xdr:cNvPr id="94" name="Text Box 2"/>
        <xdr:cNvSpPr txBox="1">
          <a:spLocks noChangeArrowheads="1"/>
        </xdr:cNvSpPr>
      </xdr:nvSpPr>
      <xdr:spPr bwMode="auto">
        <a:xfrm>
          <a:off x="3888523" y="3901068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19</xdr:row>
      <xdr:rowOff>114300</xdr:rowOff>
    </xdr:from>
    <xdr:ext cx="76200" cy="228600"/>
    <xdr:sp macro="" textlink="">
      <xdr:nvSpPr>
        <xdr:cNvPr id="95" name="Text Box 2"/>
        <xdr:cNvSpPr txBox="1">
          <a:spLocks noChangeArrowheads="1"/>
        </xdr:cNvSpPr>
      </xdr:nvSpPr>
      <xdr:spPr bwMode="auto">
        <a:xfrm>
          <a:off x="3888523" y="4272776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24</xdr:row>
      <xdr:rowOff>114300</xdr:rowOff>
    </xdr:from>
    <xdr:ext cx="76200" cy="228600"/>
    <xdr:sp macro="" textlink="">
      <xdr:nvSpPr>
        <xdr:cNvPr id="96" name="Text Box 2"/>
        <xdr:cNvSpPr txBox="1">
          <a:spLocks noChangeArrowheads="1"/>
        </xdr:cNvSpPr>
      </xdr:nvSpPr>
      <xdr:spPr bwMode="auto">
        <a:xfrm>
          <a:off x="3888523" y="5202044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213</xdr:col>
      <xdr:colOff>990600</xdr:colOff>
      <xdr:row>29</xdr:row>
      <xdr:rowOff>114300</xdr:rowOff>
    </xdr:from>
    <xdr:ext cx="76200" cy="228600"/>
    <xdr:sp macro="" textlink="">
      <xdr:nvSpPr>
        <xdr:cNvPr id="97" name="Text Box 2"/>
        <xdr:cNvSpPr txBox="1">
          <a:spLocks noChangeArrowheads="1"/>
        </xdr:cNvSpPr>
      </xdr:nvSpPr>
      <xdr:spPr bwMode="auto">
        <a:xfrm>
          <a:off x="3888523" y="6131312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230</xdr:col>
          <xdr:colOff>276225</xdr:colOff>
          <xdr:row>5</xdr:row>
          <xdr:rowOff>171450</xdr:rowOff>
        </xdr:from>
        <xdr:to>
          <xdr:col>231</xdr:col>
          <xdr:colOff>666750</xdr:colOff>
          <xdr:row>6</xdr:row>
          <xdr:rowOff>190500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704849</xdr:colOff>
      <xdr:row>3</xdr:row>
      <xdr:rowOff>95250</xdr:rowOff>
    </xdr:from>
    <xdr:to>
      <xdr:col>12</xdr:col>
      <xdr:colOff>581024</xdr:colOff>
      <xdr:row>15</xdr:row>
      <xdr:rowOff>28575</xdr:rowOff>
    </xdr:to>
    <xdr:sp macro="" textlink="">
      <xdr:nvSpPr>
        <xdr:cNvPr id="2" name="ZoneTexte 1"/>
        <xdr:cNvSpPr txBox="1"/>
      </xdr:nvSpPr>
      <xdr:spPr>
        <a:xfrm>
          <a:off x="4686299" y="666750"/>
          <a:ext cx="5210175" cy="22193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The sales manager receive a bonus as follows: where the total number of rooms sold to tour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operators EACH week is less than 1000, they receive nothing; where it is between 1000 and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2000, they receive 0.2% of sales; where it is between 2000 and 3000, they receive 0.5% of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sales, and where it is 3000 or over, they get 0.8%. Note however that the lowest weekly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number of rooms sold in the month determines the bonus (only full weeks should be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counted for this calculation). So if total number of rooms sold throughout the month was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1100, except for a single week when it was 900, the sales manager would not receive any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bonus.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IC50"/>
  <sheetViews>
    <sheetView showGridLines="0" tabSelected="1" topLeftCell="A4" zoomScale="82" zoomScaleNormal="82" workbookViewId="0">
      <pane xSplit="2" topLeftCell="Y1" activePane="topRight" state="frozen"/>
      <selection pane="topRight" activeCell="A12" sqref="A12:XFD12"/>
    </sheetView>
  </sheetViews>
  <sheetFormatPr baseColWidth="10" defaultColWidth="11.42578125" defaultRowHeight="15" outlineLevelCol="1" x14ac:dyDescent="0.25"/>
  <cols>
    <col min="1" max="1" width="7.85546875" customWidth="1"/>
    <col min="2" max="2" width="28.42578125" bestFit="1" customWidth="1"/>
    <col min="3" max="3" width="12.28515625" hidden="1" customWidth="1" outlineLevel="1"/>
    <col min="4" max="4" width="9.7109375" customWidth="1" collapsed="1"/>
    <col min="5" max="5" width="9.28515625" customWidth="1"/>
    <col min="6" max="6" width="8.28515625" style="42" customWidth="1"/>
    <col min="7" max="7" width="8.7109375" style="37" bestFit="1" customWidth="1"/>
    <col min="8" max="8" width="9.42578125" bestFit="1" customWidth="1"/>
    <col min="9" max="9" width="9.5703125" style="37" bestFit="1" customWidth="1"/>
    <col min="10" max="10" width="9.5703125" bestFit="1" customWidth="1"/>
    <col min="11" max="11" width="8.28515625" bestFit="1" customWidth="1"/>
    <col min="12" max="12" width="8.7109375" bestFit="1" customWidth="1"/>
    <col min="13" max="13" width="9.42578125" bestFit="1" customWidth="1"/>
    <col min="14" max="14" width="9.5703125" style="49" bestFit="1" customWidth="1"/>
    <col min="15" max="15" width="9.5703125" bestFit="1" customWidth="1"/>
    <col min="16" max="16" width="8.28515625" bestFit="1" customWidth="1"/>
    <col min="17" max="17" width="8.7109375" style="42" bestFit="1" customWidth="1"/>
    <col min="18" max="18" width="9.42578125" style="42" bestFit="1" customWidth="1"/>
    <col min="19" max="20" width="9.5703125" bestFit="1" customWidth="1"/>
    <col min="21" max="21" width="13.140625" customWidth="1"/>
    <col min="22" max="24" width="13" customWidth="1"/>
  </cols>
  <sheetData>
    <row r="2" spans="1:237" ht="15.75" thickBot="1" x14ac:dyDescent="0.3">
      <c r="F2" s="39"/>
      <c r="G2" s="35"/>
      <c r="H2" s="3"/>
      <c r="I2" s="35"/>
      <c r="J2" s="3"/>
      <c r="K2" s="3"/>
      <c r="L2" s="3"/>
      <c r="M2" s="3"/>
      <c r="N2" s="48"/>
      <c r="O2" s="3"/>
      <c r="P2" s="3"/>
      <c r="Q2" s="39"/>
      <c r="R2" s="39"/>
      <c r="S2" s="3"/>
      <c r="T2" s="3"/>
      <c r="U2" s="3"/>
      <c r="V2" s="3"/>
      <c r="W2" s="3"/>
      <c r="X2" s="3"/>
    </row>
    <row r="3" spans="1:237" x14ac:dyDescent="0.25">
      <c r="A3" s="10" t="s">
        <v>0</v>
      </c>
      <c r="B3" s="11">
        <v>1</v>
      </c>
      <c r="C3" s="56"/>
      <c r="F3" s="39"/>
      <c r="G3" s="35"/>
      <c r="H3" s="3"/>
      <c r="I3" s="35"/>
      <c r="J3" s="3"/>
      <c r="K3" s="3"/>
      <c r="L3" s="3"/>
      <c r="M3" s="3"/>
      <c r="N3" s="48"/>
      <c r="O3" s="3"/>
      <c r="P3" s="3"/>
      <c r="Q3" s="39"/>
      <c r="R3" s="39"/>
      <c r="S3" s="3"/>
      <c r="T3" s="3"/>
      <c r="U3" s="3"/>
      <c r="V3" s="3"/>
      <c r="W3" s="3"/>
      <c r="X3" s="3"/>
      <c r="IA3" t="s">
        <v>62</v>
      </c>
      <c r="IB3">
        <v>300</v>
      </c>
    </row>
    <row r="4" spans="1:237" ht="15.75" thickBot="1" x14ac:dyDescent="0.3">
      <c r="A4" s="12" t="s">
        <v>1</v>
      </c>
      <c r="B4" s="13">
        <v>2</v>
      </c>
      <c r="C4" s="56"/>
      <c r="F4" s="39"/>
      <c r="G4" s="35"/>
      <c r="H4" s="3"/>
      <c r="I4" s="35"/>
      <c r="J4" s="3"/>
      <c r="K4" s="3"/>
      <c r="L4" s="3"/>
      <c r="M4" s="3"/>
      <c r="N4" s="48"/>
      <c r="O4" s="3"/>
      <c r="P4" s="3"/>
      <c r="Q4" s="39"/>
      <c r="R4" s="39"/>
      <c r="S4" s="3"/>
      <c r="T4" s="3"/>
      <c r="U4" s="3"/>
      <c r="V4" s="3"/>
      <c r="W4" s="3"/>
      <c r="X4" s="3"/>
    </row>
    <row r="5" spans="1:237" ht="24" thickBot="1" x14ac:dyDescent="0.3">
      <c r="A5" s="14" t="s">
        <v>2</v>
      </c>
      <c r="B5" s="15">
        <v>2011</v>
      </c>
      <c r="C5" s="56"/>
      <c r="F5" s="39"/>
      <c r="G5" s="35"/>
      <c r="H5" s="3"/>
      <c r="I5" s="35"/>
      <c r="J5" s="101" t="str">
        <f>LOOKUP('Mngt Info'!B4,Data!B4:C15)</f>
        <v>February</v>
      </c>
      <c r="K5" s="102"/>
      <c r="L5" s="102"/>
      <c r="M5" s="102"/>
      <c r="N5" s="102"/>
      <c r="O5" s="102"/>
      <c r="P5" s="102"/>
      <c r="Q5" s="102"/>
      <c r="R5" s="102"/>
      <c r="S5" s="102"/>
      <c r="T5" s="103"/>
      <c r="U5" s="31"/>
      <c r="V5" s="4"/>
      <c r="W5" s="4"/>
      <c r="X5" s="4"/>
    </row>
    <row r="6" spans="1:237" ht="15.75" thickBot="1" x14ac:dyDescent="0.3">
      <c r="C6" s="57"/>
      <c r="F6" s="39"/>
      <c r="G6" s="35"/>
      <c r="H6" s="3"/>
      <c r="I6" s="35"/>
      <c r="J6" s="3"/>
      <c r="K6" s="3"/>
      <c r="L6" s="3"/>
      <c r="M6" s="3"/>
      <c r="N6" s="48"/>
      <c r="O6" s="3"/>
      <c r="P6" s="3"/>
      <c r="Q6" s="39"/>
      <c r="R6" s="39"/>
      <c r="S6" s="3"/>
      <c r="T6" s="3"/>
      <c r="U6" s="3"/>
      <c r="V6" s="3"/>
      <c r="W6" s="3"/>
      <c r="X6" s="3"/>
    </row>
    <row r="7" spans="1:237" s="73" customFormat="1" ht="16.5" thickBot="1" x14ac:dyDescent="0.3">
      <c r="D7" s="83" t="s">
        <v>3</v>
      </c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5" t="b">
        <v>0</v>
      </c>
      <c r="V7" s="85" t="b">
        <v>0</v>
      </c>
      <c r="W7" s="85"/>
      <c r="X7" s="86"/>
      <c r="Y7" s="83" t="s">
        <v>4</v>
      </c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96"/>
      <c r="AP7" s="85" t="b">
        <v>0</v>
      </c>
      <c r="AQ7" s="85" t="b">
        <v>1</v>
      </c>
      <c r="AR7" s="85"/>
      <c r="AS7" s="86"/>
      <c r="AT7" s="83" t="s">
        <v>5</v>
      </c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  <c r="BG7" s="84"/>
      <c r="BH7" s="84"/>
      <c r="BI7" s="84"/>
      <c r="BJ7" s="96"/>
      <c r="BK7" s="85" t="b">
        <v>0</v>
      </c>
      <c r="BL7" s="85" t="b">
        <v>1</v>
      </c>
      <c r="BM7" s="85"/>
      <c r="BN7" s="86"/>
      <c r="BO7" s="83" t="s">
        <v>6</v>
      </c>
      <c r="BP7" s="84"/>
      <c r="BQ7" s="84"/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5" t="b">
        <v>0</v>
      </c>
      <c r="CG7" s="85" t="b">
        <v>1</v>
      </c>
      <c r="CH7" s="85"/>
      <c r="CI7" s="86"/>
      <c r="CJ7" s="83" t="s">
        <v>7</v>
      </c>
      <c r="CK7" s="84"/>
      <c r="CL7" s="84"/>
      <c r="CM7" s="84"/>
      <c r="CN7" s="84"/>
      <c r="CO7" s="84"/>
      <c r="CP7" s="84"/>
      <c r="CQ7" s="84"/>
      <c r="CR7" s="84"/>
      <c r="CS7" s="84"/>
      <c r="CT7" s="84"/>
      <c r="CU7" s="84"/>
      <c r="CV7" s="84"/>
      <c r="CW7" s="84"/>
      <c r="CX7" s="84"/>
      <c r="CY7" s="84"/>
      <c r="CZ7" s="84"/>
      <c r="DA7" s="85" t="b">
        <v>0</v>
      </c>
      <c r="DB7" s="85" t="b">
        <v>1</v>
      </c>
      <c r="DC7" s="85"/>
      <c r="DD7" s="86"/>
      <c r="DE7" s="83" t="s">
        <v>8</v>
      </c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5" t="b">
        <v>0</v>
      </c>
      <c r="DW7" s="85" t="b">
        <v>1</v>
      </c>
      <c r="DX7" s="85"/>
      <c r="DY7" s="86"/>
      <c r="DZ7" s="83" t="s">
        <v>9</v>
      </c>
      <c r="EA7" s="84"/>
      <c r="EB7" s="84"/>
      <c r="EC7" s="84"/>
      <c r="ED7" s="84"/>
      <c r="EE7" s="84"/>
      <c r="EF7" s="84"/>
      <c r="EG7" s="84"/>
      <c r="EH7" s="84"/>
      <c r="EI7" s="84"/>
      <c r="EJ7" s="84"/>
      <c r="EK7" s="84"/>
      <c r="EL7" s="84"/>
      <c r="EM7" s="84"/>
      <c r="EN7" s="84"/>
      <c r="EO7" s="84"/>
      <c r="EP7" s="84"/>
      <c r="EQ7" s="85" t="b">
        <v>0</v>
      </c>
      <c r="ER7" s="85" t="b">
        <v>1</v>
      </c>
      <c r="ES7" s="85"/>
      <c r="ET7" s="86"/>
      <c r="EU7" s="83" t="s">
        <v>10</v>
      </c>
      <c r="EV7" s="84"/>
      <c r="EW7" s="84"/>
      <c r="EX7" s="84"/>
      <c r="EY7" s="84"/>
      <c r="EZ7" s="84"/>
      <c r="FA7" s="84"/>
      <c r="FB7" s="84"/>
      <c r="FC7" s="84"/>
      <c r="FD7" s="84"/>
      <c r="FE7" s="84"/>
      <c r="FF7" s="84"/>
      <c r="FG7" s="84"/>
      <c r="FH7" s="84"/>
      <c r="FI7" s="84"/>
      <c r="FJ7" s="84"/>
      <c r="FK7" s="84"/>
      <c r="FL7" s="85" t="b">
        <v>0</v>
      </c>
      <c r="FM7" s="85" t="b">
        <v>1</v>
      </c>
      <c r="FN7" s="85"/>
      <c r="FO7" s="86"/>
      <c r="FP7" s="83" t="s">
        <v>11</v>
      </c>
      <c r="FQ7" s="84"/>
      <c r="FR7" s="84"/>
      <c r="FS7" s="84"/>
      <c r="FT7" s="84"/>
      <c r="FU7" s="84"/>
      <c r="FV7" s="84"/>
      <c r="FW7" s="84"/>
      <c r="FX7" s="84"/>
      <c r="FY7" s="84"/>
      <c r="FZ7" s="84"/>
      <c r="GA7" s="84"/>
      <c r="GB7" s="84"/>
      <c r="GC7" s="84"/>
      <c r="GD7" s="84"/>
      <c r="GE7" s="84"/>
      <c r="GF7" s="84"/>
      <c r="GG7" s="85" t="b">
        <v>0</v>
      </c>
      <c r="GH7" s="85" t="b">
        <v>1</v>
      </c>
      <c r="GI7" s="85"/>
      <c r="GJ7" s="86"/>
      <c r="GK7" s="83" t="s">
        <v>11</v>
      </c>
      <c r="GL7" s="84"/>
      <c r="GM7" s="84"/>
      <c r="GN7" s="84"/>
      <c r="GO7" s="84"/>
      <c r="GP7" s="84"/>
      <c r="GQ7" s="84"/>
      <c r="GR7" s="84"/>
      <c r="GS7" s="84"/>
      <c r="GT7" s="84"/>
      <c r="GU7" s="84"/>
      <c r="GV7" s="84"/>
      <c r="GW7" s="84"/>
      <c r="GX7" s="84"/>
      <c r="GY7" s="84"/>
      <c r="GZ7" s="84"/>
      <c r="HA7" s="84"/>
      <c r="HB7" s="85" t="b">
        <v>0</v>
      </c>
      <c r="HC7" s="85" t="b">
        <v>1</v>
      </c>
      <c r="HD7" s="85"/>
      <c r="HE7" s="86"/>
      <c r="HF7" s="83" t="s">
        <v>12</v>
      </c>
      <c r="HG7" s="84"/>
      <c r="HH7" s="84"/>
      <c r="HI7" s="84"/>
      <c r="HJ7" s="84"/>
      <c r="HK7" s="84"/>
      <c r="HL7" s="84"/>
      <c r="HM7" s="84"/>
      <c r="HN7" s="84"/>
      <c r="HO7" s="84"/>
      <c r="HP7" s="84"/>
      <c r="HQ7" s="84"/>
      <c r="HR7" s="84"/>
      <c r="HS7" s="84"/>
      <c r="HT7" s="84"/>
      <c r="HU7" s="84"/>
      <c r="HV7" s="84"/>
      <c r="HW7" s="85" t="b">
        <v>0</v>
      </c>
      <c r="HX7" s="85" t="b">
        <v>1</v>
      </c>
      <c r="HY7" s="85"/>
      <c r="HZ7" s="86"/>
      <c r="IB7" s="74" t="s">
        <v>61</v>
      </c>
      <c r="IC7" s="77"/>
    </row>
    <row r="8" spans="1:237" ht="15.75" customHeight="1" thickBot="1" x14ac:dyDescent="0.3">
      <c r="D8" s="87" t="s">
        <v>51</v>
      </c>
      <c r="E8" s="89" t="s">
        <v>44</v>
      </c>
      <c r="F8" s="91" t="s">
        <v>23</v>
      </c>
      <c r="G8" s="92"/>
      <c r="H8" s="92"/>
      <c r="I8" s="92"/>
      <c r="J8" s="93"/>
      <c r="K8" s="91" t="s">
        <v>24</v>
      </c>
      <c r="L8" s="92"/>
      <c r="M8" s="92"/>
      <c r="N8" s="92"/>
      <c r="O8" s="93"/>
      <c r="P8" s="91" t="s">
        <v>25</v>
      </c>
      <c r="Q8" s="92"/>
      <c r="R8" s="92"/>
      <c r="S8" s="92"/>
      <c r="T8" s="93"/>
      <c r="U8" s="89" t="s">
        <v>58</v>
      </c>
      <c r="V8" s="89" t="s">
        <v>57</v>
      </c>
      <c r="W8" s="95" t="s">
        <v>59</v>
      </c>
      <c r="X8" s="89" t="s">
        <v>56</v>
      </c>
      <c r="Y8" s="87" t="s">
        <v>51</v>
      </c>
      <c r="Z8" s="89" t="s">
        <v>44</v>
      </c>
      <c r="AA8" s="91" t="s">
        <v>23</v>
      </c>
      <c r="AB8" s="92"/>
      <c r="AC8" s="92"/>
      <c r="AD8" s="92"/>
      <c r="AE8" s="93"/>
      <c r="AF8" s="91" t="s">
        <v>24</v>
      </c>
      <c r="AG8" s="92"/>
      <c r="AH8" s="92"/>
      <c r="AI8" s="92"/>
      <c r="AJ8" s="93"/>
      <c r="AK8" s="91" t="s">
        <v>25</v>
      </c>
      <c r="AL8" s="92"/>
      <c r="AM8" s="92"/>
      <c r="AN8" s="92"/>
      <c r="AO8" s="93"/>
      <c r="AP8" s="97" t="s">
        <v>58</v>
      </c>
      <c r="AQ8" s="89" t="s">
        <v>57</v>
      </c>
      <c r="AR8" s="95" t="s">
        <v>59</v>
      </c>
      <c r="AS8" s="89" t="s">
        <v>56</v>
      </c>
      <c r="AT8" s="87" t="s">
        <v>51</v>
      </c>
      <c r="AU8" s="89" t="s">
        <v>44</v>
      </c>
      <c r="AV8" s="91" t="s">
        <v>23</v>
      </c>
      <c r="AW8" s="92"/>
      <c r="AX8" s="92"/>
      <c r="AY8" s="92"/>
      <c r="AZ8" s="93"/>
      <c r="BA8" s="91" t="s">
        <v>24</v>
      </c>
      <c r="BB8" s="92"/>
      <c r="BC8" s="92"/>
      <c r="BD8" s="92"/>
      <c r="BE8" s="93"/>
      <c r="BF8" s="91" t="s">
        <v>25</v>
      </c>
      <c r="BG8" s="92"/>
      <c r="BH8" s="92"/>
      <c r="BI8" s="92"/>
      <c r="BJ8" s="93"/>
      <c r="BK8" s="97" t="s">
        <v>58</v>
      </c>
      <c r="BL8" s="89" t="s">
        <v>57</v>
      </c>
      <c r="BM8" s="95" t="s">
        <v>59</v>
      </c>
      <c r="BN8" s="89" t="s">
        <v>56</v>
      </c>
      <c r="BO8" s="87" t="s">
        <v>51</v>
      </c>
      <c r="BP8" s="89" t="s">
        <v>44</v>
      </c>
      <c r="BQ8" s="91" t="s">
        <v>23</v>
      </c>
      <c r="BR8" s="92"/>
      <c r="BS8" s="92"/>
      <c r="BT8" s="92"/>
      <c r="BU8" s="93"/>
      <c r="BV8" s="91" t="s">
        <v>24</v>
      </c>
      <c r="BW8" s="92"/>
      <c r="BX8" s="92"/>
      <c r="BY8" s="92"/>
      <c r="BZ8" s="93"/>
      <c r="CA8" s="91" t="s">
        <v>25</v>
      </c>
      <c r="CB8" s="92"/>
      <c r="CC8" s="92"/>
      <c r="CD8" s="92"/>
      <c r="CE8" s="93"/>
      <c r="CF8" s="89" t="s">
        <v>58</v>
      </c>
      <c r="CG8" s="89" t="s">
        <v>57</v>
      </c>
      <c r="CH8" s="95" t="s">
        <v>59</v>
      </c>
      <c r="CI8" s="89" t="s">
        <v>56</v>
      </c>
      <c r="CJ8" s="87" t="s">
        <v>51</v>
      </c>
      <c r="CK8" s="89" t="s">
        <v>44</v>
      </c>
      <c r="CL8" s="91" t="s">
        <v>23</v>
      </c>
      <c r="CM8" s="92"/>
      <c r="CN8" s="92"/>
      <c r="CO8" s="92"/>
      <c r="CP8" s="93"/>
      <c r="CQ8" s="91" t="s">
        <v>24</v>
      </c>
      <c r="CR8" s="92"/>
      <c r="CS8" s="92"/>
      <c r="CT8" s="92"/>
      <c r="CU8" s="93"/>
      <c r="CV8" s="91" t="s">
        <v>25</v>
      </c>
      <c r="CW8" s="92"/>
      <c r="CX8" s="92"/>
      <c r="CY8" s="92"/>
      <c r="CZ8" s="93"/>
      <c r="DA8" s="89" t="s">
        <v>58</v>
      </c>
      <c r="DB8" s="89" t="s">
        <v>57</v>
      </c>
      <c r="DC8" s="95" t="s">
        <v>59</v>
      </c>
      <c r="DD8" s="89" t="s">
        <v>56</v>
      </c>
      <c r="DE8" s="87" t="s">
        <v>51</v>
      </c>
      <c r="DF8" s="89" t="s">
        <v>44</v>
      </c>
      <c r="DG8" s="91" t="s">
        <v>23</v>
      </c>
      <c r="DH8" s="92"/>
      <c r="DI8" s="92"/>
      <c r="DJ8" s="92"/>
      <c r="DK8" s="93"/>
      <c r="DL8" s="91" t="s">
        <v>24</v>
      </c>
      <c r="DM8" s="92"/>
      <c r="DN8" s="92"/>
      <c r="DO8" s="92"/>
      <c r="DP8" s="93"/>
      <c r="DQ8" s="91" t="s">
        <v>25</v>
      </c>
      <c r="DR8" s="92"/>
      <c r="DS8" s="92"/>
      <c r="DT8" s="92"/>
      <c r="DU8" s="93"/>
      <c r="DV8" s="89" t="s">
        <v>58</v>
      </c>
      <c r="DW8" s="89" t="s">
        <v>57</v>
      </c>
      <c r="DX8" s="95" t="s">
        <v>59</v>
      </c>
      <c r="DY8" s="89" t="s">
        <v>56</v>
      </c>
      <c r="DZ8" s="87" t="s">
        <v>51</v>
      </c>
      <c r="EA8" s="89" t="s">
        <v>44</v>
      </c>
      <c r="EB8" s="91" t="s">
        <v>23</v>
      </c>
      <c r="EC8" s="92"/>
      <c r="ED8" s="92"/>
      <c r="EE8" s="92"/>
      <c r="EF8" s="93"/>
      <c r="EG8" s="91" t="s">
        <v>24</v>
      </c>
      <c r="EH8" s="92"/>
      <c r="EI8" s="92"/>
      <c r="EJ8" s="92"/>
      <c r="EK8" s="93"/>
      <c r="EL8" s="91" t="s">
        <v>25</v>
      </c>
      <c r="EM8" s="92"/>
      <c r="EN8" s="92"/>
      <c r="EO8" s="92"/>
      <c r="EP8" s="93"/>
      <c r="EQ8" s="89" t="s">
        <v>58</v>
      </c>
      <c r="ER8" s="89" t="s">
        <v>57</v>
      </c>
      <c r="ES8" s="95" t="s">
        <v>59</v>
      </c>
      <c r="ET8" s="89" t="s">
        <v>56</v>
      </c>
      <c r="EU8" s="87" t="s">
        <v>51</v>
      </c>
      <c r="EV8" s="89" t="s">
        <v>44</v>
      </c>
      <c r="EW8" s="91" t="s">
        <v>23</v>
      </c>
      <c r="EX8" s="92"/>
      <c r="EY8" s="92"/>
      <c r="EZ8" s="92"/>
      <c r="FA8" s="93"/>
      <c r="FB8" s="91" t="s">
        <v>24</v>
      </c>
      <c r="FC8" s="92"/>
      <c r="FD8" s="92"/>
      <c r="FE8" s="92"/>
      <c r="FF8" s="93"/>
      <c r="FG8" s="91" t="s">
        <v>25</v>
      </c>
      <c r="FH8" s="92"/>
      <c r="FI8" s="92"/>
      <c r="FJ8" s="92"/>
      <c r="FK8" s="93"/>
      <c r="FL8" s="89" t="s">
        <v>58</v>
      </c>
      <c r="FM8" s="89" t="s">
        <v>57</v>
      </c>
      <c r="FN8" s="95" t="s">
        <v>59</v>
      </c>
      <c r="FO8" s="89" t="s">
        <v>56</v>
      </c>
      <c r="FP8" s="87" t="s">
        <v>51</v>
      </c>
      <c r="FQ8" s="89" t="s">
        <v>44</v>
      </c>
      <c r="FR8" s="91" t="s">
        <v>23</v>
      </c>
      <c r="FS8" s="92"/>
      <c r="FT8" s="92"/>
      <c r="FU8" s="92"/>
      <c r="FV8" s="93"/>
      <c r="FW8" s="91" t="s">
        <v>24</v>
      </c>
      <c r="FX8" s="92"/>
      <c r="FY8" s="92"/>
      <c r="FZ8" s="92"/>
      <c r="GA8" s="93"/>
      <c r="GB8" s="91" t="s">
        <v>25</v>
      </c>
      <c r="GC8" s="92"/>
      <c r="GD8" s="92"/>
      <c r="GE8" s="92"/>
      <c r="GF8" s="93"/>
      <c r="GG8" s="89" t="s">
        <v>58</v>
      </c>
      <c r="GH8" s="89" t="s">
        <v>57</v>
      </c>
      <c r="GI8" s="95" t="s">
        <v>59</v>
      </c>
      <c r="GJ8" s="89" t="s">
        <v>56</v>
      </c>
      <c r="GK8" s="87" t="s">
        <v>51</v>
      </c>
      <c r="GL8" s="89" t="s">
        <v>44</v>
      </c>
      <c r="GM8" s="91" t="s">
        <v>23</v>
      </c>
      <c r="GN8" s="92"/>
      <c r="GO8" s="92"/>
      <c r="GP8" s="92"/>
      <c r="GQ8" s="93"/>
      <c r="GR8" s="91" t="s">
        <v>24</v>
      </c>
      <c r="GS8" s="92"/>
      <c r="GT8" s="92"/>
      <c r="GU8" s="92"/>
      <c r="GV8" s="93"/>
      <c r="GW8" s="91" t="s">
        <v>25</v>
      </c>
      <c r="GX8" s="92"/>
      <c r="GY8" s="92"/>
      <c r="GZ8" s="92"/>
      <c r="HA8" s="93"/>
      <c r="HB8" s="89" t="s">
        <v>58</v>
      </c>
      <c r="HC8" s="89" t="s">
        <v>57</v>
      </c>
      <c r="HD8" s="95" t="s">
        <v>59</v>
      </c>
      <c r="HE8" s="89" t="s">
        <v>56</v>
      </c>
      <c r="HF8" s="87" t="s">
        <v>51</v>
      </c>
      <c r="HG8" s="89" t="s">
        <v>44</v>
      </c>
      <c r="HH8" s="91" t="s">
        <v>23</v>
      </c>
      <c r="HI8" s="92"/>
      <c r="HJ8" s="92"/>
      <c r="HK8" s="92"/>
      <c r="HL8" s="93"/>
      <c r="HM8" s="91" t="s">
        <v>24</v>
      </c>
      <c r="HN8" s="92"/>
      <c r="HO8" s="92"/>
      <c r="HP8" s="92"/>
      <c r="HQ8" s="93"/>
      <c r="HR8" s="91" t="s">
        <v>25</v>
      </c>
      <c r="HS8" s="92"/>
      <c r="HT8" s="92"/>
      <c r="HU8" s="92"/>
      <c r="HV8" s="93"/>
      <c r="HW8" s="89" t="s">
        <v>58</v>
      </c>
      <c r="HX8" s="89" t="s">
        <v>57</v>
      </c>
      <c r="HY8" s="95" t="s">
        <v>59</v>
      </c>
      <c r="HZ8" s="89" t="s">
        <v>56</v>
      </c>
      <c r="IB8" s="75"/>
      <c r="IC8" s="78"/>
    </row>
    <row r="9" spans="1:237" s="28" customFormat="1" ht="49.5" customHeight="1" thickBot="1" x14ac:dyDescent="0.3">
      <c r="B9" s="29" t="s">
        <v>0</v>
      </c>
      <c r="C9" s="64" t="s">
        <v>60</v>
      </c>
      <c r="D9" s="88"/>
      <c r="E9" s="90"/>
      <c r="F9" s="40" t="s">
        <v>52</v>
      </c>
      <c r="G9" s="47" t="s">
        <v>51</v>
      </c>
      <c r="H9" s="26" t="s">
        <v>54</v>
      </c>
      <c r="I9" s="47" t="s">
        <v>53</v>
      </c>
      <c r="J9" s="27" t="s">
        <v>55</v>
      </c>
      <c r="K9" s="40" t="s">
        <v>52</v>
      </c>
      <c r="L9" s="47" t="s">
        <v>51</v>
      </c>
      <c r="M9" s="26" t="s">
        <v>54</v>
      </c>
      <c r="N9" s="47" t="s">
        <v>53</v>
      </c>
      <c r="O9" s="27" t="s">
        <v>55</v>
      </c>
      <c r="P9" s="40" t="s">
        <v>52</v>
      </c>
      <c r="Q9" s="47" t="s">
        <v>51</v>
      </c>
      <c r="R9" s="26" t="s">
        <v>54</v>
      </c>
      <c r="S9" s="47" t="s">
        <v>53</v>
      </c>
      <c r="T9" s="27" t="s">
        <v>55</v>
      </c>
      <c r="U9" s="94"/>
      <c r="V9" s="94"/>
      <c r="W9" s="94"/>
      <c r="X9" s="94"/>
      <c r="Y9" s="88"/>
      <c r="Z9" s="90"/>
      <c r="AA9" s="40" t="s">
        <v>52</v>
      </c>
      <c r="AB9" s="47" t="s">
        <v>51</v>
      </c>
      <c r="AC9" s="26" t="s">
        <v>54</v>
      </c>
      <c r="AD9" s="47" t="s">
        <v>53</v>
      </c>
      <c r="AE9" s="27" t="s">
        <v>55</v>
      </c>
      <c r="AF9" s="40" t="s">
        <v>52</v>
      </c>
      <c r="AG9" s="47" t="s">
        <v>51</v>
      </c>
      <c r="AH9" s="26" t="s">
        <v>54</v>
      </c>
      <c r="AI9" s="47" t="s">
        <v>53</v>
      </c>
      <c r="AJ9" s="27" t="s">
        <v>55</v>
      </c>
      <c r="AK9" s="40" t="s">
        <v>52</v>
      </c>
      <c r="AL9" s="47" t="s">
        <v>51</v>
      </c>
      <c r="AM9" s="26" t="s">
        <v>54</v>
      </c>
      <c r="AN9" s="47" t="s">
        <v>53</v>
      </c>
      <c r="AO9" s="27" t="s">
        <v>55</v>
      </c>
      <c r="AP9" s="98"/>
      <c r="AQ9" s="94"/>
      <c r="AR9" s="94"/>
      <c r="AS9" s="94"/>
      <c r="AT9" s="88"/>
      <c r="AU9" s="90"/>
      <c r="AV9" s="40" t="s">
        <v>52</v>
      </c>
      <c r="AW9" s="47" t="s">
        <v>51</v>
      </c>
      <c r="AX9" s="26" t="s">
        <v>54</v>
      </c>
      <c r="AY9" s="47" t="s">
        <v>53</v>
      </c>
      <c r="AZ9" s="27" t="s">
        <v>55</v>
      </c>
      <c r="BA9" s="40" t="s">
        <v>52</v>
      </c>
      <c r="BB9" s="47" t="s">
        <v>51</v>
      </c>
      <c r="BC9" s="26" t="s">
        <v>54</v>
      </c>
      <c r="BD9" s="47" t="s">
        <v>53</v>
      </c>
      <c r="BE9" s="27" t="s">
        <v>55</v>
      </c>
      <c r="BF9" s="40" t="s">
        <v>52</v>
      </c>
      <c r="BG9" s="47" t="s">
        <v>51</v>
      </c>
      <c r="BH9" s="26" t="s">
        <v>54</v>
      </c>
      <c r="BI9" s="47" t="s">
        <v>53</v>
      </c>
      <c r="BJ9" s="27" t="s">
        <v>55</v>
      </c>
      <c r="BK9" s="98"/>
      <c r="BL9" s="94"/>
      <c r="BM9" s="94"/>
      <c r="BN9" s="94"/>
      <c r="BO9" s="88"/>
      <c r="BP9" s="90"/>
      <c r="BQ9" s="40" t="s">
        <v>52</v>
      </c>
      <c r="BR9" s="47" t="s">
        <v>51</v>
      </c>
      <c r="BS9" s="26" t="s">
        <v>54</v>
      </c>
      <c r="BT9" s="47" t="s">
        <v>53</v>
      </c>
      <c r="BU9" s="27" t="s">
        <v>55</v>
      </c>
      <c r="BV9" s="40" t="s">
        <v>52</v>
      </c>
      <c r="BW9" s="47" t="s">
        <v>51</v>
      </c>
      <c r="BX9" s="26" t="s">
        <v>54</v>
      </c>
      <c r="BY9" s="47" t="s">
        <v>53</v>
      </c>
      <c r="BZ9" s="27" t="s">
        <v>55</v>
      </c>
      <c r="CA9" s="40" t="s">
        <v>52</v>
      </c>
      <c r="CB9" s="47" t="s">
        <v>51</v>
      </c>
      <c r="CC9" s="26" t="s">
        <v>54</v>
      </c>
      <c r="CD9" s="47" t="s">
        <v>53</v>
      </c>
      <c r="CE9" s="27" t="s">
        <v>55</v>
      </c>
      <c r="CF9" s="94"/>
      <c r="CG9" s="94"/>
      <c r="CH9" s="94"/>
      <c r="CI9" s="94"/>
      <c r="CJ9" s="88"/>
      <c r="CK9" s="90"/>
      <c r="CL9" s="40" t="s">
        <v>52</v>
      </c>
      <c r="CM9" s="47" t="s">
        <v>51</v>
      </c>
      <c r="CN9" s="26" t="s">
        <v>54</v>
      </c>
      <c r="CO9" s="47" t="s">
        <v>53</v>
      </c>
      <c r="CP9" s="27" t="s">
        <v>55</v>
      </c>
      <c r="CQ9" s="40" t="s">
        <v>52</v>
      </c>
      <c r="CR9" s="47" t="s">
        <v>51</v>
      </c>
      <c r="CS9" s="26" t="s">
        <v>54</v>
      </c>
      <c r="CT9" s="47" t="s">
        <v>53</v>
      </c>
      <c r="CU9" s="27" t="s">
        <v>55</v>
      </c>
      <c r="CV9" s="40" t="s">
        <v>52</v>
      </c>
      <c r="CW9" s="47" t="s">
        <v>51</v>
      </c>
      <c r="CX9" s="26" t="s">
        <v>54</v>
      </c>
      <c r="CY9" s="47" t="s">
        <v>53</v>
      </c>
      <c r="CZ9" s="27" t="s">
        <v>55</v>
      </c>
      <c r="DA9" s="94"/>
      <c r="DB9" s="94"/>
      <c r="DC9" s="94"/>
      <c r="DD9" s="94"/>
      <c r="DE9" s="88"/>
      <c r="DF9" s="90"/>
      <c r="DG9" s="40" t="s">
        <v>52</v>
      </c>
      <c r="DH9" s="47" t="s">
        <v>51</v>
      </c>
      <c r="DI9" s="26" t="s">
        <v>54</v>
      </c>
      <c r="DJ9" s="47" t="s">
        <v>53</v>
      </c>
      <c r="DK9" s="27" t="s">
        <v>55</v>
      </c>
      <c r="DL9" s="40" t="s">
        <v>52</v>
      </c>
      <c r="DM9" s="47" t="s">
        <v>51</v>
      </c>
      <c r="DN9" s="26" t="s">
        <v>54</v>
      </c>
      <c r="DO9" s="47" t="s">
        <v>53</v>
      </c>
      <c r="DP9" s="27" t="s">
        <v>55</v>
      </c>
      <c r="DQ9" s="40" t="s">
        <v>52</v>
      </c>
      <c r="DR9" s="47" t="s">
        <v>51</v>
      </c>
      <c r="DS9" s="26" t="s">
        <v>54</v>
      </c>
      <c r="DT9" s="47" t="s">
        <v>53</v>
      </c>
      <c r="DU9" s="27" t="s">
        <v>55</v>
      </c>
      <c r="DV9" s="94"/>
      <c r="DW9" s="94"/>
      <c r="DX9" s="94"/>
      <c r="DY9" s="94"/>
      <c r="DZ9" s="88"/>
      <c r="EA9" s="90"/>
      <c r="EB9" s="40" t="s">
        <v>52</v>
      </c>
      <c r="EC9" s="47" t="s">
        <v>51</v>
      </c>
      <c r="ED9" s="26" t="s">
        <v>54</v>
      </c>
      <c r="EE9" s="47" t="s">
        <v>53</v>
      </c>
      <c r="EF9" s="27" t="s">
        <v>55</v>
      </c>
      <c r="EG9" s="40" t="s">
        <v>52</v>
      </c>
      <c r="EH9" s="47" t="s">
        <v>51</v>
      </c>
      <c r="EI9" s="26" t="s">
        <v>54</v>
      </c>
      <c r="EJ9" s="47" t="s">
        <v>53</v>
      </c>
      <c r="EK9" s="27" t="s">
        <v>55</v>
      </c>
      <c r="EL9" s="40" t="s">
        <v>52</v>
      </c>
      <c r="EM9" s="47" t="s">
        <v>51</v>
      </c>
      <c r="EN9" s="26" t="s">
        <v>54</v>
      </c>
      <c r="EO9" s="47" t="s">
        <v>53</v>
      </c>
      <c r="EP9" s="27" t="s">
        <v>55</v>
      </c>
      <c r="EQ9" s="94"/>
      <c r="ER9" s="94"/>
      <c r="ES9" s="94"/>
      <c r="ET9" s="94"/>
      <c r="EU9" s="88"/>
      <c r="EV9" s="90"/>
      <c r="EW9" s="40" t="s">
        <v>52</v>
      </c>
      <c r="EX9" s="47" t="s">
        <v>51</v>
      </c>
      <c r="EY9" s="26" t="s">
        <v>54</v>
      </c>
      <c r="EZ9" s="47" t="s">
        <v>53</v>
      </c>
      <c r="FA9" s="27" t="s">
        <v>55</v>
      </c>
      <c r="FB9" s="40" t="s">
        <v>52</v>
      </c>
      <c r="FC9" s="47" t="s">
        <v>51</v>
      </c>
      <c r="FD9" s="26" t="s">
        <v>54</v>
      </c>
      <c r="FE9" s="47" t="s">
        <v>53</v>
      </c>
      <c r="FF9" s="27" t="s">
        <v>55</v>
      </c>
      <c r="FG9" s="40" t="s">
        <v>52</v>
      </c>
      <c r="FH9" s="47" t="s">
        <v>51</v>
      </c>
      <c r="FI9" s="26" t="s">
        <v>54</v>
      </c>
      <c r="FJ9" s="47" t="s">
        <v>53</v>
      </c>
      <c r="FK9" s="27" t="s">
        <v>55</v>
      </c>
      <c r="FL9" s="94"/>
      <c r="FM9" s="94"/>
      <c r="FN9" s="94"/>
      <c r="FO9" s="94"/>
      <c r="FP9" s="88"/>
      <c r="FQ9" s="90"/>
      <c r="FR9" s="40" t="s">
        <v>52</v>
      </c>
      <c r="FS9" s="47" t="s">
        <v>51</v>
      </c>
      <c r="FT9" s="26" t="s">
        <v>54</v>
      </c>
      <c r="FU9" s="47" t="s">
        <v>53</v>
      </c>
      <c r="FV9" s="27" t="s">
        <v>55</v>
      </c>
      <c r="FW9" s="40" t="s">
        <v>52</v>
      </c>
      <c r="FX9" s="47" t="s">
        <v>51</v>
      </c>
      <c r="FY9" s="26" t="s">
        <v>54</v>
      </c>
      <c r="FZ9" s="47" t="s">
        <v>53</v>
      </c>
      <c r="GA9" s="27" t="s">
        <v>55</v>
      </c>
      <c r="GB9" s="40" t="s">
        <v>52</v>
      </c>
      <c r="GC9" s="47" t="s">
        <v>51</v>
      </c>
      <c r="GD9" s="26" t="s">
        <v>54</v>
      </c>
      <c r="GE9" s="47" t="s">
        <v>53</v>
      </c>
      <c r="GF9" s="27" t="s">
        <v>55</v>
      </c>
      <c r="GG9" s="94"/>
      <c r="GH9" s="94"/>
      <c r="GI9" s="94"/>
      <c r="GJ9" s="94"/>
      <c r="GK9" s="88"/>
      <c r="GL9" s="90"/>
      <c r="GM9" s="40" t="s">
        <v>52</v>
      </c>
      <c r="GN9" s="47" t="s">
        <v>51</v>
      </c>
      <c r="GO9" s="26" t="s">
        <v>54</v>
      </c>
      <c r="GP9" s="47" t="s">
        <v>53</v>
      </c>
      <c r="GQ9" s="27" t="s">
        <v>55</v>
      </c>
      <c r="GR9" s="40" t="s">
        <v>52</v>
      </c>
      <c r="GS9" s="47" t="s">
        <v>51</v>
      </c>
      <c r="GT9" s="26" t="s">
        <v>54</v>
      </c>
      <c r="GU9" s="47" t="s">
        <v>53</v>
      </c>
      <c r="GV9" s="27" t="s">
        <v>55</v>
      </c>
      <c r="GW9" s="40" t="s">
        <v>52</v>
      </c>
      <c r="GX9" s="47" t="s">
        <v>51</v>
      </c>
      <c r="GY9" s="26" t="s">
        <v>54</v>
      </c>
      <c r="GZ9" s="47" t="s">
        <v>53</v>
      </c>
      <c r="HA9" s="27" t="s">
        <v>55</v>
      </c>
      <c r="HB9" s="94"/>
      <c r="HC9" s="94"/>
      <c r="HD9" s="94"/>
      <c r="HE9" s="94"/>
      <c r="HF9" s="88"/>
      <c r="HG9" s="90"/>
      <c r="HH9" s="40" t="s">
        <v>52</v>
      </c>
      <c r="HI9" s="47" t="s">
        <v>51</v>
      </c>
      <c r="HJ9" s="26" t="s">
        <v>54</v>
      </c>
      <c r="HK9" s="47" t="s">
        <v>53</v>
      </c>
      <c r="HL9" s="27" t="s">
        <v>55</v>
      </c>
      <c r="HM9" s="40" t="s">
        <v>52</v>
      </c>
      <c r="HN9" s="47" t="s">
        <v>51</v>
      </c>
      <c r="HO9" s="26" t="s">
        <v>54</v>
      </c>
      <c r="HP9" s="47" t="s">
        <v>53</v>
      </c>
      <c r="HQ9" s="27" t="s">
        <v>55</v>
      </c>
      <c r="HR9" s="40" t="s">
        <v>52</v>
      </c>
      <c r="HS9" s="47" t="s">
        <v>51</v>
      </c>
      <c r="HT9" s="26" t="s">
        <v>54</v>
      </c>
      <c r="HU9" s="47" t="s">
        <v>53</v>
      </c>
      <c r="HV9" s="27" t="s">
        <v>55</v>
      </c>
      <c r="HW9" s="94"/>
      <c r="HX9" s="94"/>
      <c r="HY9" s="94"/>
      <c r="HZ9" s="94"/>
      <c r="IB9" s="76"/>
      <c r="IC9" s="79"/>
    </row>
    <row r="10" spans="1:237" x14ac:dyDescent="0.25">
      <c r="A10" s="2"/>
      <c r="B10" s="54">
        <f>DATE(B5,B4,B3)</f>
        <v>40575</v>
      </c>
      <c r="C10" s="65">
        <f>WEEKDAY('Mngt Info'!B10,2)</f>
        <v>2</v>
      </c>
      <c r="D10" s="17">
        <v>100</v>
      </c>
      <c r="E10" s="32">
        <f>D10</f>
        <v>100</v>
      </c>
      <c r="F10" s="41">
        <f>MIN(E10,Rates!$D$4)</f>
        <v>100</v>
      </c>
      <c r="G10" s="36">
        <f>F10-I10</f>
        <v>100</v>
      </c>
      <c r="H10" s="24">
        <f>G10*Rates!$C$6</f>
        <v>40000</v>
      </c>
      <c r="I10" s="36">
        <f>IF(AND(F10&gt;($C$42+$C$42*Rates!$J$5),F10&lt;=Rates!$D$4),F10-($C$42+$C$42*Rates!$J$5),0)</f>
        <v>0</v>
      </c>
      <c r="J10" s="25">
        <f>I10*(Rates!$C$6-Rates!$J$6*Rates!$C$6)</f>
        <v>0</v>
      </c>
      <c r="K10" s="41">
        <f>MIN(Rates!$E$4-Rates!$D$4,E10-F10)</f>
        <v>0</v>
      </c>
      <c r="L10" s="24">
        <f>IF(AND(K10&gt;=0,N10&gt;=0,G10&gt;=0), K10 -N10, 0)</f>
        <v>0</v>
      </c>
      <c r="M10" s="24">
        <f>L10*Rates!$D$6</f>
        <v>0</v>
      </c>
      <c r="N10" s="45">
        <f>IF(AND(F10+K10&gt;($C$42+$C$42*Rates!$J$5),K10&lt;=Rates!$E$4-Rates!$D$4,K10&gt;0,K10&gt;C42+C42*Rates!$J$5), F10+K10-I10,0)</f>
        <v>0</v>
      </c>
      <c r="O10" s="25">
        <f>N10*(Rates!$D$6-Rates!$J$6*Rates!$D$6)</f>
        <v>0</v>
      </c>
      <c r="P10" s="41">
        <f>IF(E10&gt;Rates!$E$4,D10-K10,0)</f>
        <v>0</v>
      </c>
      <c r="Q10" s="45">
        <f>IF(P10=0,0,IF($H$42&lt;500,0,IF(P10&gt;$H$42-500,$H$42-500,P11)))</f>
        <v>0</v>
      </c>
      <c r="R10" s="45">
        <f>Q10*Rates!$E$6</f>
        <v>0</v>
      </c>
      <c r="S10" s="45">
        <f>P10-Q10</f>
        <v>0</v>
      </c>
      <c r="T10" s="46">
        <f>S10*(Rates!$E$6-Rates!$J$6*Rates!$E$6)</f>
        <v>0</v>
      </c>
      <c r="U10" s="32">
        <f>SUM(H10,J10,M10,O10,R10,T10)</f>
        <v>40000</v>
      </c>
      <c r="V10" s="52">
        <f>IF($V$7,U10*Rates!$J$11,0)</f>
        <v>0</v>
      </c>
      <c r="W10" s="60">
        <f>U10+V10</f>
        <v>40000</v>
      </c>
      <c r="X10" s="52"/>
      <c r="Y10" s="16">
        <v>100</v>
      </c>
      <c r="Z10" s="32">
        <f>Y10</f>
        <v>100</v>
      </c>
      <c r="AA10" s="41">
        <f>MIN(Z10,Rates!$D$4)</f>
        <v>100</v>
      </c>
      <c r="AB10" s="36">
        <f>AA10-AD10</f>
        <v>100</v>
      </c>
      <c r="AC10" s="24">
        <f>AB10*Rates!$C$6</f>
        <v>40000</v>
      </c>
      <c r="AD10" s="36">
        <f>IF(AND(AA10&gt;($C$42+$C$42*Rates!$J$5),AA10&lt;=Rates!$D$4),AA10-($C$42+$C$42*Rates!$J$5),0)</f>
        <v>0</v>
      </c>
      <c r="AE10" s="25">
        <f>AD10*(Rates!$C$6-Rates!$J$6*Rates!$C$6)</f>
        <v>0</v>
      </c>
      <c r="AF10" s="41">
        <f>MIN(Rates!$E$4-Rates!$D$4,Z10-AA10)</f>
        <v>0</v>
      </c>
      <c r="AG10" s="24">
        <f>IF(AND(AF10&gt;=0,AI10&gt;=0,AB10&gt;=0), AF10 -AI10, 0)</f>
        <v>0</v>
      </c>
      <c r="AH10" s="24">
        <f>AG10*Rates!$D$6</f>
        <v>0</v>
      </c>
      <c r="AI10" s="45">
        <f>IF(AND(AA10+AF10&gt;($C$42+$C$42*Rates!$J$5),AF10&lt;=Rates!$E$4-Rates!$D$4,AF10&gt;0,AF10&gt;X42+X42*Rates!$J$5), AA10+AF10-AD10,0)</f>
        <v>0</v>
      </c>
      <c r="AJ10" s="25">
        <f>AI10*(Rates!$D$6-Rates!$J$6*Rates!$D$6)</f>
        <v>0</v>
      </c>
      <c r="AK10" s="41">
        <f>IF(Z10&gt;Rates!$E$4,Y10-AF10,0)</f>
        <v>0</v>
      </c>
      <c r="AL10" s="45">
        <f>IF(AND(AG10&gt;=0,AN10&gt;0,AK10&gt;0),AK10-AN10, 0)</f>
        <v>0</v>
      </c>
      <c r="AM10" s="45">
        <f>AL10*Rates!$E$6</f>
        <v>0</v>
      </c>
      <c r="AN10" s="45">
        <f>IF($C$42+$C$42*Rates!$J$5&lt;=Rates!$E$4,AK10,IF(Z10&gt;$C$42+$C$42*Rates!$J$5,Z10-($C$42+$C$42*Rates!$J$5),0))</f>
        <v>0</v>
      </c>
      <c r="AO10" s="46">
        <f>AN10*(Rates!$E$6-Rates!$J$6*Rates!$E$6)</f>
        <v>0</v>
      </c>
      <c r="AP10" s="70">
        <f>SUM(AC10,AE10,AH10,AJ10,AM10,AO10)</f>
        <v>40000</v>
      </c>
      <c r="AQ10" s="52">
        <f>IF($V$7,AP10*Rates!$J$11,0)</f>
        <v>0</v>
      </c>
      <c r="AR10" s="60">
        <f>AP10+AQ10</f>
        <v>40000</v>
      </c>
      <c r="AS10" s="52"/>
      <c r="AT10" s="16">
        <v>100</v>
      </c>
      <c r="AU10" s="32">
        <f>AT10</f>
        <v>100</v>
      </c>
      <c r="AV10" s="41">
        <f>MIN(AU10,Rates!$D$4)</f>
        <v>100</v>
      </c>
      <c r="AW10" s="36">
        <f>AV10-AY10</f>
        <v>100</v>
      </c>
      <c r="AX10" s="24">
        <f>AW10*Rates!$C$6</f>
        <v>40000</v>
      </c>
      <c r="AY10" s="36">
        <f>IF(AND(AV10&gt;($C$42+$C$42*Rates!$J$5),AV10&lt;=Rates!$D$4),AV10-($C$42+$C$42*Rates!$J$5),0)</f>
        <v>0</v>
      </c>
      <c r="AZ10" s="25">
        <f>AY10*(Rates!$C$6-Rates!$J$6*Rates!$C$6)</f>
        <v>0</v>
      </c>
      <c r="BA10" s="41">
        <f>MIN(Rates!$E$4-Rates!$D$4,AU10-AV10)</f>
        <v>0</v>
      </c>
      <c r="BB10" s="24">
        <f>IF(AND(BA10&gt;=0,BD10&gt;=0,AW10&gt;=0), BA10 -BD10, 0)</f>
        <v>0</v>
      </c>
      <c r="BC10" s="24">
        <f>BB10*Rates!$D$6</f>
        <v>0</v>
      </c>
      <c r="BD10" s="45">
        <f>IF(AND(AV10+BA10&gt;($C$42+$C$42*Rates!$J$5),BA10&lt;=Rates!$E$4-Rates!$D$4,BA10&gt;0,BA10&gt;AS42+AS42*Rates!$J$5), AV10+BA10-AY10,0)</f>
        <v>0</v>
      </c>
      <c r="BE10" s="25">
        <f>BD10*(Rates!$D$6-Rates!$J$6*Rates!$D$6)</f>
        <v>0</v>
      </c>
      <c r="BF10" s="41">
        <f>IF(AU10&gt;Rates!$E$4,AT10-BA10,0)</f>
        <v>0</v>
      </c>
      <c r="BG10" s="45">
        <f>IF(AND(BB10&gt;=0,BI10&gt;0,BF10&gt;0),BF10-BI10, 0)</f>
        <v>0</v>
      </c>
      <c r="BH10" s="45">
        <f>BG10*Rates!$E$6</f>
        <v>0</v>
      </c>
      <c r="BI10" s="45">
        <f>IF($C$42+$C$42*Rates!$J$5&lt;=Rates!$E$4,BF10,IF(AU10&gt;$C$42+$C$42*Rates!$J$5,AU10-($C$42+$C$42*Rates!$J$5),0))</f>
        <v>0</v>
      </c>
      <c r="BJ10" s="46">
        <f>BI10*(Rates!$E$6-Rates!$J$6*Rates!$E$6)</f>
        <v>0</v>
      </c>
      <c r="BK10" s="70">
        <f>SUM(AX10,AZ10,BC10,BE10,BH10,BJ10)</f>
        <v>40000</v>
      </c>
      <c r="BL10" s="52">
        <f>IF($V$7,BK10*Rates!$J$11,0)</f>
        <v>0</v>
      </c>
      <c r="BM10" s="60">
        <f>BK10+BL10</f>
        <v>40000</v>
      </c>
      <c r="BN10" s="52"/>
      <c r="BO10" s="17">
        <v>100</v>
      </c>
      <c r="BP10" s="32">
        <f>BO10</f>
        <v>100</v>
      </c>
      <c r="BQ10" s="41">
        <f>MIN(BP10,Rates!$D$4)</f>
        <v>100</v>
      </c>
      <c r="BR10" s="36">
        <f>BQ10-BT10</f>
        <v>100</v>
      </c>
      <c r="BS10" s="24">
        <f>BR10*Rates!$C$6</f>
        <v>40000</v>
      </c>
      <c r="BT10" s="36">
        <f>IF(AND(BQ10&gt;($C$42+$C$42*Rates!$J$5),BQ10&lt;=Rates!$D$4),BQ10-($C$42+$C$42*Rates!$J$5),0)</f>
        <v>0</v>
      </c>
      <c r="BU10" s="25">
        <f>BT10*(Rates!$C$6-Rates!$J$6*Rates!$C$6)</f>
        <v>0</v>
      </c>
      <c r="BV10" s="41">
        <f>MIN(Rates!$E$4-Rates!$D$4,BP10-BQ10)</f>
        <v>0</v>
      </c>
      <c r="BW10" s="24">
        <f>IF(AND(BV10&gt;=0,BY10&gt;=0,BR10&gt;=0), BV10 -BY10, 0)</f>
        <v>0</v>
      </c>
      <c r="BX10" s="24">
        <f>BW10*Rates!$D$6</f>
        <v>0</v>
      </c>
      <c r="BY10" s="45">
        <f>IF(AND(BQ10+BV10&gt;($C$42+$C$42*Rates!$J$5),BV10&lt;=Rates!$E$4-Rates!$D$4,BV10&gt;0,BV10&gt;BN42+BN42*Rates!$J$5), BQ10+BV10-BT10,0)</f>
        <v>0</v>
      </c>
      <c r="BZ10" s="25">
        <f>BY10*(Rates!$D$6-Rates!$J$6*Rates!$D$6)</f>
        <v>0</v>
      </c>
      <c r="CA10" s="41">
        <f>IF(BP10&gt;Rates!$E$4,BO10-BV10,0)</f>
        <v>0</v>
      </c>
      <c r="CB10" s="45">
        <f>IF(AND(BW10&gt;=0,CD10&gt;0,CA10&gt;0),CA10-CD10, 0)</f>
        <v>0</v>
      </c>
      <c r="CC10" s="45">
        <f>CB10*Rates!$E$6</f>
        <v>0</v>
      </c>
      <c r="CD10" s="45">
        <f>IF($C$42+$C$42*Rates!$J$5&lt;=Rates!$E$4,CA10,IF(BP10&gt;$C$42+$C$42*Rates!$J$5,BP10-($C$42+$C$42*Rates!$J$5),0))</f>
        <v>0</v>
      </c>
      <c r="CE10" s="46">
        <f>CD10*(Rates!$E$6-Rates!$J$6*Rates!$E$6)</f>
        <v>0</v>
      </c>
      <c r="CF10" s="32">
        <f>SUM(BS10,BU10,BX10,BZ10,CC10,CE10)</f>
        <v>40000</v>
      </c>
      <c r="CG10" s="52">
        <f>IF($V$7,CF10*Rates!$J$11,0)</f>
        <v>0</v>
      </c>
      <c r="CH10" s="60">
        <f>CF10+CG10</f>
        <v>40000</v>
      </c>
      <c r="CI10" s="52"/>
      <c r="CJ10" s="17">
        <v>100</v>
      </c>
      <c r="CK10" s="32">
        <f>CJ10</f>
        <v>100</v>
      </c>
      <c r="CL10" s="41">
        <f>MIN(CK10,Rates!$D$4)</f>
        <v>100</v>
      </c>
      <c r="CM10" s="36">
        <f>CL10-CO10</f>
        <v>100</v>
      </c>
      <c r="CN10" s="24">
        <f>CM10*Rates!$C$6</f>
        <v>40000</v>
      </c>
      <c r="CO10" s="36">
        <f>IF(AND(CL10&gt;($C$42+$C$42*Rates!$J$5),CL10&lt;=Rates!$D$4),CL10-($C$42+$C$42*Rates!$J$5),0)</f>
        <v>0</v>
      </c>
      <c r="CP10" s="25">
        <f>CO10*(Rates!$C$6-Rates!$J$6*Rates!$C$6)</f>
        <v>0</v>
      </c>
      <c r="CQ10" s="41">
        <f>MIN(Rates!$E$4-Rates!$D$4,CK10-CL10)</f>
        <v>0</v>
      </c>
      <c r="CR10" s="24">
        <f>IF(AND(CQ10&gt;=0,CT10&gt;=0,CM10&gt;=0), CQ10 -CT10, 0)</f>
        <v>0</v>
      </c>
      <c r="CS10" s="24">
        <f>CR10*Rates!$D$6</f>
        <v>0</v>
      </c>
      <c r="CT10" s="45">
        <f>IF(AND(CL10+CQ10&gt;($C$42+$C$42*Rates!$J$5),CQ10&lt;=Rates!$E$4-Rates!$D$4,CQ10&gt;0,CQ10&gt;CI42+CI42*Rates!$J$5), CL10+CQ10-CO10,0)</f>
        <v>0</v>
      </c>
      <c r="CU10" s="25">
        <f>CT10*(Rates!$D$6-Rates!$J$6*Rates!$D$6)</f>
        <v>0</v>
      </c>
      <c r="CV10" s="41">
        <f>IF(CK10&gt;Rates!$E$4,CJ10-CQ10,0)</f>
        <v>0</v>
      </c>
      <c r="CW10" s="45">
        <f>IF(AND(CR10&gt;=0,CY10&gt;0,CV10&gt;0),CV10-CY10, 0)</f>
        <v>0</v>
      </c>
      <c r="CX10" s="45">
        <f>CW10*Rates!$E$6</f>
        <v>0</v>
      </c>
      <c r="CY10" s="45">
        <f>IF($C$42+$C$42*Rates!$J$5&lt;=Rates!$E$4,CV10,IF(CK10&gt;$C$42+$C$42*Rates!$J$5,CK10-($C$42+$C$42*Rates!$J$5),0))</f>
        <v>0</v>
      </c>
      <c r="CZ10" s="46">
        <f>CY10*(Rates!$E$6-Rates!$J$6*Rates!$E$6)</f>
        <v>0</v>
      </c>
      <c r="DA10" s="32">
        <f>SUM(CN10,CP10,CS10,CU10,CX10,CZ10)</f>
        <v>40000</v>
      </c>
      <c r="DB10" s="52">
        <f>IF($V$7,DA10*Rates!$J$11,0)</f>
        <v>0</v>
      </c>
      <c r="DC10" s="60">
        <f>DA10+DB10</f>
        <v>40000</v>
      </c>
      <c r="DD10" s="52"/>
      <c r="DE10" s="17">
        <v>100</v>
      </c>
      <c r="DF10" s="32">
        <f>DE10</f>
        <v>100</v>
      </c>
      <c r="DG10" s="41">
        <f>MIN(DF10,Rates!$D$4)</f>
        <v>100</v>
      </c>
      <c r="DH10" s="36">
        <f>DG10-DJ10</f>
        <v>100</v>
      </c>
      <c r="DI10" s="24">
        <f>DH10*Rates!$C$6</f>
        <v>40000</v>
      </c>
      <c r="DJ10" s="36">
        <f>IF(AND(DG10&gt;($C$42+$C$42*Rates!$J$5),DG10&lt;=Rates!$D$4),DG10-($C$42+$C$42*Rates!$J$5),0)</f>
        <v>0</v>
      </c>
      <c r="DK10" s="25">
        <f>DJ10*(Rates!$C$6-Rates!$J$6*Rates!$C$6)</f>
        <v>0</v>
      </c>
      <c r="DL10" s="41">
        <f>MIN(Rates!$E$4-Rates!$D$4,DF10-DG10)</f>
        <v>0</v>
      </c>
      <c r="DM10" s="24">
        <f>IF(AND(DL10&gt;=0,DO10&gt;=0,DH10&gt;=0), DL10 -DO10, 0)</f>
        <v>0</v>
      </c>
      <c r="DN10" s="24">
        <f>DM10*Rates!$D$6</f>
        <v>0</v>
      </c>
      <c r="DO10" s="45">
        <f>IF(AND(DG10+DL10&gt;($C$42+$C$42*Rates!$J$5),DL10&lt;=Rates!$E$4-Rates!$D$4,DL10&gt;0,DL10&gt;DD42+DD42*Rates!$J$5), DG10+DL10-DJ10,0)</f>
        <v>0</v>
      </c>
      <c r="DP10" s="25">
        <f>DO10*(Rates!$D$6-Rates!$J$6*Rates!$D$6)</f>
        <v>0</v>
      </c>
      <c r="DQ10" s="41">
        <f>IF(DF10&gt;Rates!$E$4,DE10-DL10,0)</f>
        <v>0</v>
      </c>
      <c r="DR10" s="45">
        <f>IF(AND(DM10&gt;=0,DT10&gt;0,DQ10&gt;0),DQ10-DT10, 0)</f>
        <v>0</v>
      </c>
      <c r="DS10" s="45">
        <f>DR10*Rates!$E$6</f>
        <v>0</v>
      </c>
      <c r="DT10" s="45">
        <f>IF($C$42+$C$42*Rates!$J$5&lt;=Rates!$E$4,DQ10,IF(DF10&gt;$C$42+$C$42*Rates!$J$5,DF10-($C$42+$C$42*Rates!$J$5),0))</f>
        <v>0</v>
      </c>
      <c r="DU10" s="46">
        <f>DT10*(Rates!$E$6-Rates!$J$6*Rates!$E$6)</f>
        <v>0</v>
      </c>
      <c r="DV10" s="32">
        <f>SUM(DI10,DK10,DN10,DP10,DS10,DU10)</f>
        <v>40000</v>
      </c>
      <c r="DW10" s="52">
        <f>IF($V$7,DV10*Rates!$J$11,0)</f>
        <v>0</v>
      </c>
      <c r="DX10" s="60">
        <f>DV10+DW10</f>
        <v>40000</v>
      </c>
      <c r="DY10" s="52"/>
      <c r="DZ10" s="17">
        <v>100</v>
      </c>
      <c r="EA10" s="32">
        <f>DZ10</f>
        <v>100</v>
      </c>
      <c r="EB10" s="41">
        <f>MIN(EA10,Rates!$D$4)</f>
        <v>100</v>
      </c>
      <c r="EC10" s="36">
        <f>EB10-EE10</f>
        <v>100</v>
      </c>
      <c r="ED10" s="24">
        <f>EC10*Rates!$C$6</f>
        <v>40000</v>
      </c>
      <c r="EE10" s="36">
        <f>IF(AND(EB10&gt;($C$42+$C$42*Rates!$J$5),EB10&lt;=Rates!$D$4),EB10-($C$42+$C$42*Rates!$J$5),0)</f>
        <v>0</v>
      </c>
      <c r="EF10" s="25">
        <f>EE10*(Rates!$C$6-Rates!$J$6*Rates!$C$6)</f>
        <v>0</v>
      </c>
      <c r="EG10" s="41">
        <f>MIN(Rates!$E$4-Rates!$D$4,EA10-EB10)</f>
        <v>0</v>
      </c>
      <c r="EH10" s="24">
        <f>IF(AND(EG10&gt;=0,EJ10&gt;=0,EC10&gt;=0), EG10 -EJ10, 0)</f>
        <v>0</v>
      </c>
      <c r="EI10" s="24">
        <f>EH10*Rates!$D$6</f>
        <v>0</v>
      </c>
      <c r="EJ10" s="45">
        <f>IF(AND(EB10+EG10&gt;($C$42+$C$42*Rates!$J$5),EG10&lt;=Rates!$E$4-Rates!$D$4,EG10&gt;0,EG10&gt;DY42+DY42*Rates!$J$5), EB10+EG10-EE10,0)</f>
        <v>0</v>
      </c>
      <c r="EK10" s="25">
        <f>EJ10*(Rates!$D$6-Rates!$J$6*Rates!$D$6)</f>
        <v>0</v>
      </c>
      <c r="EL10" s="41">
        <f>IF(EA10&gt;Rates!$E$4,DZ10-EG10,0)</f>
        <v>0</v>
      </c>
      <c r="EM10" s="45">
        <f>IF(AND(EH10&gt;=0,EO10&gt;0,EL10&gt;0),EL10-EO10, 0)</f>
        <v>0</v>
      </c>
      <c r="EN10" s="45">
        <f>EM10*Rates!$E$6</f>
        <v>0</v>
      </c>
      <c r="EO10" s="45">
        <f>IF($C$42+$C$42*Rates!$J$5&lt;=Rates!$E$4,EL10,IF(EA10&gt;$C$42+$C$42*Rates!$J$5,EA10-($C$42+$C$42*Rates!$J$5),0))</f>
        <v>0</v>
      </c>
      <c r="EP10" s="46">
        <f>EO10*(Rates!$E$6-Rates!$J$6*Rates!$E$6)</f>
        <v>0</v>
      </c>
      <c r="EQ10" s="32">
        <f>SUM(ED10,EF10,EI10,EK10,EN10,EP10)</f>
        <v>40000</v>
      </c>
      <c r="ER10" s="52">
        <f>IF($V$7,EQ10*Rates!$J$11,0)</f>
        <v>0</v>
      </c>
      <c r="ES10" s="60">
        <f>EQ10+ER10</f>
        <v>40000</v>
      </c>
      <c r="ET10" s="52"/>
      <c r="EU10" s="17">
        <v>100</v>
      </c>
      <c r="EV10" s="32">
        <f>EU10</f>
        <v>100</v>
      </c>
      <c r="EW10" s="41">
        <f>MIN(EV10,Rates!$D$4)</f>
        <v>100</v>
      </c>
      <c r="EX10" s="36">
        <f>EW10-EZ10</f>
        <v>100</v>
      </c>
      <c r="EY10" s="24">
        <f>EX10*Rates!$C$6</f>
        <v>40000</v>
      </c>
      <c r="EZ10" s="36">
        <f>IF(AND(EW10&gt;($C$42+$C$42*Rates!$J$5),EW10&lt;=Rates!$D$4),EW10-($C$42+$C$42*Rates!$J$5),0)</f>
        <v>0</v>
      </c>
      <c r="FA10" s="25">
        <f>EZ10*(Rates!$C$6-Rates!$J$6*Rates!$C$6)</f>
        <v>0</v>
      </c>
      <c r="FB10" s="41">
        <f>MIN(Rates!$E$4-Rates!$D$4,EV10-EW10)</f>
        <v>0</v>
      </c>
      <c r="FC10" s="24">
        <f>IF(AND(FB10&gt;=0,FE10&gt;=0,EX10&gt;=0), FB10 -FE10, 0)</f>
        <v>0</v>
      </c>
      <c r="FD10" s="24">
        <f>FC10*Rates!$D$6</f>
        <v>0</v>
      </c>
      <c r="FE10" s="45">
        <f>IF(AND(EW10+FB10&gt;($C$42+$C$42*Rates!$J$5),FB10&lt;=Rates!$E$4-Rates!$D$4,FB10&gt;0,FB10&gt;ET42+ET42*Rates!$J$5), EW10+FB10-EZ10,0)</f>
        <v>0</v>
      </c>
      <c r="FF10" s="25">
        <f>FE10*(Rates!$D$6-Rates!$J$6*Rates!$D$6)</f>
        <v>0</v>
      </c>
      <c r="FG10" s="41">
        <f>IF(EV10&gt;Rates!$E$4,EU10-FB10,0)</f>
        <v>0</v>
      </c>
      <c r="FH10" s="45">
        <f>IF(AND(FC10&gt;=0,FJ10&gt;0,FG10&gt;0),FG10-FJ10, 0)</f>
        <v>0</v>
      </c>
      <c r="FI10" s="45">
        <f>FH10*Rates!$E$6</f>
        <v>0</v>
      </c>
      <c r="FJ10" s="45">
        <f>IF($C$42+$C$42*Rates!$J$5&lt;=Rates!$E$4,FG10,IF(EV10&gt;$C$42+$C$42*Rates!$J$5,EV10-($C$42+$C$42*Rates!$J$5),0))</f>
        <v>0</v>
      </c>
      <c r="FK10" s="46">
        <f>FJ10*(Rates!$E$6-Rates!$J$6*Rates!$E$6)</f>
        <v>0</v>
      </c>
      <c r="FL10" s="32">
        <f>SUM(EY10,FA10,FD10,FF10,FI10,FK10)</f>
        <v>40000</v>
      </c>
      <c r="FM10" s="52">
        <f>IF($V$7,FL10*Rates!$J$11,0)</f>
        <v>0</v>
      </c>
      <c r="FN10" s="60">
        <f>FL10+FM10</f>
        <v>40000</v>
      </c>
      <c r="FO10" s="52"/>
      <c r="FP10" s="17">
        <v>100</v>
      </c>
      <c r="FQ10" s="32">
        <f>FP10</f>
        <v>100</v>
      </c>
      <c r="FR10" s="41">
        <f>MIN(FQ10,Rates!$D$4)</f>
        <v>100</v>
      </c>
      <c r="FS10" s="36">
        <f>FR10-FU10</f>
        <v>100</v>
      </c>
      <c r="FT10" s="24">
        <f>FS10*Rates!$C$6</f>
        <v>40000</v>
      </c>
      <c r="FU10" s="36">
        <f>IF(AND(FR10&gt;($C$42+$C$42*Rates!$J$5),FR10&lt;=Rates!$D$4),FR10-($C$42+$C$42*Rates!$J$5),0)</f>
        <v>0</v>
      </c>
      <c r="FV10" s="25">
        <f>FU10*(Rates!$C$6-Rates!$J$6*Rates!$C$6)</f>
        <v>0</v>
      </c>
      <c r="FW10" s="41">
        <f>MIN(Rates!$E$4-Rates!$D$4,FQ10-FR10)</f>
        <v>0</v>
      </c>
      <c r="FX10" s="24">
        <f>IF(AND(FW10&gt;=0,FZ10&gt;=0,FS10&gt;=0), FW10 -FZ10, 0)</f>
        <v>0</v>
      </c>
      <c r="FY10" s="24">
        <f>FX10*Rates!$D$6</f>
        <v>0</v>
      </c>
      <c r="FZ10" s="45">
        <f>IF(AND(FR10+FW10&gt;($C$42+$C$42*Rates!$J$5),FW10&lt;=Rates!$E$4-Rates!$D$4,FW10&gt;0,FW10&gt;FO42+FO42*Rates!$J$5), FR10+FW10-FU10,0)</f>
        <v>0</v>
      </c>
      <c r="GA10" s="25">
        <f>FZ10*(Rates!$D$6-Rates!$J$6*Rates!$D$6)</f>
        <v>0</v>
      </c>
      <c r="GB10" s="41">
        <f>IF(FQ10&gt;Rates!$E$4,FP10-FW10,0)</f>
        <v>0</v>
      </c>
      <c r="GC10" s="45">
        <f>IF(AND(FX10&gt;=0,GE10&gt;0,GB10&gt;0),GB10-GE10, 0)</f>
        <v>0</v>
      </c>
      <c r="GD10" s="45">
        <f>GC10*Rates!$E$6</f>
        <v>0</v>
      </c>
      <c r="GE10" s="45">
        <f>IF($C$42+$C$42*Rates!$J$5&lt;=Rates!$E$4,GB10,IF(FQ10&gt;$C$42+$C$42*Rates!$J$5,FQ10-($C$42+$C$42*Rates!$J$5),0))</f>
        <v>0</v>
      </c>
      <c r="GF10" s="46">
        <f>GE10*(Rates!$E$6-Rates!$J$6*Rates!$E$6)</f>
        <v>0</v>
      </c>
      <c r="GG10" s="32">
        <f>SUM(FT10,FV10,FY10,GA10,GD10,GF10)</f>
        <v>40000</v>
      </c>
      <c r="GH10" s="52">
        <f>IF($V$7,GG10*Rates!$J$11,0)</f>
        <v>0</v>
      </c>
      <c r="GI10" s="60">
        <f>GG10+GH10</f>
        <v>40000</v>
      </c>
      <c r="GJ10" s="52"/>
      <c r="GK10" s="17">
        <v>100</v>
      </c>
      <c r="GL10" s="32">
        <f>GK10</f>
        <v>100</v>
      </c>
      <c r="GM10" s="41">
        <f>MIN(GL10,Rates!$D$4)</f>
        <v>100</v>
      </c>
      <c r="GN10" s="36">
        <f>GM10-GP10</f>
        <v>100</v>
      </c>
      <c r="GO10" s="24">
        <f>GN10*Rates!$C$6</f>
        <v>40000</v>
      </c>
      <c r="GP10" s="36">
        <f>IF(AND(GM10&gt;($C$42+$C$42*Rates!$J$5),GM10&lt;=Rates!$D$4),GM10-($C$42+$C$42*Rates!$J$5),0)</f>
        <v>0</v>
      </c>
      <c r="GQ10" s="25">
        <f>GP10*(Rates!$C$6-Rates!$J$6*Rates!$C$6)</f>
        <v>0</v>
      </c>
      <c r="GR10" s="41">
        <f>MIN(Rates!$E$4-Rates!$D$4,GL10-GM10)</f>
        <v>0</v>
      </c>
      <c r="GS10" s="24">
        <f>IF(AND(GR10&gt;=0,GU10&gt;=0,GN10&gt;=0), GR10 -GU10, 0)</f>
        <v>0</v>
      </c>
      <c r="GT10" s="24">
        <f>GS10*Rates!$D$6</f>
        <v>0</v>
      </c>
      <c r="GU10" s="45">
        <f>IF(AND(GM10+GR10&gt;($C$42+$C$42*Rates!$J$5),GR10&lt;=Rates!$E$4-Rates!$D$4,GR10&gt;0,GR10&gt;GJ42+GJ42*Rates!$J$5), GM10+GR10-GP10,0)</f>
        <v>0</v>
      </c>
      <c r="GV10" s="25">
        <f>GU10*(Rates!$D$6-Rates!$J$6*Rates!$D$6)</f>
        <v>0</v>
      </c>
      <c r="GW10" s="41">
        <f>IF(GL10&gt;Rates!$E$4,GK10-GR10,0)</f>
        <v>0</v>
      </c>
      <c r="GX10" s="45">
        <f>IF(AND(GS10&gt;=0,GZ10&gt;0,GW10&gt;0),GW10-GZ10, 0)</f>
        <v>0</v>
      </c>
      <c r="GY10" s="45">
        <f>GX10*Rates!$E$6</f>
        <v>0</v>
      </c>
      <c r="GZ10" s="45">
        <f>IF($C$42+$C$42*Rates!$J$5&lt;=Rates!$E$4,GW10,IF(GL10&gt;$C$42+$C$42*Rates!$J$5,GL10-($C$42+$C$42*Rates!$J$5),0))</f>
        <v>0</v>
      </c>
      <c r="HA10" s="46">
        <f>GZ10*(Rates!$E$6-Rates!$J$6*Rates!$E$6)</f>
        <v>0</v>
      </c>
      <c r="HB10" s="32">
        <f>SUM(GO10,GQ10,GT10,GV10,GY10,HA10)</f>
        <v>40000</v>
      </c>
      <c r="HC10" s="52">
        <f>IF($V$7,HB10*Rates!$J$11,0)</f>
        <v>0</v>
      </c>
      <c r="HD10" s="60">
        <f>HB10+HC10</f>
        <v>40000</v>
      </c>
      <c r="HE10" s="52"/>
      <c r="HF10" s="17">
        <v>100</v>
      </c>
      <c r="HG10" s="32">
        <f>HF10</f>
        <v>100</v>
      </c>
      <c r="HH10" s="41">
        <f>MIN(HG10,Rates!$D$4)</f>
        <v>100</v>
      </c>
      <c r="HI10" s="36">
        <f>HH10-HK10</f>
        <v>100</v>
      </c>
      <c r="HJ10" s="24">
        <f>HI10*Rates!$C$6</f>
        <v>40000</v>
      </c>
      <c r="HK10" s="36">
        <f>IF(AND(HH10&gt;($C$42+$C$42*Rates!$J$5),HH10&lt;=Rates!$D$4),HH10-($C$42+$C$42*Rates!$J$5),0)</f>
        <v>0</v>
      </c>
      <c r="HL10" s="25">
        <f>HK10*(Rates!$C$6-Rates!$J$6*Rates!$C$6)</f>
        <v>0</v>
      </c>
      <c r="HM10" s="41">
        <f>MIN(Rates!$E$4-Rates!$D$4,HG10-HH10)</f>
        <v>0</v>
      </c>
      <c r="HN10" s="24">
        <f>IF(AND(HM10&gt;=0,HP10&gt;=0,HI10&gt;=0), HM10 -HP10, 0)</f>
        <v>0</v>
      </c>
      <c r="HO10" s="24">
        <f>HN10*Rates!$D$6</f>
        <v>0</v>
      </c>
      <c r="HP10" s="45">
        <f>IF(AND(HH10+HM10&gt;($C$42+$C$42*Rates!$J$5),HM10&lt;=Rates!$E$4-Rates!$D$4,HM10&gt;0,HM10&gt;HE42+HE42*Rates!$J$5), HH10+HM10-HK10,0)</f>
        <v>0</v>
      </c>
      <c r="HQ10" s="25">
        <f>HP10*(Rates!$D$6-Rates!$J$6*Rates!$D$6)</f>
        <v>0</v>
      </c>
      <c r="HR10" s="41">
        <f>IF(HG10&gt;Rates!$E$4,HF10-HM10,0)</f>
        <v>0</v>
      </c>
      <c r="HS10" s="45">
        <f>IF(AND(HN10&gt;=0,HU10&gt;0,HR10&gt;0),HR10-HU10, 0)</f>
        <v>0</v>
      </c>
      <c r="HT10" s="45">
        <f>HS10*Rates!$E$6</f>
        <v>0</v>
      </c>
      <c r="HU10" s="45">
        <f>IF($C$42+$C$42*Rates!$J$5&lt;=Rates!$E$4,HR10,IF(HG10&gt;$C$42+$C$42*Rates!$J$5,HG10-($C$42+$C$42*Rates!$J$5),0))</f>
        <v>0</v>
      </c>
      <c r="HV10" s="46">
        <f>HU10*(Rates!$E$6-Rates!$J$6*Rates!$E$6)</f>
        <v>0</v>
      </c>
      <c r="HW10" s="32">
        <f>SUM(HJ10,HL10,HO10,HQ10,HT10,HV10)</f>
        <v>40000</v>
      </c>
      <c r="HX10" s="52">
        <f>IF($V$7,HW10*Rates!$J$11,0)</f>
        <v>0</v>
      </c>
      <c r="HY10" s="60">
        <f>HW10+HX10</f>
        <v>40000</v>
      </c>
      <c r="HZ10" s="52"/>
      <c r="IB10" s="6"/>
      <c r="IC10" s="5"/>
    </row>
    <row r="11" spans="1:237" x14ac:dyDescent="0.25">
      <c r="A11" s="2"/>
      <c r="B11" s="55">
        <f>B10+1</f>
        <v>40576</v>
      </c>
      <c r="C11" s="66">
        <f>WEEKDAY('Mngt Info'!B11,2)</f>
        <v>3</v>
      </c>
      <c r="D11" s="3">
        <v>156</v>
      </c>
      <c r="E11" s="33">
        <f>IF($D11&gt;=0,SUM($E10+$D11), "")</f>
        <v>256</v>
      </c>
      <c r="F11" s="41">
        <f>IF(AND($E11&gt;=Rates!$D$4,SUM($F$10:F10)&gt;=Rates!$D$4),0,IF(AND($E11&gt;=Rates!$D$4,SUM($F$10:F10)&lt;Rates!$D$4),Rates!$D$4-SUM(F$10:$F10),IF($E11&lt;Rates!$D$4,$E11-SUM($F$10:F10))))</f>
        <v>0</v>
      </c>
      <c r="G11" s="36">
        <f t="shared" ref="G11:G40" si="0">F11-I11</f>
        <v>0</v>
      </c>
      <c r="H11" s="24">
        <f>G11*Rates!$C$6</f>
        <v>0</v>
      </c>
      <c r="I11" s="36">
        <f>IF(AND(E11&gt;($C$42+$C$42*Rates!$J$5),E10&lt;=($C$42+$C$42*Rates!$J$5),SUM($F$10:F11)&lt;Rates!$D$4),SUM($F$10:F11)-($C$42+$C$42*Rates!$J$5),IF(I10=0,0,F11))</f>
        <v>0</v>
      </c>
      <c r="J11" s="25">
        <f>I11*(Rates!$C$6-Rates!$J$6*Rates!$C$6)</f>
        <v>0</v>
      </c>
      <c r="K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L11" s="24">
        <f t="shared" ref="L11:L40" si="1">IF(AND(K11&gt;=0,N11&gt;=0,G11&gt;=0), K11 -N11, 0)</f>
        <v>156</v>
      </c>
      <c r="M11" s="24">
        <f>L11*Rates!$D$6</f>
        <v>39000</v>
      </c>
      <c r="N11" s="45">
        <f>IF(AND(F11+K11&gt;($C$42+$C$42*Rates!$J$5),K11&lt;=Rates!$E$4-Rates!$D$4,K11&gt;0,K11&gt;D43+D43*Rates!$J$5), F11+K11-I11,0)</f>
        <v>0</v>
      </c>
      <c r="O11" s="25">
        <f>N11*(Rates!$D$6-Rates!$J$6*Rates!$D$6)</f>
        <v>0</v>
      </c>
      <c r="P11" s="41">
        <f>IF(E11&gt;Rates!$E$4,D11-K11,0)</f>
        <v>0</v>
      </c>
      <c r="Q11" s="45">
        <f>IF(P11=0,0,IF($H$42&lt;500,0,IF(SUM(Q$10:Q10)=($H$42-500),0,IF(P11&gt;$H$42-500-SUM(Q$10:Q10),$H$42-500-SUM(Q$10:Q10),P11))))</f>
        <v>0</v>
      </c>
      <c r="R11" s="45">
        <f>Q11*Rates!$E$6</f>
        <v>0</v>
      </c>
      <c r="S11" s="45">
        <f t="shared" ref="S11:S40" si="2">P11-Q11</f>
        <v>0</v>
      </c>
      <c r="T11" s="46">
        <f>S11*(Rates!$E$6-Rates!$J$6*Rates!$E$6)</f>
        <v>0</v>
      </c>
      <c r="U11" s="33">
        <f t="shared" ref="U11:U40" si="3">SUM(H11,J11,M11,O11,R11,T11)</f>
        <v>39000</v>
      </c>
      <c r="V11" s="53">
        <f>IF($V$7,U11*Rates!$J$11,0)</f>
        <v>0</v>
      </c>
      <c r="W11" s="68">
        <f t="shared" ref="W11:W41" si="4">U11+V11</f>
        <v>39000</v>
      </c>
      <c r="X11" s="53"/>
      <c r="Y11" s="6">
        <v>156</v>
      </c>
      <c r="Z11" s="33">
        <f>IF($Y11&gt;=0,SUM($Z10+$Y11), "")</f>
        <v>256</v>
      </c>
      <c r="AA11" s="41">
        <f>IF(AND($Z11&gt;=Rates!$D$4,SUM(AA$10:$AA10)&gt;=Rates!$D$4),0,IF(AND($Z11&gt;=Rates!$D$4,SUM(AA$10:$AA10)&lt;Rates!$D$4),Rates!$D$4-SUM(AA$10:$AA10),IF($Z11&lt;Rates!$D$4,$Z11-SUM($AA$10:AA10))))</f>
        <v>0</v>
      </c>
      <c r="AB11" s="36">
        <f t="shared" ref="AB11:AB40" si="5">AA11-AD11</f>
        <v>0</v>
      </c>
      <c r="AC11" s="24">
        <f>AB11*Rates!$C$6</f>
        <v>0</v>
      </c>
      <c r="AD11" s="36">
        <f>IF(AND(Z11&gt;($C$42+$C$42*Rates!$J$5),Z10&lt;=($C$42+$C$42*Rates!$J$5),SUM($F$10:AA11)&lt;Rates!$D$4),SUM($F$10:AA11)-($C$42+$C$42*Rates!$J$5),IF(AD10=0,0,AA11))</f>
        <v>0</v>
      </c>
      <c r="AE11" s="25">
        <f>AD11*(Rates!$C$6-Rates!$J$6*Rates!$C$6)</f>
        <v>0</v>
      </c>
      <c r="AF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AG11" s="24">
        <f t="shared" ref="AG11:AG40" si="6">IF(AND(AF11&gt;=0,AI11&gt;=0,AB11&gt;=0), AF11 -AI11, 0)</f>
        <v>156</v>
      </c>
      <c r="AH11" s="24">
        <f>AG11*Rates!$D$6</f>
        <v>39000</v>
      </c>
      <c r="AI11" s="45">
        <f>IF(AND(AA11+AF11&gt;($C$42+$C$42*Rates!$J$5),AF11&lt;=Rates!$E$4-Rates!$D$4,AF11&gt;0,AF11&gt;Y43+Y43*Rates!$J$5), AA11+AF11-AD11,0)</f>
        <v>0</v>
      </c>
      <c r="AJ11" s="25">
        <f>AI11*(Rates!$D$6-Rates!$J$6*Rates!$D$6)</f>
        <v>0</v>
      </c>
      <c r="AK11" s="41">
        <f>IF(Z11&gt;Rates!$E$4,Y11-AF11,0)</f>
        <v>0</v>
      </c>
      <c r="AL11" s="45">
        <f t="shared" ref="AL11:AL40" si="7">IF(AND(AG11&gt;=0,AN11&gt;0,AK11&gt;0),AK11-AN11, 0)</f>
        <v>0</v>
      </c>
      <c r="AM11" s="45">
        <f>AL11*Rates!$E$6</f>
        <v>0</v>
      </c>
      <c r="AN11" s="45">
        <f>IF($C$42+$C$42*Rates!$J$5&lt;=Rates!$E$4,AK11,IF(Z11&gt;$C$42+$C$42*Rates!$J$5,Z11-($C$42+$C$42*Rates!$J$5),0))</f>
        <v>0</v>
      </c>
      <c r="AO11" s="46">
        <f>AN11*(Rates!$E$6-Rates!$J$6*Rates!$E$6)</f>
        <v>0</v>
      </c>
      <c r="AP11" s="71">
        <f t="shared" ref="AP11:AP40" si="8">SUM(AC11,AE11,AH11,AJ11,AM11,AO11)</f>
        <v>39000</v>
      </c>
      <c r="AQ11" s="53">
        <f>IF($V$7,AP11*Rates!$J$11,0)</f>
        <v>0</v>
      </c>
      <c r="AR11" s="68">
        <f t="shared" ref="AR11:AR41" si="9">AP11+AQ11</f>
        <v>39000</v>
      </c>
      <c r="AS11" s="53"/>
      <c r="AT11" s="6">
        <v>150</v>
      </c>
      <c r="AU11" s="33">
        <f>IF($D11&gt;=0,SUM($E10+$D11), "")</f>
        <v>256</v>
      </c>
      <c r="AV11" s="41">
        <f>IF(AND($E11&gt;=Rates!$D$4,SUM($F$10:AV10)&gt;=Rates!$D$4),0,IF(AND($E11&gt;=Rates!$D$4,SUM($F$10:AV10)&lt;Rates!$D$4),Rates!$D$4-SUM($F$10:AV10),IF($E11&lt;Rates!$D$4,$E11-SUM($F$10:AV10))))</f>
        <v>0</v>
      </c>
      <c r="AW11" s="36">
        <f t="shared" ref="AW11:AW40" si="10">AV11-AY11</f>
        <v>0</v>
      </c>
      <c r="AX11" s="24">
        <f>AW11*Rates!$C$6</f>
        <v>0</v>
      </c>
      <c r="AY11" s="36">
        <f>IF(AND(AU11&gt;($C$42+$C$42*Rates!$J$5),AU10&lt;=($C$42+$C$42*Rates!$J$5),SUM($F$10:AV11)&lt;Rates!$D$4),SUM($F$10:AV11)-($C$42+$C$42*Rates!$J$5),IF(AY10=0,0,AV11))</f>
        <v>0</v>
      </c>
      <c r="AZ11" s="25">
        <f>AY11*(Rates!$C$6-Rates!$J$6*Rates!$C$6)</f>
        <v>0</v>
      </c>
      <c r="BA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BB11" s="24">
        <f t="shared" ref="BB11:BB40" si="11">IF(AND(BA11&gt;=0,BD11&gt;=0,AW11&gt;=0), BA11 -BD11, 0)</f>
        <v>156</v>
      </c>
      <c r="BC11" s="24">
        <f>BB11*Rates!$D$6</f>
        <v>39000</v>
      </c>
      <c r="BD11" s="45">
        <f>IF(AND(AV11+BA11&gt;($C$42+$C$42*Rates!$J$5),BA11&lt;=Rates!$E$4-Rates!$D$4,BA11&gt;0,BA11&gt;AT43+AT43*Rates!$J$5), AV11+BA11-AY11,0)</f>
        <v>0</v>
      </c>
      <c r="BE11" s="25">
        <f>BD11*(Rates!$D$6-Rates!$J$6*Rates!$D$6)</f>
        <v>0</v>
      </c>
      <c r="BF11" s="41">
        <f>IF(AU11&gt;Rates!$E$4,AT11-BA11,0)</f>
        <v>0</v>
      </c>
      <c r="BG11" s="45">
        <f t="shared" ref="BG11:BG40" si="12">IF(AND(BB11&gt;=0,BI11&gt;0,BF11&gt;0),BF11-BI11, 0)</f>
        <v>0</v>
      </c>
      <c r="BH11" s="45">
        <f>BG11*Rates!$E$6</f>
        <v>0</v>
      </c>
      <c r="BI11" s="45">
        <f>IF($C$42+$C$42*Rates!$J$5&lt;=Rates!$E$4,BF11,IF(AU11&gt;$C$42+$C$42*Rates!$J$5,AU11-($C$42+$C$42*Rates!$J$5),0))</f>
        <v>0</v>
      </c>
      <c r="BJ11" s="46">
        <f>BI11*(Rates!$E$6-Rates!$J$6*Rates!$E$6)</f>
        <v>0</v>
      </c>
      <c r="BK11" s="71">
        <f t="shared" ref="BK11:BK40" si="13">SUM(AX11,AZ11,BC11,BE11,BH11,BJ11)</f>
        <v>39000</v>
      </c>
      <c r="BL11" s="53">
        <f>IF($V$7,BK11*Rates!$J$11,0)</f>
        <v>0</v>
      </c>
      <c r="BM11" s="68">
        <f t="shared" ref="BM11:BM40" si="14">BK11+BL11</f>
        <v>39000</v>
      </c>
      <c r="BN11" s="53"/>
      <c r="BO11" s="3">
        <v>150</v>
      </c>
      <c r="BP11" s="33">
        <f>IF($D11&gt;=0,SUM($E10+$D11), "")</f>
        <v>256</v>
      </c>
      <c r="BQ11" s="41">
        <f>IF(AND($E11&gt;=Rates!$D$4,SUM($F$10:BQ10)&gt;=Rates!$D$4),0,IF(AND($E11&gt;=Rates!$D$4,SUM($F$10:BQ10)&lt;Rates!$D$4),Rates!$D$4-SUM($F$10:BQ10),IF($E11&lt;Rates!$D$4,$E11-SUM($F$10:BQ10))))</f>
        <v>0</v>
      </c>
      <c r="BR11" s="36">
        <f t="shared" ref="BR11:BR40" si="15">BQ11-BT11</f>
        <v>0</v>
      </c>
      <c r="BS11" s="24">
        <f>BR11*Rates!$C$6</f>
        <v>0</v>
      </c>
      <c r="BT11" s="36">
        <f>IF(AND(BP11&gt;($C$42+$C$42*Rates!$J$5),BP10&lt;=($C$42+$C$42*Rates!$J$5),SUM($F$10:BQ11)&lt;Rates!$D$4),SUM($F$10:BQ11)-($C$42+$C$42*Rates!$J$5),IF(BT10=0,0,BQ11))</f>
        <v>0</v>
      </c>
      <c r="BU11" s="25">
        <f>BT11*(Rates!$C$6-Rates!$J$6*Rates!$C$6)</f>
        <v>0</v>
      </c>
      <c r="BV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BW11" s="24">
        <f t="shared" ref="BW11:BW40" si="16">IF(AND(BV11&gt;=0,BY11&gt;=0,BR11&gt;=0), BV11 -BY11, 0)</f>
        <v>156</v>
      </c>
      <c r="BX11" s="24">
        <f>BW11*Rates!$D$6</f>
        <v>39000</v>
      </c>
      <c r="BY11" s="45">
        <f>IF(AND(BQ11+BV11&gt;($C$42+$C$42*Rates!$J$5),BV11&lt;=Rates!$E$4-Rates!$D$4,BV11&gt;0,BV11&gt;BO43+BO43*Rates!$J$5), BQ11+BV11-BT11,0)</f>
        <v>0</v>
      </c>
      <c r="BZ11" s="25">
        <f>BY11*(Rates!$D$6-Rates!$J$6*Rates!$D$6)</f>
        <v>0</v>
      </c>
      <c r="CA11" s="41">
        <f>IF(BP11&gt;Rates!$E$4,BO11-BV11,0)</f>
        <v>0</v>
      </c>
      <c r="CB11" s="45">
        <f t="shared" ref="CB11:CB40" si="17">IF(AND(BW11&gt;=0,CD11&gt;0,CA11&gt;0),CA11-CD11, 0)</f>
        <v>0</v>
      </c>
      <c r="CC11" s="45">
        <f>CB11*Rates!$E$6</f>
        <v>0</v>
      </c>
      <c r="CD11" s="45">
        <f>IF($C$42+$C$42*Rates!$J$5&lt;=Rates!$E$4,CA11,IF(BP11&gt;$C$42+$C$42*Rates!$J$5,BP11-($C$42+$C$42*Rates!$J$5),0))</f>
        <v>0</v>
      </c>
      <c r="CE11" s="46">
        <f>CD11*(Rates!$E$6-Rates!$J$6*Rates!$E$6)</f>
        <v>0</v>
      </c>
      <c r="CF11" s="33">
        <f t="shared" ref="CF11:CF40" si="18">SUM(BS11,BU11,BX11,BZ11,CC11,CE11)</f>
        <v>39000</v>
      </c>
      <c r="CG11" s="53">
        <f>IF($V$7,CF11*Rates!$J$11,0)</f>
        <v>0</v>
      </c>
      <c r="CH11" s="68">
        <f t="shared" ref="CH11:CH40" si="19">CF11+CG11</f>
        <v>39000</v>
      </c>
      <c r="CI11" s="53"/>
      <c r="CJ11" s="3">
        <v>150</v>
      </c>
      <c r="CK11" s="33">
        <f>IF($D11&gt;=0,SUM($E10+$D11), "")</f>
        <v>256</v>
      </c>
      <c r="CL11" s="41">
        <f>IF(AND($E11&gt;=Rates!$D$4,SUM($F$10:CL10)&gt;=Rates!$D$4),0,IF(AND($E11&gt;=Rates!$D$4,SUM($F$10:CL10)&lt;Rates!$D$4),Rates!$D$4-SUM($F$10:CL10),IF($E11&lt;Rates!$D$4,$E11-SUM($F$10:CL10))))</f>
        <v>0</v>
      </c>
      <c r="CM11" s="36">
        <f t="shared" ref="CM11:CM40" si="20">CL11-CO11</f>
        <v>0</v>
      </c>
      <c r="CN11" s="24">
        <f>CM11*Rates!$C$6</f>
        <v>0</v>
      </c>
      <c r="CO11" s="36">
        <f>IF(AND(CK11&gt;($C$42+$C$42*Rates!$J$5),CK10&lt;=($C$42+$C$42*Rates!$J$5),SUM($F$10:CL11)&lt;Rates!$D$4),SUM($F$10:CL11)-($C$42+$C$42*Rates!$J$5),IF(CO10=0,0,CL11))</f>
        <v>0</v>
      </c>
      <c r="CP11" s="25">
        <f>CO11*(Rates!$C$6-Rates!$J$6*Rates!$C$6)</f>
        <v>0</v>
      </c>
      <c r="CQ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CR11" s="24">
        <f t="shared" ref="CR11:CR40" si="21">IF(AND(CQ11&gt;=0,CT11&gt;=0,CM11&gt;=0), CQ11 -CT11, 0)</f>
        <v>156</v>
      </c>
      <c r="CS11" s="24">
        <f>CR11*Rates!$D$6</f>
        <v>39000</v>
      </c>
      <c r="CT11" s="45">
        <f>IF(AND(CL11+CQ11&gt;($C$42+$C$42*Rates!$J$5),CQ11&lt;=Rates!$E$4-Rates!$D$4,CQ11&gt;0,CQ11&gt;CJ43+CJ43*Rates!$J$5), CL11+CQ11-CO11,0)</f>
        <v>0</v>
      </c>
      <c r="CU11" s="25">
        <f>CT11*(Rates!$D$6-Rates!$J$6*Rates!$D$6)</f>
        <v>0</v>
      </c>
      <c r="CV11" s="41">
        <f>IF(CK11&gt;Rates!$E$4,CJ11-CQ11,0)</f>
        <v>0</v>
      </c>
      <c r="CW11" s="45">
        <f t="shared" ref="CW11:CW40" si="22">IF(AND(CR11&gt;=0,CY11&gt;0,CV11&gt;0),CV11-CY11, 0)</f>
        <v>0</v>
      </c>
      <c r="CX11" s="45">
        <f>CW11*Rates!$E$6</f>
        <v>0</v>
      </c>
      <c r="CY11" s="45">
        <f>IF($C$42+$C$42*Rates!$J$5&lt;=Rates!$E$4,CV11,IF(CK11&gt;$C$42+$C$42*Rates!$J$5,CK11-($C$42+$C$42*Rates!$J$5),0))</f>
        <v>0</v>
      </c>
      <c r="CZ11" s="46">
        <f>CY11*(Rates!$E$6-Rates!$J$6*Rates!$E$6)</f>
        <v>0</v>
      </c>
      <c r="DA11" s="33">
        <f t="shared" ref="DA11:DA40" si="23">SUM(CN11,CP11,CS11,CU11,CX11,CZ11)</f>
        <v>39000</v>
      </c>
      <c r="DB11" s="53">
        <f>IF($V$7,DA11*Rates!$J$11,0)</f>
        <v>0</v>
      </c>
      <c r="DC11" s="68">
        <f t="shared" ref="DC11:DC41" si="24">DA11+DB11</f>
        <v>39000</v>
      </c>
      <c r="DD11" s="53"/>
      <c r="DE11" s="3">
        <v>150</v>
      </c>
      <c r="DF11" s="33">
        <f>IF($D11&gt;=0,SUM($E10+$D11), "")</f>
        <v>256</v>
      </c>
      <c r="DG11" s="41">
        <f>IF(AND($E11&gt;=Rates!$D$4,SUM($F$10:DG10)&gt;=Rates!$D$4),0,IF(AND($E11&gt;=Rates!$D$4,SUM($F$10:DG10)&lt;Rates!$D$4),Rates!$D$4-SUM($F$10:DG10),IF($E11&lt;Rates!$D$4,$E11-SUM($F$10:DG10))))</f>
        <v>0</v>
      </c>
      <c r="DH11" s="36">
        <f t="shared" ref="DH11:DH40" si="25">DG11-DJ11</f>
        <v>0</v>
      </c>
      <c r="DI11" s="24">
        <f>DH11*Rates!$C$6</f>
        <v>0</v>
      </c>
      <c r="DJ11" s="36">
        <f>IF(AND(DF11&gt;($C$42+$C$42*Rates!$J$5),DF10&lt;=($C$42+$C$42*Rates!$J$5),SUM($F$10:DG11)&lt;Rates!$D$4),SUM($F$10:DG11)-($C$42+$C$42*Rates!$J$5),IF(DJ10=0,0,DG11))</f>
        <v>0</v>
      </c>
      <c r="DK11" s="25">
        <f>DJ11*(Rates!$C$6-Rates!$J$6*Rates!$C$6)</f>
        <v>0</v>
      </c>
      <c r="DL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DM11" s="24">
        <f t="shared" ref="DM11:DM40" si="26">IF(AND(DL11&gt;=0,DO11&gt;=0,DH11&gt;=0), DL11 -DO11, 0)</f>
        <v>156</v>
      </c>
      <c r="DN11" s="24">
        <f>DM11*Rates!$D$6</f>
        <v>39000</v>
      </c>
      <c r="DO11" s="45">
        <f>IF(AND(DG11+DL11&gt;($C$42+$C$42*Rates!$J$5),DL11&lt;=Rates!$E$4-Rates!$D$4,DL11&gt;0,DL11&gt;DE43+DE43*Rates!$J$5), DG11+DL11-DJ11,0)</f>
        <v>0</v>
      </c>
      <c r="DP11" s="25">
        <f>DO11*(Rates!$D$6-Rates!$J$6*Rates!$D$6)</f>
        <v>0</v>
      </c>
      <c r="DQ11" s="41">
        <f>IF(DF11&gt;Rates!$E$4,DE11-DL11,0)</f>
        <v>0</v>
      </c>
      <c r="DR11" s="45">
        <f t="shared" ref="DR11:DR40" si="27">IF(AND(DM11&gt;=0,DT11&gt;0,DQ11&gt;0),DQ11-DT11, 0)</f>
        <v>0</v>
      </c>
      <c r="DS11" s="45">
        <f>DR11*Rates!$E$6</f>
        <v>0</v>
      </c>
      <c r="DT11" s="45">
        <f>IF($C$42+$C$42*Rates!$J$5&lt;=Rates!$E$4,DQ11,IF(DF11&gt;$C$42+$C$42*Rates!$J$5,DF11-($C$42+$C$42*Rates!$J$5),0))</f>
        <v>0</v>
      </c>
      <c r="DU11" s="46">
        <f>DT11*(Rates!$E$6-Rates!$J$6*Rates!$E$6)</f>
        <v>0</v>
      </c>
      <c r="DV11" s="33">
        <f t="shared" ref="DV11:DV40" si="28">SUM(DI11,DK11,DN11,DP11,DS11,DU11)</f>
        <v>39000</v>
      </c>
      <c r="DW11" s="53">
        <f>IF($V$7,DV11*Rates!$J$11,0)</f>
        <v>0</v>
      </c>
      <c r="DX11" s="68">
        <f t="shared" ref="DX11:DX41" si="29">DV11+DW11</f>
        <v>39000</v>
      </c>
      <c r="DY11" s="53"/>
      <c r="DZ11" s="3">
        <v>150</v>
      </c>
      <c r="EA11" s="33">
        <f>IF($D11&gt;=0,SUM($E10+$D11), "")</f>
        <v>256</v>
      </c>
      <c r="EB11" s="41">
        <f>IF(AND($E11&gt;=Rates!$D$4,SUM($F$10:EB10)&gt;=Rates!$D$4),0,IF(AND($E11&gt;=Rates!$D$4,SUM($F$10:EB10)&lt;Rates!$D$4),Rates!$D$4-SUM($F$10:EB10),IF($E11&lt;Rates!$D$4,$E11-SUM($F$10:EB10))))</f>
        <v>0</v>
      </c>
      <c r="EC11" s="36">
        <f t="shared" ref="EC11:EC40" si="30">EB11-EE11</f>
        <v>0</v>
      </c>
      <c r="ED11" s="24">
        <f>EC11*Rates!$C$6</f>
        <v>0</v>
      </c>
      <c r="EE11" s="36">
        <f>IF(AND(EA11&gt;($C$42+$C$42*Rates!$J$5),EA10&lt;=($C$42+$C$42*Rates!$J$5),SUM($F$10:EB11)&lt;Rates!$D$4),SUM($F$10:EB11)-($C$42+$C$42*Rates!$J$5),IF(EE10=0,0,EB11))</f>
        <v>0</v>
      </c>
      <c r="EF11" s="25">
        <f>EE11*(Rates!$C$6-Rates!$J$6*Rates!$C$6)</f>
        <v>0</v>
      </c>
      <c r="EG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EH11" s="24">
        <f t="shared" ref="EH11:EH40" si="31">IF(AND(EG11&gt;=0,EJ11&gt;=0,EC11&gt;=0), EG11 -EJ11, 0)</f>
        <v>156</v>
      </c>
      <c r="EI11" s="24">
        <f>EH11*Rates!$D$6</f>
        <v>39000</v>
      </c>
      <c r="EJ11" s="45">
        <f>IF(AND(EB11+EG11&gt;($C$42+$C$42*Rates!$J$5),EG11&lt;=Rates!$E$4-Rates!$D$4,EG11&gt;0,EG11&gt;DZ43+DZ43*Rates!$J$5), EB11+EG11-EE11,0)</f>
        <v>0</v>
      </c>
      <c r="EK11" s="25">
        <f>EJ11*(Rates!$D$6-Rates!$J$6*Rates!$D$6)</f>
        <v>0</v>
      </c>
      <c r="EL11" s="41">
        <f>IF(EA11&gt;Rates!$E$4,DZ11-EG11,0)</f>
        <v>0</v>
      </c>
      <c r="EM11" s="45">
        <f t="shared" ref="EM11:EM40" si="32">IF(AND(EH11&gt;=0,EO11&gt;0,EL11&gt;0),EL11-EO11, 0)</f>
        <v>0</v>
      </c>
      <c r="EN11" s="45">
        <f>EM11*Rates!$E$6</f>
        <v>0</v>
      </c>
      <c r="EO11" s="45">
        <f>IF($C$42+$C$42*Rates!$J$5&lt;=Rates!$E$4,EL11,IF(EA11&gt;$C$42+$C$42*Rates!$J$5,EA11-($C$42+$C$42*Rates!$J$5),0))</f>
        <v>0</v>
      </c>
      <c r="EP11" s="46">
        <f>EO11*(Rates!$E$6-Rates!$J$6*Rates!$E$6)</f>
        <v>0</v>
      </c>
      <c r="EQ11" s="33">
        <f t="shared" ref="EQ11:EQ40" si="33">SUM(ED11,EF11,EI11,EK11,EN11,EP11)</f>
        <v>39000</v>
      </c>
      <c r="ER11" s="53">
        <f>IF($V$7,EQ11*Rates!$J$11,0)</f>
        <v>0</v>
      </c>
      <c r="ES11" s="68">
        <f t="shared" ref="ES11:ES41" si="34">EQ11+ER11</f>
        <v>39000</v>
      </c>
      <c r="ET11" s="53"/>
      <c r="EU11" s="3">
        <v>150</v>
      </c>
      <c r="EV11" s="33">
        <f>IF($D11&gt;=0,SUM($E10+$D11), "")</f>
        <v>256</v>
      </c>
      <c r="EW11" s="41">
        <f>IF(AND($E11&gt;=Rates!$D$4,SUM($F$10:EW10)&gt;=Rates!$D$4),0,IF(AND($E11&gt;=Rates!$D$4,SUM($F$10:EW10)&lt;Rates!$D$4),Rates!$D$4-SUM($F$10:EW10),IF($E11&lt;Rates!$D$4,$E11-SUM($F$10:EW10))))</f>
        <v>0</v>
      </c>
      <c r="EX11" s="36">
        <f t="shared" ref="EX11:EX40" si="35">EW11-EZ11</f>
        <v>0</v>
      </c>
      <c r="EY11" s="24">
        <f>EX11*Rates!$C$6</f>
        <v>0</v>
      </c>
      <c r="EZ11" s="36">
        <f>IF(AND(EV11&gt;($C$42+$C$42*Rates!$J$5),EV10&lt;=($C$42+$C$42*Rates!$J$5),SUM($F$10:EW11)&lt;Rates!$D$4),SUM($F$10:EW11)-($C$42+$C$42*Rates!$J$5),IF(EZ10=0,0,EW11))</f>
        <v>0</v>
      </c>
      <c r="FA11" s="25">
        <f>EZ11*(Rates!$C$6-Rates!$J$6*Rates!$C$6)</f>
        <v>0</v>
      </c>
      <c r="FB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FC11" s="24">
        <f t="shared" ref="FC11:FC40" si="36">IF(AND(FB11&gt;=0,FE11&gt;=0,EX11&gt;=0), FB11 -FE11, 0)</f>
        <v>156</v>
      </c>
      <c r="FD11" s="24">
        <f>FC11*Rates!$D$6</f>
        <v>39000</v>
      </c>
      <c r="FE11" s="45">
        <f>IF(AND(EW11+FB11&gt;($C$42+$C$42*Rates!$J$5),FB11&lt;=Rates!$E$4-Rates!$D$4,FB11&gt;0,FB11&gt;EU43+EU43*Rates!$J$5), EW11+FB11-EZ11,0)</f>
        <v>0</v>
      </c>
      <c r="FF11" s="25">
        <f>FE11*(Rates!$D$6-Rates!$J$6*Rates!$D$6)</f>
        <v>0</v>
      </c>
      <c r="FG11" s="41">
        <f>IF(EV11&gt;Rates!$E$4,EU11-FB11,0)</f>
        <v>0</v>
      </c>
      <c r="FH11" s="45">
        <f t="shared" ref="FH11:FH40" si="37">IF(AND(FC11&gt;=0,FJ11&gt;0,FG11&gt;0),FG11-FJ11, 0)</f>
        <v>0</v>
      </c>
      <c r="FI11" s="45">
        <f>FH11*Rates!$E$6</f>
        <v>0</v>
      </c>
      <c r="FJ11" s="45">
        <f>IF($C$42+$C$42*Rates!$J$5&lt;=Rates!$E$4,FG11,IF(EV11&gt;$C$42+$C$42*Rates!$J$5,EV11-($C$42+$C$42*Rates!$J$5),0))</f>
        <v>0</v>
      </c>
      <c r="FK11" s="46">
        <f>FJ11*(Rates!$E$6-Rates!$J$6*Rates!$E$6)</f>
        <v>0</v>
      </c>
      <c r="FL11" s="33">
        <f t="shared" ref="FL11:FL40" si="38">SUM(EY11,FA11,FD11,FF11,FI11,FK11)</f>
        <v>39000</v>
      </c>
      <c r="FM11" s="53">
        <f>IF($V$7,FL11*Rates!$J$11,0)</f>
        <v>0</v>
      </c>
      <c r="FN11" s="68">
        <f t="shared" ref="FN11:FN41" si="39">FL11+FM11</f>
        <v>39000</v>
      </c>
      <c r="FO11" s="53"/>
      <c r="FP11" s="3">
        <v>150</v>
      </c>
      <c r="FQ11" s="33">
        <f>IF($D11&gt;=0,SUM($E10+$D11), "")</f>
        <v>256</v>
      </c>
      <c r="FR11" s="41">
        <f>IF(AND($E11&gt;=Rates!$D$4,SUM($F$10:FR10)&gt;=Rates!$D$4),0,IF(AND($E11&gt;=Rates!$D$4,SUM($F$10:FR10)&lt;Rates!$D$4),Rates!$D$4-SUM($F$10:FR10),IF($E11&lt;Rates!$D$4,$E11-SUM($F$10:FR10))))</f>
        <v>0</v>
      </c>
      <c r="FS11" s="36">
        <f t="shared" ref="FS11:FS40" si="40">FR11-FU11</f>
        <v>0</v>
      </c>
      <c r="FT11" s="24">
        <f>FS11*Rates!$C$6</f>
        <v>0</v>
      </c>
      <c r="FU11" s="36">
        <f>IF(AND(FQ11&gt;($C$42+$C$42*Rates!$J$5),FQ10&lt;=($C$42+$C$42*Rates!$J$5),SUM($F$10:FR11)&lt;Rates!$D$4),SUM($F$10:FR11)-($C$42+$C$42*Rates!$J$5),IF(FU10=0,0,FR11))</f>
        <v>0</v>
      </c>
      <c r="FV11" s="25">
        <f>FU11*(Rates!$C$6-Rates!$J$6*Rates!$C$6)</f>
        <v>0</v>
      </c>
      <c r="FW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FX11" s="24">
        <f t="shared" ref="FX11:FX40" si="41">IF(AND(FW11&gt;=0,FZ11&gt;=0,FS11&gt;=0), FW11 -FZ11, 0)</f>
        <v>156</v>
      </c>
      <c r="FY11" s="24">
        <f>FX11*Rates!$D$6</f>
        <v>39000</v>
      </c>
      <c r="FZ11" s="45">
        <f>IF(AND(FR11+FW11&gt;($C$42+$C$42*Rates!$J$5),FW11&lt;=Rates!$E$4-Rates!$D$4,FW11&gt;0,FW11&gt;FP43+FP43*Rates!$J$5), FR11+FW11-FU11,0)</f>
        <v>0</v>
      </c>
      <c r="GA11" s="25">
        <f>FZ11*(Rates!$D$6-Rates!$J$6*Rates!$D$6)</f>
        <v>0</v>
      </c>
      <c r="GB11" s="41">
        <f>IF(FQ11&gt;Rates!$E$4,FP11-FW11,0)</f>
        <v>0</v>
      </c>
      <c r="GC11" s="45">
        <f t="shared" ref="GC11:GC40" si="42">IF(AND(FX11&gt;=0,GE11&gt;0,GB11&gt;0),GB11-GE11, 0)</f>
        <v>0</v>
      </c>
      <c r="GD11" s="45">
        <f>GC11*Rates!$E$6</f>
        <v>0</v>
      </c>
      <c r="GE11" s="45">
        <f>IF($C$42+$C$42*Rates!$J$5&lt;=Rates!$E$4,GB11,IF(FQ11&gt;$C$42+$C$42*Rates!$J$5,FQ11-($C$42+$C$42*Rates!$J$5),0))</f>
        <v>0</v>
      </c>
      <c r="GF11" s="46">
        <f>GE11*(Rates!$E$6-Rates!$J$6*Rates!$E$6)</f>
        <v>0</v>
      </c>
      <c r="GG11" s="33">
        <f t="shared" ref="GG11:GG40" si="43">SUM(FT11,FV11,FY11,GA11,GD11,GF11)</f>
        <v>39000</v>
      </c>
      <c r="GH11" s="53">
        <f>IF($V$7,GG11*Rates!$J$11,0)</f>
        <v>0</v>
      </c>
      <c r="GI11" s="68">
        <f t="shared" ref="GI11:GI41" si="44">GG11+GH11</f>
        <v>39000</v>
      </c>
      <c r="GJ11" s="53"/>
      <c r="GK11" s="3">
        <v>150</v>
      </c>
      <c r="GL11" s="33">
        <f>IF($D11&gt;=0,SUM($E10+$D11), "")</f>
        <v>256</v>
      </c>
      <c r="GM11" s="41">
        <f>IF(AND($E11&gt;=Rates!$D$4,SUM($F$10:GM10)&gt;=Rates!$D$4),0,IF(AND($E11&gt;=Rates!$D$4,SUM($F$10:GM10)&lt;Rates!$D$4),Rates!$D$4-SUM($F$10:GM10),IF($E11&lt;Rates!$D$4,$E11-SUM($F$10:GM10))))</f>
        <v>0</v>
      </c>
      <c r="GN11" s="36">
        <f t="shared" ref="GN11:GN40" si="45">GM11-GP11</f>
        <v>0</v>
      </c>
      <c r="GO11" s="24">
        <f>GN11*Rates!$C$6</f>
        <v>0</v>
      </c>
      <c r="GP11" s="36">
        <f>IF(AND(GL11&gt;($C$42+$C$42*Rates!$J$5),GL10&lt;=($C$42+$C$42*Rates!$J$5),SUM($F$10:GM11)&lt;Rates!$D$4),SUM($F$10:GM11)-($C$42+$C$42*Rates!$J$5),IF(GP10=0,0,GM11))</f>
        <v>0</v>
      </c>
      <c r="GQ11" s="25">
        <f>GP11*(Rates!$C$6-Rates!$J$6*Rates!$C$6)</f>
        <v>0</v>
      </c>
      <c r="GR11" s="41">
        <f>IF($E11&lt;=Rates!$D$4,0,IF(AND($E11&gt;Rates!$D$4,$E11&lt;Rates!$E$4),$E11-SUM($K$10:GR10)-Rates!$D$4,IF(AND($E11&gt;Rates!$E$4,SUM($K$10:GR10)&lt;Rates!$E$4-Rates!$D$4),Rates!$E$4-Rates!$D$4-SUM($K$10:GR10),0)))</f>
        <v>-1083444</v>
      </c>
      <c r="GS11" s="24">
        <f t="shared" ref="GS11:GS40" si="46">IF(AND(GR11&gt;=0,GU11&gt;=0,GN11&gt;=0), GR11 -GU11, 0)</f>
        <v>0</v>
      </c>
      <c r="GT11" s="24">
        <f>GS11*Rates!$D$6</f>
        <v>0</v>
      </c>
      <c r="GU11" s="45">
        <f>IF(AND(GM11+GR11&gt;($C$42+$C$42*Rates!$J$5),GR11&lt;=Rates!$E$4-Rates!$D$4,GR11&gt;0,GR11&gt;GK43+GK43*Rates!$J$5), GM11+GR11-GP11,0)</f>
        <v>0</v>
      </c>
      <c r="GV11" s="25">
        <f>GU11*(Rates!$D$6-Rates!$J$6*Rates!$D$6)</f>
        <v>0</v>
      </c>
      <c r="GW11" s="41">
        <f>IF(GL11&gt;Rates!$E$4,GK11-GR11,0)</f>
        <v>0</v>
      </c>
      <c r="GX11" s="45">
        <f t="shared" ref="GX11:GX40" si="47">IF(AND(GS11&gt;=0,GZ11&gt;0,GW11&gt;0),GW11-GZ11, 0)</f>
        <v>0</v>
      </c>
      <c r="GY11" s="45">
        <f>GX11*Rates!$E$6</f>
        <v>0</v>
      </c>
      <c r="GZ11" s="45">
        <f>IF($C$42+$C$42*Rates!$J$5&lt;=Rates!$E$4,GW11,IF(GL11&gt;$C$42+$C$42*Rates!$J$5,GL11-($C$42+$C$42*Rates!$J$5),0))</f>
        <v>0</v>
      </c>
      <c r="HA11" s="46">
        <f>GZ11*(Rates!$E$6-Rates!$J$6*Rates!$E$6)</f>
        <v>0</v>
      </c>
      <c r="HB11" s="33">
        <f t="shared" ref="HB11:HB40" si="48">SUM(GO11,GQ11,GT11,GV11,GY11,HA11)</f>
        <v>0</v>
      </c>
      <c r="HC11" s="53">
        <f>IF($V$7,HB11*Rates!$J$11,0)</f>
        <v>0</v>
      </c>
      <c r="HD11" s="68">
        <f t="shared" ref="HD11:HD41" si="49">HB11+HC11</f>
        <v>0</v>
      </c>
      <c r="HE11" s="53"/>
      <c r="HF11" s="3">
        <v>150</v>
      </c>
      <c r="HG11" s="33">
        <f>IF($D11&gt;=0,SUM($E10+$D11), "")</f>
        <v>256</v>
      </c>
      <c r="HH11" s="41">
        <f>IF(AND($E11&gt;=Rates!$D$4,SUM($F$10:HH10)&gt;=Rates!$D$4),0,IF(AND($E11&gt;=Rates!$D$4,SUM($F$10:HH10)&lt;Rates!$D$4),Rates!$D$4-SUM($F$10:HH10),IF($E11&lt;Rates!$D$4,$E11-SUM($F$10:HH10))))</f>
        <v>0</v>
      </c>
      <c r="HI11" s="36">
        <f t="shared" ref="HI11:HI40" si="50">HH11-HK11</f>
        <v>0</v>
      </c>
      <c r="HJ11" s="24">
        <f>HI11*Rates!$C$6</f>
        <v>0</v>
      </c>
      <c r="HK11" s="36">
        <f>IF(AND(HG11&gt;($C$42+$C$42*Rates!$J$5),HG10&lt;=($C$42+$C$42*Rates!$J$5),SUM($F$10:HH11)&lt;Rates!$D$4),SUM($F$10:HH11)-($C$42+$C$42*Rates!$J$5),IF(HK10=0,0,HH11))</f>
        <v>0</v>
      </c>
      <c r="HL11" s="25">
        <f>HK11*(Rates!$C$6-Rates!$J$6*Rates!$C$6)</f>
        <v>0</v>
      </c>
      <c r="HM11" s="41">
        <f>IF($E11&lt;=Rates!$D$4,0,IF(AND($E11&gt;Rates!$D$4,$E11&lt;Rates!$E$4),$E11-SUM($K$10:K10)-Rates!$D$4,IF(AND($E11&gt;Rates!$E$4,SUM($K$10:K10)&lt;Rates!$E$4-Rates!$D$4),Rates!$E$4-Rates!$D$4-SUM($K$10:K10),0)))</f>
        <v>156</v>
      </c>
      <c r="HN11" s="24">
        <f t="shared" ref="HN11:HN40" si="51">IF(AND(HM11&gt;=0,HP11&gt;=0,HI11&gt;=0), HM11 -HP11, 0)</f>
        <v>156</v>
      </c>
      <c r="HO11" s="24">
        <f>HN11*Rates!$D$6</f>
        <v>39000</v>
      </c>
      <c r="HP11" s="45">
        <f>IF(AND(HH11+HM11&gt;($C$42+$C$42*Rates!$J$5),HM11&lt;=Rates!$E$4-Rates!$D$4,HM11&gt;0,HM11&gt;HF43+HF43*Rates!$J$5), HH11+HM11-HK11,0)</f>
        <v>0</v>
      </c>
      <c r="HQ11" s="25">
        <f>HP11*(Rates!$D$6-Rates!$J$6*Rates!$D$6)</f>
        <v>0</v>
      </c>
      <c r="HR11" s="41">
        <f>IF(HG11&gt;Rates!$E$4,HF11-HM11,0)</f>
        <v>0</v>
      </c>
      <c r="HS11" s="45">
        <f t="shared" ref="HS11:HS40" si="52">IF(AND(HN11&gt;=0,HU11&gt;0,HR11&gt;0),HR11-HU11, 0)</f>
        <v>0</v>
      </c>
      <c r="HT11" s="45">
        <f>HS11*Rates!$E$6</f>
        <v>0</v>
      </c>
      <c r="HU11" s="45">
        <f>IF($C$42+$C$42*Rates!$J$5&lt;=Rates!$E$4,HR11,IF(HG11&gt;$C$42+$C$42*Rates!$J$5,HG11-($C$42+$C$42*Rates!$J$5),0))</f>
        <v>0</v>
      </c>
      <c r="HV11" s="46">
        <f>HU11*(Rates!$E$6-Rates!$J$6*Rates!$E$6)</f>
        <v>0</v>
      </c>
      <c r="HW11" s="33">
        <f t="shared" ref="HW11:HW40" si="53">SUM(HJ11,HL11,HO11,HQ11,HT11,HV11)</f>
        <v>39000</v>
      </c>
      <c r="HX11" s="53">
        <f>IF($V$7,HW11*Rates!$J$11,0)</f>
        <v>0</v>
      </c>
      <c r="HY11" s="68">
        <f t="shared" ref="HY11:HY41" si="54">HW11+HX11</f>
        <v>39000</v>
      </c>
      <c r="HZ11" s="53"/>
      <c r="IB11" s="6"/>
      <c r="IC11" s="5"/>
    </row>
    <row r="12" spans="1:237" x14ac:dyDescent="0.25">
      <c r="A12" s="2"/>
      <c r="B12" s="55">
        <f t="shared" ref="B12:B37" si="55">B11+1</f>
        <v>40577</v>
      </c>
      <c r="C12" s="66">
        <f>WEEKDAY('Mngt Info'!B12,2)</f>
        <v>4</v>
      </c>
      <c r="D12" s="63">
        <v>56</v>
      </c>
      <c r="E12" s="33">
        <f t="shared" ref="E12:E31" si="56">IF($D12&gt;=0,SUM($E11+$D12), "")</f>
        <v>312</v>
      </c>
      <c r="F12" s="41">
        <f>IF(AND($E12&gt;=Rates!$D$4,SUM($F$10:F11)&gt;=Rates!$D$4),0,IF(AND($E12&gt;=Rates!$D$4,SUM($F$10:F11)&lt;Rates!$D$4),Rates!$D$4-SUM(F$10:$F11),IF($E12&lt;Rates!$D$4,$E12-SUM($F$10:F11))))</f>
        <v>0</v>
      </c>
      <c r="G12" s="36">
        <f t="shared" si="0"/>
        <v>0</v>
      </c>
      <c r="H12" s="24">
        <f>G12*Rates!$C$6</f>
        <v>0</v>
      </c>
      <c r="I12" s="36">
        <f>IF(AND(E12&gt;($C$42+$C$42*Rates!$J$5),E11&lt;=($C$42+$C$42*Rates!$J$5),SUM($F$10:F12)&lt;Rates!$D$4),SUM($F$10:F12)-($C$42+$C$42*Rates!$J$5),IF(I11=0,0,F12))</f>
        <v>0</v>
      </c>
      <c r="J12" s="25">
        <f>I12*(Rates!$C$6-Rates!$J$6*Rates!$C$6)</f>
        <v>0</v>
      </c>
      <c r="K12" s="41">
        <f>IF($E12&lt;=Rates!$D$4,0,IF(AND($E12&gt;Rates!$D$4,$E12&lt;Rates!$E$4),$E12-SUM($K$10:K11)-Rates!$D$4,IF(AND($E12&gt;Rates!$E$4,SUM($K$10:K11)&lt;Rates!$E$4-Rates!$D$4),Rates!$E$4-Rates!$D$4-SUM($K$10:K11),0)))</f>
        <v>56</v>
      </c>
      <c r="L12" s="24">
        <f t="shared" si="1"/>
        <v>56</v>
      </c>
      <c r="M12" s="24">
        <f>L12*Rates!$D$6</f>
        <v>14000</v>
      </c>
      <c r="N12" s="45">
        <f>IF(AND(F12+K12&gt;($C$42+$C$42*Rates!$J$5),K12&lt;=Rates!$E$4-Rates!$D$4,K12&gt;0,K12&gt;D44+D44*Rates!$J$5), F12+K12-I12,0)</f>
        <v>0</v>
      </c>
      <c r="O12" s="25">
        <f>N12*(Rates!$D$6-Rates!$J$6*Rates!$D$6)</f>
        <v>0</v>
      </c>
      <c r="P12" s="41">
        <f>IF(E12&gt;Rates!$E$4,D12-K12,0)</f>
        <v>0</v>
      </c>
      <c r="Q12" s="45">
        <f>IF(P12=0,0,IF($H$42&lt;500,0,IF(SUM(Q$10:Q11)=($H$42-500),0,IF(P12&gt;$H$42-500-SUM(Q$10:Q11),$H$42-500-SUM(Q$10:Q11),P12))))</f>
        <v>0</v>
      </c>
      <c r="R12" s="45">
        <f>Q12*Rates!$E$6</f>
        <v>0</v>
      </c>
      <c r="S12" s="45">
        <f t="shared" si="2"/>
        <v>0</v>
      </c>
      <c r="T12" s="46">
        <f>S12*(Rates!$E$6-Rates!$J$6*Rates!$E$6)</f>
        <v>0</v>
      </c>
      <c r="U12" s="33">
        <f t="shared" si="3"/>
        <v>14000</v>
      </c>
      <c r="V12" s="53">
        <f>IF($V$7,U12*Rates!$J$11,0)</f>
        <v>0</v>
      </c>
      <c r="W12" s="68">
        <f t="shared" si="4"/>
        <v>14000</v>
      </c>
      <c r="X12" s="53"/>
      <c r="Y12" s="34">
        <v>500</v>
      </c>
      <c r="Z12" s="33">
        <f t="shared" ref="Z12:Z40" si="57">IF($Y12&gt;=0,SUM($Z11+$Y12), "")</f>
        <v>756</v>
      </c>
      <c r="AA12" s="41">
        <f>IF(AND($E12&gt;=Rates!$D$4,SUM($F$10:AA11)&gt;=Rates!$D$4),0,IF(AND($E12&gt;=Rates!$D$4,SUM($F$10:AA11)&lt;Rates!$D$4),Rates!$D$4-SUM($F$10:AA11),IF($E12&lt;Rates!$D$4,$E12-SUM($F$10:AA11))))</f>
        <v>0</v>
      </c>
      <c r="AB12" s="36">
        <f t="shared" si="5"/>
        <v>0</v>
      </c>
      <c r="AC12" s="24">
        <f>AB12*Rates!$C$6</f>
        <v>0</v>
      </c>
      <c r="AD12" s="36">
        <f>IF(AND(Z12&gt;($C$42+$C$42*Rates!$J$5),Z11&lt;=($C$42+$C$42*Rates!$J$5),SUM($F$10:AA12)&lt;Rates!$D$4),SUM($F$10:AA12)-($C$42+$C$42*Rates!$J$5),IF(AD11=0,0,AA12))</f>
        <v>0</v>
      </c>
      <c r="AE12" s="25">
        <f>AD12*(Rates!$C$6-Rates!$J$6*Rates!$C$6)</f>
        <v>0</v>
      </c>
      <c r="AF12" s="41">
        <f>IF($E12&lt;=Rates!$D$4,0,IF(AND($E12&gt;Rates!$D$4,$E12&lt;Rates!$E$4),$E12-SUM($K$10:K11)-Rates!$D$4,IF(AND($E12&gt;Rates!$E$4,SUM($K$10:K11)&lt;Rates!$E$4-Rates!$D$4),Rates!$E$4-Rates!$D$4-SUM($K$10:K11),0)))</f>
        <v>56</v>
      </c>
      <c r="AG12" s="24">
        <f t="shared" si="6"/>
        <v>56</v>
      </c>
      <c r="AH12" s="24">
        <f>AG12*Rates!$D$6</f>
        <v>14000</v>
      </c>
      <c r="AI12" s="45">
        <f>IF(AND(AA12+AF12&gt;($C$42+$C$42*Rates!$J$5),AF12&lt;=Rates!$E$4-Rates!$D$4,AF12&gt;0,AF12&gt;Y44+Y44*Rates!$J$5), AA12+AF12-AD12,0)</f>
        <v>0</v>
      </c>
      <c r="AJ12" s="25">
        <f>AI12*(Rates!$D$6-Rates!$J$6*Rates!$D$6)</f>
        <v>0</v>
      </c>
      <c r="AK12" s="41">
        <f>IF(Z12&gt;Rates!$E$4,Y12-AF12,0)</f>
        <v>444</v>
      </c>
      <c r="AL12" s="45">
        <f t="shared" si="7"/>
        <v>238</v>
      </c>
      <c r="AM12" s="45">
        <f>AL12*Rates!$E$6</f>
        <v>47600</v>
      </c>
      <c r="AN12" s="45">
        <f>IF($C$42+$C$42*Rates!$J$5&lt;=Rates!$E$4,AK12,IF(Z12&gt;$C$42+$C$42*Rates!$J$5,Z12-($C$42+$C$42*Rates!$J$5),0))</f>
        <v>206</v>
      </c>
      <c r="AO12" s="46">
        <f>AN12*(Rates!$E$6-Rates!$J$6*Rates!$E$6)</f>
        <v>40376</v>
      </c>
      <c r="AP12" s="71">
        <f t="shared" si="8"/>
        <v>101976</v>
      </c>
      <c r="AQ12" s="53">
        <f>IF($V$7,AP12*Rates!$J$11,0)</f>
        <v>0</v>
      </c>
      <c r="AR12" s="68">
        <f t="shared" si="9"/>
        <v>101976</v>
      </c>
      <c r="AS12" s="53"/>
      <c r="AT12" s="34">
        <v>500</v>
      </c>
      <c r="AU12" s="33">
        <f t="shared" ref="AU12:AU40" si="58">IF($D12&gt;=0,SUM($E11+$D12), "")</f>
        <v>312</v>
      </c>
      <c r="AV12" s="41">
        <f>IF(AND($E12&gt;=Rates!$D$4,SUM($F$10:AV11)&gt;=Rates!$D$4),0,IF(AND($E12&gt;=Rates!$D$4,SUM($F$10:AV11)&lt;Rates!$D$4),Rates!$D$4-SUM($F$10:AV11),IF($E12&lt;Rates!$D$4,$E12-SUM($F$10:AV11))))</f>
        <v>0</v>
      </c>
      <c r="AW12" s="36">
        <f t="shared" si="10"/>
        <v>0</v>
      </c>
      <c r="AX12" s="24">
        <f>AW12*Rates!$C$6</f>
        <v>0</v>
      </c>
      <c r="AY12" s="36">
        <f>IF(AND(AU12&gt;($C$42+$C$42*Rates!$J$5),AU11&lt;=($C$42+$C$42*Rates!$J$5),SUM($F$10:AV12)&lt;Rates!$D$4),SUM($F$10:AV12)-($C$42+$C$42*Rates!$J$5),IF(AY11=0,0,AV12))</f>
        <v>0</v>
      </c>
      <c r="AZ12" s="25">
        <f>AY12*(Rates!$C$6-Rates!$J$6*Rates!$C$6)</f>
        <v>0</v>
      </c>
      <c r="BA12" s="41">
        <f>IF($E12&lt;=Rates!$D$4,0,IF(AND($E12&gt;Rates!$D$4,$E12&lt;Rates!$E$4),$E12-SUM($K$10:K11)-Rates!$D$4,IF(AND($E12&gt;Rates!$E$4,SUM($K$10:K11)&lt;Rates!$E$4-Rates!$D$4),Rates!$E$4-Rates!$D$4-SUM($K$10:K11),0)))</f>
        <v>56</v>
      </c>
      <c r="BB12" s="24">
        <f t="shared" si="11"/>
        <v>56</v>
      </c>
      <c r="BC12" s="24">
        <f>BB12*Rates!$D$6</f>
        <v>14000</v>
      </c>
      <c r="BD12" s="45">
        <f>IF(AND(AV12+BA12&gt;($C$42+$C$42*Rates!$J$5),BA12&lt;=Rates!$E$4-Rates!$D$4,BA12&gt;0,BA12&gt;AT44+AT44*Rates!$J$5), AV12+BA12-AY12,0)</f>
        <v>0</v>
      </c>
      <c r="BE12" s="25">
        <f>BD12*(Rates!$D$6-Rates!$J$6*Rates!$D$6)</f>
        <v>0</v>
      </c>
      <c r="BF12" s="41">
        <f>IF(AU12&gt;Rates!$E$4,AT12-BA12,0)</f>
        <v>0</v>
      </c>
      <c r="BG12" s="45">
        <f t="shared" si="12"/>
        <v>0</v>
      </c>
      <c r="BH12" s="45">
        <f>BG12*Rates!$E$6</f>
        <v>0</v>
      </c>
      <c r="BI12" s="45">
        <f>IF($C$42+$C$42*Rates!$J$5&lt;=Rates!$E$4,BF12,IF(AU12&gt;$C$42+$C$42*Rates!$J$5,AU12-($C$42+$C$42*Rates!$J$5),0))</f>
        <v>0</v>
      </c>
      <c r="BJ12" s="46">
        <f>BI12*(Rates!$E$6-Rates!$J$6*Rates!$E$6)</f>
        <v>0</v>
      </c>
      <c r="BK12" s="71">
        <f t="shared" si="13"/>
        <v>14000</v>
      </c>
      <c r="BL12" s="53">
        <f>IF($V$7,BK12*Rates!$J$11,0)</f>
        <v>0</v>
      </c>
      <c r="BM12" s="68">
        <f t="shared" si="14"/>
        <v>14000</v>
      </c>
      <c r="BN12" s="53"/>
      <c r="BO12" s="63">
        <v>500</v>
      </c>
      <c r="BP12" s="33">
        <f t="shared" ref="BP12:BP40" si="59">IF($D12&gt;=0,SUM($E11+$D12), "")</f>
        <v>312</v>
      </c>
      <c r="BQ12" s="41">
        <f>IF(AND($E12&gt;=Rates!$D$4,SUM($F$10:BQ11)&gt;=Rates!$D$4),0,IF(AND($E12&gt;=Rates!$D$4,SUM($F$10:BQ11)&lt;Rates!$D$4),Rates!$D$4-SUM($F$10:BQ11),IF($E12&lt;Rates!$D$4,$E12-SUM($F$10:BQ11))))</f>
        <v>0</v>
      </c>
      <c r="BR12" s="36">
        <f t="shared" si="15"/>
        <v>0</v>
      </c>
      <c r="BS12" s="24">
        <f>BR12*Rates!$C$6</f>
        <v>0</v>
      </c>
      <c r="BT12" s="36">
        <f>IF(AND(BP12&gt;($C$42+$C$42*Rates!$J$5),BP11&lt;=($C$42+$C$42*Rates!$J$5),SUM($F$10:BQ12)&lt;Rates!$D$4),SUM($F$10:BQ12)-($C$42+$C$42*Rates!$J$5),IF(BT11=0,0,BQ12))</f>
        <v>0</v>
      </c>
      <c r="BU12" s="25">
        <f>BT12*(Rates!$C$6-Rates!$J$6*Rates!$C$6)</f>
        <v>0</v>
      </c>
      <c r="BV12" s="41">
        <f>IF($E12&lt;=Rates!$D$4,0,IF(AND($E12&gt;Rates!$D$4,$E12&lt;Rates!$E$4),$E12-SUM($K$10:K11)-Rates!$D$4,IF(AND($E12&gt;Rates!$E$4,SUM($K$10:K11)&lt;Rates!$E$4-Rates!$D$4),Rates!$E$4-Rates!$D$4-SUM($K$10:K11),0)))</f>
        <v>56</v>
      </c>
      <c r="BW12" s="24">
        <f t="shared" si="16"/>
        <v>56</v>
      </c>
      <c r="BX12" s="24">
        <f>BW12*Rates!$D$6</f>
        <v>14000</v>
      </c>
      <c r="BY12" s="45">
        <f>IF(AND(BQ12+BV12&gt;($C$42+$C$42*Rates!$J$5),BV12&lt;=Rates!$E$4-Rates!$D$4,BV12&gt;0,BV12&gt;BO44+BO44*Rates!$J$5), BQ12+BV12-BT12,0)</f>
        <v>0</v>
      </c>
      <c r="BZ12" s="25">
        <f>BY12*(Rates!$D$6-Rates!$J$6*Rates!$D$6)</f>
        <v>0</v>
      </c>
      <c r="CA12" s="41">
        <f>IF(BP12&gt;Rates!$E$4,BO12-BV12,0)</f>
        <v>0</v>
      </c>
      <c r="CB12" s="45">
        <f t="shared" si="17"/>
        <v>0</v>
      </c>
      <c r="CC12" s="45">
        <f>CB12*Rates!$E$6</f>
        <v>0</v>
      </c>
      <c r="CD12" s="45">
        <f>IF($C$42+$C$42*Rates!$J$5&lt;=Rates!$E$4,CA12,IF(BP12&gt;$C$42+$C$42*Rates!$J$5,BP12-($C$42+$C$42*Rates!$J$5),0))</f>
        <v>0</v>
      </c>
      <c r="CE12" s="46">
        <f>CD12*(Rates!$E$6-Rates!$J$6*Rates!$E$6)</f>
        <v>0</v>
      </c>
      <c r="CF12" s="33">
        <f t="shared" si="18"/>
        <v>14000</v>
      </c>
      <c r="CG12" s="53">
        <f>IF($V$7,CF12*Rates!$J$11,0)</f>
        <v>0</v>
      </c>
      <c r="CH12" s="68">
        <f t="shared" si="19"/>
        <v>14000</v>
      </c>
      <c r="CI12" s="53"/>
      <c r="CJ12" s="63">
        <v>500</v>
      </c>
      <c r="CK12" s="33">
        <f t="shared" ref="CK12:CK40" si="60">IF($D12&gt;=0,SUM($E11+$D12), "")</f>
        <v>312</v>
      </c>
      <c r="CL12" s="41">
        <f>IF(AND($E12&gt;=Rates!$D$4,SUM($F$10:CL11)&gt;=Rates!$D$4),0,IF(AND($E12&gt;=Rates!$D$4,SUM($F$10:CL11)&lt;Rates!$D$4),Rates!$D$4-SUM($F$10:CL11),IF($E12&lt;Rates!$D$4,$E12-SUM($F$10:CL11))))</f>
        <v>0</v>
      </c>
      <c r="CM12" s="36">
        <f t="shared" si="20"/>
        <v>0</v>
      </c>
      <c r="CN12" s="24">
        <f>CM12*Rates!$C$6</f>
        <v>0</v>
      </c>
      <c r="CO12" s="36">
        <f>IF(AND(CK12&gt;($C$42+$C$42*Rates!$J$5),CK11&lt;=($C$42+$C$42*Rates!$J$5),SUM($F$10:CL12)&lt;Rates!$D$4),SUM($F$10:CL12)-($C$42+$C$42*Rates!$J$5),IF(CO11=0,0,CL12))</f>
        <v>0</v>
      </c>
      <c r="CP12" s="25">
        <f>CO12*(Rates!$C$6-Rates!$J$6*Rates!$C$6)</f>
        <v>0</v>
      </c>
      <c r="CQ12" s="41">
        <f>IF($E12&lt;=Rates!$D$4,0,IF(AND($E12&gt;Rates!$D$4,$E12&lt;Rates!$E$4),$E12-SUM($K$10:K11)-Rates!$D$4,IF(AND($E12&gt;Rates!$E$4,SUM($K$10:K11)&lt;Rates!$E$4-Rates!$D$4),Rates!$E$4-Rates!$D$4-SUM($K$10:K11),0)))</f>
        <v>56</v>
      </c>
      <c r="CR12" s="24">
        <f t="shared" si="21"/>
        <v>56</v>
      </c>
      <c r="CS12" s="24">
        <f>CR12*Rates!$D$6</f>
        <v>14000</v>
      </c>
      <c r="CT12" s="45">
        <f>IF(AND(CL12+CQ12&gt;($C$42+$C$42*Rates!$J$5),CQ12&lt;=Rates!$E$4-Rates!$D$4,CQ12&gt;0,CQ12&gt;CJ44+CJ44*Rates!$J$5), CL12+CQ12-CO12,0)</f>
        <v>0</v>
      </c>
      <c r="CU12" s="25">
        <f>CT12*(Rates!$D$6-Rates!$J$6*Rates!$D$6)</f>
        <v>0</v>
      </c>
      <c r="CV12" s="41">
        <f>IF(CK12&gt;Rates!$E$4,CJ12-CQ12,0)</f>
        <v>0</v>
      </c>
      <c r="CW12" s="45">
        <f t="shared" si="22"/>
        <v>0</v>
      </c>
      <c r="CX12" s="45">
        <f>CW12*Rates!$E$6</f>
        <v>0</v>
      </c>
      <c r="CY12" s="45">
        <f>IF($C$42+$C$42*Rates!$J$5&lt;=Rates!$E$4,CV12,IF(CK12&gt;$C$42+$C$42*Rates!$J$5,CK12-($C$42+$C$42*Rates!$J$5),0))</f>
        <v>0</v>
      </c>
      <c r="CZ12" s="46">
        <f>CY12*(Rates!$E$6-Rates!$J$6*Rates!$E$6)</f>
        <v>0</v>
      </c>
      <c r="DA12" s="33">
        <f t="shared" si="23"/>
        <v>14000</v>
      </c>
      <c r="DB12" s="53">
        <f>IF($V$7,DA12*Rates!$J$11,0)</f>
        <v>0</v>
      </c>
      <c r="DC12" s="68">
        <f t="shared" si="24"/>
        <v>14000</v>
      </c>
      <c r="DD12" s="53"/>
      <c r="DE12" s="63">
        <v>500</v>
      </c>
      <c r="DF12" s="33">
        <f t="shared" ref="DF12:DF40" si="61">IF($D12&gt;=0,SUM($E11+$D12), "")</f>
        <v>312</v>
      </c>
      <c r="DG12" s="41">
        <f>IF(AND($E12&gt;=Rates!$D$4,SUM($F$10:DG11)&gt;=Rates!$D$4),0,IF(AND($E12&gt;=Rates!$D$4,SUM($F$10:DG11)&lt;Rates!$D$4),Rates!$D$4-SUM($F$10:DG11),IF($E12&lt;Rates!$D$4,$E12-SUM($F$10:DG11))))</f>
        <v>0</v>
      </c>
      <c r="DH12" s="36">
        <f t="shared" si="25"/>
        <v>0</v>
      </c>
      <c r="DI12" s="24">
        <f>DH12*Rates!$C$6</f>
        <v>0</v>
      </c>
      <c r="DJ12" s="36">
        <f>IF(AND(DF12&gt;($C$42+$C$42*Rates!$J$5),DF11&lt;=($C$42+$C$42*Rates!$J$5),SUM($F$10:DG12)&lt;Rates!$D$4),SUM($F$10:DG12)-($C$42+$C$42*Rates!$J$5),IF(DJ11=0,0,DG12))</f>
        <v>0</v>
      </c>
      <c r="DK12" s="25">
        <f>DJ12*(Rates!$C$6-Rates!$J$6*Rates!$C$6)</f>
        <v>0</v>
      </c>
      <c r="DL12" s="41">
        <f>IF($E12&lt;=Rates!$D$4,0,IF(AND($E12&gt;Rates!$D$4,$E12&lt;Rates!$E$4),$E12-SUM($K$10:K11)-Rates!$D$4,IF(AND($E12&gt;Rates!$E$4,SUM($K$10:K11)&lt;Rates!$E$4-Rates!$D$4),Rates!$E$4-Rates!$D$4-SUM($K$10:K11),0)))</f>
        <v>56</v>
      </c>
      <c r="DM12" s="24">
        <f t="shared" si="26"/>
        <v>56</v>
      </c>
      <c r="DN12" s="24">
        <f>DM12*Rates!$D$6</f>
        <v>14000</v>
      </c>
      <c r="DO12" s="45">
        <f>IF(AND(DG12+DL12&gt;($C$42+$C$42*Rates!$J$5),DL12&lt;=Rates!$E$4-Rates!$D$4,DL12&gt;0,DL12&gt;DE44+DE44*Rates!$J$5), DG12+DL12-DJ12,0)</f>
        <v>0</v>
      </c>
      <c r="DP12" s="25">
        <f>DO12*(Rates!$D$6-Rates!$J$6*Rates!$D$6)</f>
        <v>0</v>
      </c>
      <c r="DQ12" s="41">
        <f>IF(DF12&gt;Rates!$E$4,DE12-DL12,0)</f>
        <v>0</v>
      </c>
      <c r="DR12" s="45">
        <f t="shared" si="27"/>
        <v>0</v>
      </c>
      <c r="DS12" s="45">
        <f>DR12*Rates!$E$6</f>
        <v>0</v>
      </c>
      <c r="DT12" s="45">
        <f>IF($C$42+$C$42*Rates!$J$5&lt;=Rates!$E$4,DQ12,IF(DF12&gt;$C$42+$C$42*Rates!$J$5,DF12-($C$42+$C$42*Rates!$J$5),0))</f>
        <v>0</v>
      </c>
      <c r="DU12" s="46">
        <f>DT12*(Rates!$E$6-Rates!$J$6*Rates!$E$6)</f>
        <v>0</v>
      </c>
      <c r="DV12" s="33">
        <f t="shared" si="28"/>
        <v>14000</v>
      </c>
      <c r="DW12" s="53">
        <f>IF($V$7,DV12*Rates!$J$11,0)</f>
        <v>0</v>
      </c>
      <c r="DX12" s="68">
        <f t="shared" si="29"/>
        <v>14000</v>
      </c>
      <c r="DY12" s="53"/>
      <c r="DZ12" s="63">
        <v>500</v>
      </c>
      <c r="EA12" s="33">
        <f t="shared" ref="EA12:EA40" si="62">IF($D12&gt;=0,SUM($E11+$D12), "")</f>
        <v>312</v>
      </c>
      <c r="EB12" s="41">
        <f>IF(AND($E12&gt;=Rates!$D$4,SUM($F$10:EB11)&gt;=Rates!$D$4),0,IF(AND($E12&gt;=Rates!$D$4,SUM($F$10:EB11)&lt;Rates!$D$4),Rates!$D$4-SUM($F$10:EB11),IF($E12&lt;Rates!$D$4,$E12-SUM($F$10:EB11))))</f>
        <v>0</v>
      </c>
      <c r="EC12" s="36">
        <f t="shared" si="30"/>
        <v>0</v>
      </c>
      <c r="ED12" s="24">
        <f>EC12*Rates!$C$6</f>
        <v>0</v>
      </c>
      <c r="EE12" s="36">
        <f>IF(AND(EA12&gt;($C$42+$C$42*Rates!$J$5),EA11&lt;=($C$42+$C$42*Rates!$J$5),SUM($F$10:EB12)&lt;Rates!$D$4),SUM($F$10:EB12)-($C$42+$C$42*Rates!$J$5),IF(EE11=0,0,EB12))</f>
        <v>0</v>
      </c>
      <c r="EF12" s="25">
        <f>EE12*(Rates!$C$6-Rates!$J$6*Rates!$C$6)</f>
        <v>0</v>
      </c>
      <c r="EG12" s="41">
        <f>IF($E12&lt;=Rates!$D$4,0,IF(AND($E12&gt;Rates!$D$4,$E12&lt;Rates!$E$4),$E12-SUM($K$10:K11)-Rates!$D$4,IF(AND($E12&gt;Rates!$E$4,SUM($K$10:K11)&lt;Rates!$E$4-Rates!$D$4),Rates!$E$4-Rates!$D$4-SUM($K$10:K11),0)))</f>
        <v>56</v>
      </c>
      <c r="EH12" s="24">
        <f t="shared" si="31"/>
        <v>56</v>
      </c>
      <c r="EI12" s="24">
        <f>EH12*Rates!$D$6</f>
        <v>14000</v>
      </c>
      <c r="EJ12" s="45">
        <f>IF(AND(EB12+EG12&gt;($C$42+$C$42*Rates!$J$5),EG12&lt;=Rates!$E$4-Rates!$D$4,EG12&gt;0,EG12&gt;DZ44+DZ44*Rates!$J$5), EB12+EG12-EE12,0)</f>
        <v>0</v>
      </c>
      <c r="EK12" s="25">
        <f>EJ12*(Rates!$D$6-Rates!$J$6*Rates!$D$6)</f>
        <v>0</v>
      </c>
      <c r="EL12" s="41">
        <f>IF(EA12&gt;Rates!$E$4,DZ12-EG12,0)</f>
        <v>0</v>
      </c>
      <c r="EM12" s="45">
        <f t="shared" si="32"/>
        <v>0</v>
      </c>
      <c r="EN12" s="45">
        <f>EM12*Rates!$E$6</f>
        <v>0</v>
      </c>
      <c r="EO12" s="45">
        <f>IF($C$42+$C$42*Rates!$J$5&lt;=Rates!$E$4,EL12,IF(EA12&gt;$C$42+$C$42*Rates!$J$5,EA12-($C$42+$C$42*Rates!$J$5),0))</f>
        <v>0</v>
      </c>
      <c r="EP12" s="46">
        <f>EO12*(Rates!$E$6-Rates!$J$6*Rates!$E$6)</f>
        <v>0</v>
      </c>
      <c r="EQ12" s="33">
        <f t="shared" si="33"/>
        <v>14000</v>
      </c>
      <c r="ER12" s="53">
        <f>IF($V$7,EQ12*Rates!$J$11,0)</f>
        <v>0</v>
      </c>
      <c r="ES12" s="68">
        <f t="shared" si="34"/>
        <v>14000</v>
      </c>
      <c r="ET12" s="53"/>
      <c r="EU12" s="63">
        <v>500</v>
      </c>
      <c r="EV12" s="33">
        <f t="shared" ref="EV12:EV40" si="63">IF($D12&gt;=0,SUM($E11+$D12), "")</f>
        <v>312</v>
      </c>
      <c r="EW12" s="41">
        <f>IF(AND($E12&gt;=Rates!$D$4,SUM($F$10:EW11)&gt;=Rates!$D$4),0,IF(AND($E12&gt;=Rates!$D$4,SUM($F$10:EW11)&lt;Rates!$D$4),Rates!$D$4-SUM($F$10:EW11),IF($E12&lt;Rates!$D$4,$E12-SUM($F$10:EW11))))</f>
        <v>0</v>
      </c>
      <c r="EX12" s="36">
        <f t="shared" si="35"/>
        <v>0</v>
      </c>
      <c r="EY12" s="24">
        <f>EX12*Rates!$C$6</f>
        <v>0</v>
      </c>
      <c r="EZ12" s="36">
        <f>IF(AND(EV12&gt;($C$42+$C$42*Rates!$J$5),EV11&lt;=($C$42+$C$42*Rates!$J$5),SUM($F$10:EW12)&lt;Rates!$D$4),SUM($F$10:EW12)-($C$42+$C$42*Rates!$J$5),IF(EZ11=0,0,EW12))</f>
        <v>0</v>
      </c>
      <c r="FA12" s="25">
        <f>EZ12*(Rates!$C$6-Rates!$J$6*Rates!$C$6)</f>
        <v>0</v>
      </c>
      <c r="FB12" s="41">
        <f>IF($E12&lt;=Rates!$D$4,0,IF(AND($E12&gt;Rates!$D$4,$E12&lt;Rates!$E$4),$E12-SUM($K$10:K11)-Rates!$D$4,IF(AND($E12&gt;Rates!$E$4,SUM($K$10:K11)&lt;Rates!$E$4-Rates!$D$4),Rates!$E$4-Rates!$D$4-SUM($K$10:K11),0)))</f>
        <v>56</v>
      </c>
      <c r="FC12" s="24">
        <f t="shared" si="36"/>
        <v>56</v>
      </c>
      <c r="FD12" s="24">
        <f>FC12*Rates!$D$6</f>
        <v>14000</v>
      </c>
      <c r="FE12" s="45">
        <f>IF(AND(EW12+FB12&gt;($C$42+$C$42*Rates!$J$5),FB12&lt;=Rates!$E$4-Rates!$D$4,FB12&gt;0,FB12&gt;EU44+EU44*Rates!$J$5), EW12+FB12-EZ12,0)</f>
        <v>0</v>
      </c>
      <c r="FF12" s="25">
        <f>FE12*(Rates!$D$6-Rates!$J$6*Rates!$D$6)</f>
        <v>0</v>
      </c>
      <c r="FG12" s="41">
        <f>IF(EV12&gt;Rates!$E$4,EU12-FB12,0)</f>
        <v>0</v>
      </c>
      <c r="FH12" s="45">
        <f t="shared" si="37"/>
        <v>0</v>
      </c>
      <c r="FI12" s="45">
        <f>FH12*Rates!$E$6</f>
        <v>0</v>
      </c>
      <c r="FJ12" s="45">
        <f>IF($C$42+$C$42*Rates!$J$5&lt;=Rates!$E$4,FG12,IF(EV12&gt;$C$42+$C$42*Rates!$J$5,EV12-($C$42+$C$42*Rates!$J$5),0))</f>
        <v>0</v>
      </c>
      <c r="FK12" s="46">
        <f>FJ12*(Rates!$E$6-Rates!$J$6*Rates!$E$6)</f>
        <v>0</v>
      </c>
      <c r="FL12" s="33">
        <f t="shared" si="38"/>
        <v>14000</v>
      </c>
      <c r="FM12" s="53">
        <f>IF($V$7,FL12*Rates!$J$11,0)</f>
        <v>0</v>
      </c>
      <c r="FN12" s="68">
        <f t="shared" si="39"/>
        <v>14000</v>
      </c>
      <c r="FO12" s="53"/>
      <c r="FP12" s="63">
        <v>500</v>
      </c>
      <c r="FQ12" s="33">
        <f t="shared" ref="FQ12:FQ40" si="64">IF($D12&gt;=0,SUM($E11+$D12), "")</f>
        <v>312</v>
      </c>
      <c r="FR12" s="41">
        <f>IF(AND($E12&gt;=Rates!$D$4,SUM($F$10:FR11)&gt;=Rates!$D$4),0,IF(AND($E12&gt;=Rates!$D$4,SUM($F$10:FR11)&lt;Rates!$D$4),Rates!$D$4-SUM($F$10:FR11),IF($E12&lt;Rates!$D$4,$E12-SUM($F$10:FR11))))</f>
        <v>0</v>
      </c>
      <c r="FS12" s="36">
        <f t="shared" si="40"/>
        <v>0</v>
      </c>
      <c r="FT12" s="24">
        <f>FS12*Rates!$C$6</f>
        <v>0</v>
      </c>
      <c r="FU12" s="36">
        <f>IF(AND(FQ12&gt;($C$42+$C$42*Rates!$J$5),FQ11&lt;=($C$42+$C$42*Rates!$J$5),SUM($F$10:FR12)&lt;Rates!$D$4),SUM($F$10:FR12)-($C$42+$C$42*Rates!$J$5),IF(FU11=0,0,FR12))</f>
        <v>0</v>
      </c>
      <c r="FV12" s="25">
        <f>FU12*(Rates!$C$6-Rates!$J$6*Rates!$C$6)</f>
        <v>0</v>
      </c>
      <c r="FW12" s="41">
        <f>IF($E12&lt;=Rates!$D$4,0,IF(AND($E12&gt;Rates!$D$4,$E12&lt;Rates!$E$4),$E12-SUM($K$10:K11)-Rates!$D$4,IF(AND($E12&gt;Rates!$E$4,SUM($K$10:K11)&lt;Rates!$E$4-Rates!$D$4),Rates!$E$4-Rates!$D$4-SUM($K$10:K11),0)))</f>
        <v>56</v>
      </c>
      <c r="FX12" s="24">
        <f t="shared" si="41"/>
        <v>56</v>
      </c>
      <c r="FY12" s="24">
        <f>FX12*Rates!$D$6</f>
        <v>14000</v>
      </c>
      <c r="FZ12" s="45">
        <f>IF(AND(FR12+FW12&gt;($C$42+$C$42*Rates!$J$5),FW12&lt;=Rates!$E$4-Rates!$D$4,FW12&gt;0,FW12&gt;FP44+FP44*Rates!$J$5), FR12+FW12-FU12,0)</f>
        <v>0</v>
      </c>
      <c r="GA12" s="25">
        <f>FZ12*(Rates!$D$6-Rates!$J$6*Rates!$D$6)</f>
        <v>0</v>
      </c>
      <c r="GB12" s="41">
        <f>IF(FQ12&gt;Rates!$E$4,FP12-FW12,0)</f>
        <v>0</v>
      </c>
      <c r="GC12" s="45">
        <f t="shared" si="42"/>
        <v>0</v>
      </c>
      <c r="GD12" s="45">
        <f>GC12*Rates!$E$6</f>
        <v>0</v>
      </c>
      <c r="GE12" s="45">
        <f>IF($C$42+$C$42*Rates!$J$5&lt;=Rates!$E$4,GB12,IF(FQ12&gt;$C$42+$C$42*Rates!$J$5,FQ12-($C$42+$C$42*Rates!$J$5),0))</f>
        <v>0</v>
      </c>
      <c r="GF12" s="46">
        <f>GE12*(Rates!$E$6-Rates!$J$6*Rates!$E$6)</f>
        <v>0</v>
      </c>
      <c r="GG12" s="33">
        <f t="shared" si="43"/>
        <v>14000</v>
      </c>
      <c r="GH12" s="53">
        <f>IF($V$7,GG12*Rates!$J$11,0)</f>
        <v>0</v>
      </c>
      <c r="GI12" s="68">
        <f t="shared" si="44"/>
        <v>14000</v>
      </c>
      <c r="GJ12" s="53"/>
      <c r="GK12" s="63">
        <v>500</v>
      </c>
      <c r="GL12" s="33">
        <f t="shared" ref="GL12:GL40" si="65">IF($D12&gt;=0,SUM($E11+$D12), "")</f>
        <v>312</v>
      </c>
      <c r="GM12" s="41">
        <f>IF(AND($E12&gt;=Rates!$D$4,SUM($F$10:GM11)&gt;=Rates!$D$4),0,IF(AND($E12&gt;=Rates!$D$4,SUM($F$10:GM11)&lt;Rates!$D$4),Rates!$D$4-SUM($F$10:GM11),IF($E12&lt;Rates!$D$4,$E12-SUM($F$10:GM11))))</f>
        <v>0</v>
      </c>
      <c r="GN12" s="36">
        <f t="shared" si="45"/>
        <v>0</v>
      </c>
      <c r="GO12" s="24">
        <f>GN12*Rates!$C$6</f>
        <v>0</v>
      </c>
      <c r="GP12" s="36">
        <f>IF(AND(GL12&gt;($C$42+$C$42*Rates!$J$5),GL11&lt;=($C$42+$C$42*Rates!$J$5),SUM($F$10:GM12)&lt;Rates!$D$4),SUM($F$10:GM12)-($C$42+$C$42*Rates!$J$5),IF(GP11=0,0,GM12))</f>
        <v>0</v>
      </c>
      <c r="GQ12" s="25">
        <f>GP12*(Rates!$C$6-Rates!$J$6*Rates!$C$6)</f>
        <v>0</v>
      </c>
      <c r="GR12" s="41">
        <f>IF($E12&lt;=Rates!$D$4,0,IF(AND($E12&gt;Rates!$D$4,$E12&lt;Rates!$E$4),$E12-SUM($K$10:GR11)-Rates!$D$4,IF(AND($E12&gt;Rates!$E$4,SUM($K$10:GR11)&lt;Rates!$E$4-Rates!$D$4),Rates!$E$4-Rates!$D$4-SUM($K$10:GR11),0)))</f>
        <v>-1059412</v>
      </c>
      <c r="GS12" s="24">
        <f t="shared" si="46"/>
        <v>0</v>
      </c>
      <c r="GT12" s="24">
        <f>GS12*Rates!$D$6</f>
        <v>0</v>
      </c>
      <c r="GU12" s="45">
        <f>IF(AND(GM12+GR12&gt;($C$42+$C$42*Rates!$J$5),GR12&lt;=Rates!$E$4-Rates!$D$4,GR12&gt;0,GR12&gt;GK44+GK44*Rates!$J$5), GM12+GR12-GP12,0)</f>
        <v>0</v>
      </c>
      <c r="GV12" s="25">
        <f>GU12*(Rates!$D$6-Rates!$J$6*Rates!$D$6)</f>
        <v>0</v>
      </c>
      <c r="GW12" s="41">
        <f>IF(GL12&gt;Rates!$E$4,GK12-GR12,0)</f>
        <v>0</v>
      </c>
      <c r="GX12" s="45">
        <f t="shared" si="47"/>
        <v>0</v>
      </c>
      <c r="GY12" s="45">
        <f>GX12*Rates!$E$6</f>
        <v>0</v>
      </c>
      <c r="GZ12" s="45">
        <f>IF($C$42+$C$42*Rates!$J$5&lt;=Rates!$E$4,GW12,IF(GL12&gt;$C$42+$C$42*Rates!$J$5,GL12-($C$42+$C$42*Rates!$J$5),0))</f>
        <v>0</v>
      </c>
      <c r="HA12" s="46">
        <f>GZ12*(Rates!$E$6-Rates!$J$6*Rates!$E$6)</f>
        <v>0</v>
      </c>
      <c r="HB12" s="33">
        <f t="shared" si="48"/>
        <v>0</v>
      </c>
      <c r="HC12" s="53">
        <f>IF($V$7,HB12*Rates!$J$11,0)</f>
        <v>0</v>
      </c>
      <c r="HD12" s="68">
        <f t="shared" si="49"/>
        <v>0</v>
      </c>
      <c r="HE12" s="53"/>
      <c r="HF12" s="63">
        <v>500</v>
      </c>
      <c r="HG12" s="33">
        <f t="shared" ref="HG12:HG40" si="66">IF($D12&gt;=0,SUM($E11+$D12), "")</f>
        <v>312</v>
      </c>
      <c r="HH12" s="41">
        <f>IF(AND($E12&gt;=Rates!$D$4,SUM($F$10:HH11)&gt;=Rates!$D$4),0,IF(AND($E12&gt;=Rates!$D$4,SUM($F$10:HH11)&lt;Rates!$D$4),Rates!$D$4-SUM($F$10:HH11),IF($E12&lt;Rates!$D$4,$E12-SUM($F$10:HH11))))</f>
        <v>0</v>
      </c>
      <c r="HI12" s="36">
        <f t="shared" si="50"/>
        <v>0</v>
      </c>
      <c r="HJ12" s="24">
        <f>HI12*Rates!$C$6</f>
        <v>0</v>
      </c>
      <c r="HK12" s="36">
        <f>IF(AND(HG12&gt;($C$42+$C$42*Rates!$J$5),HG11&lt;=($C$42+$C$42*Rates!$J$5),SUM($F$10:HH12)&lt;Rates!$D$4),SUM($F$10:HH12)-($C$42+$C$42*Rates!$J$5),IF(HK11=0,0,HH12))</f>
        <v>0</v>
      </c>
      <c r="HL12" s="25">
        <f>HK12*(Rates!$C$6-Rates!$J$6*Rates!$C$6)</f>
        <v>0</v>
      </c>
      <c r="HM12" s="41">
        <f>IF($E12&lt;=Rates!$D$4,0,IF(AND($E12&gt;Rates!$D$4,$E12&lt;Rates!$E$4),$E12-SUM($K$10:K11)-Rates!$D$4,IF(AND($E12&gt;Rates!$E$4,SUM($K$10:K11)&lt;Rates!$E$4-Rates!$D$4),Rates!$E$4-Rates!$D$4-SUM($K$10:K11),0)))</f>
        <v>56</v>
      </c>
      <c r="HN12" s="24">
        <f t="shared" si="51"/>
        <v>56</v>
      </c>
      <c r="HO12" s="24">
        <f>HN12*Rates!$D$6</f>
        <v>14000</v>
      </c>
      <c r="HP12" s="45">
        <f>IF(AND(HH12+HM12&gt;($C$42+$C$42*Rates!$J$5),HM12&lt;=Rates!$E$4-Rates!$D$4,HM12&gt;0,HM12&gt;HF44+HF44*Rates!$J$5), HH12+HM12-HK12,0)</f>
        <v>0</v>
      </c>
      <c r="HQ12" s="25">
        <f>HP12*(Rates!$D$6-Rates!$J$6*Rates!$D$6)</f>
        <v>0</v>
      </c>
      <c r="HR12" s="41">
        <f>IF(HG12&gt;Rates!$E$4,HF12-HM12,0)</f>
        <v>0</v>
      </c>
      <c r="HS12" s="45">
        <f t="shared" si="52"/>
        <v>0</v>
      </c>
      <c r="HT12" s="45">
        <f>HS12*Rates!$E$6</f>
        <v>0</v>
      </c>
      <c r="HU12" s="45">
        <f>IF($C$42+$C$42*Rates!$J$5&lt;=Rates!$E$4,HR12,IF(HG12&gt;$C$42+$C$42*Rates!$J$5,HG12-($C$42+$C$42*Rates!$J$5),0))</f>
        <v>0</v>
      </c>
      <c r="HV12" s="46">
        <f>HU12*(Rates!$E$6-Rates!$J$6*Rates!$E$6)</f>
        <v>0</v>
      </c>
      <c r="HW12" s="33">
        <f t="shared" si="53"/>
        <v>14000</v>
      </c>
      <c r="HX12" s="53">
        <f>IF($V$7,HW12*Rates!$J$11,0)</f>
        <v>0</v>
      </c>
      <c r="HY12" s="68">
        <f t="shared" si="54"/>
        <v>14000</v>
      </c>
      <c r="HZ12" s="53"/>
      <c r="IB12" s="6"/>
      <c r="IC12" s="5"/>
    </row>
    <row r="13" spans="1:237" x14ac:dyDescent="0.25">
      <c r="A13" s="2"/>
      <c r="B13" s="55">
        <f t="shared" si="55"/>
        <v>40578</v>
      </c>
      <c r="C13" s="66">
        <f>WEEKDAY('Mngt Info'!B13,2)</f>
        <v>5</v>
      </c>
      <c r="D13" s="3">
        <v>300</v>
      </c>
      <c r="E13" s="33">
        <f t="shared" si="56"/>
        <v>612</v>
      </c>
      <c r="F13" s="41">
        <f>IF(AND($E13&gt;=Rates!$D$4,SUM($F$10:F12)&gt;=Rates!$D$4),0,IF(AND($E13&gt;=Rates!$D$4,SUM($F$10:F12)&lt;Rates!$D$4),Rates!$D$4-SUM(F$10:$F12),IF($E13&lt;Rates!$D$4,$E13-SUM($F$10:F12))))</f>
        <v>0</v>
      </c>
      <c r="G13" s="36">
        <f t="shared" si="0"/>
        <v>0</v>
      </c>
      <c r="H13" s="24">
        <f>G13*Rates!$C$6</f>
        <v>0</v>
      </c>
      <c r="I13" s="36">
        <f>IF(AND(E13&gt;($C$42+$C$42*Rates!$J$5),E12&lt;=($C$42+$C$42*Rates!$J$5),SUM($F$10:F13)&lt;Rates!$D$4),SUM($F$10:F13)-($C$42+$C$42*Rates!$J$5),IF(I12=0,0,F13))</f>
        <v>0</v>
      </c>
      <c r="J13" s="25">
        <f>I13*(Rates!$C$6-Rates!$J$6*Rates!$C$6)</f>
        <v>0</v>
      </c>
      <c r="K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L13" s="24">
        <f t="shared" si="1"/>
        <v>188</v>
      </c>
      <c r="M13" s="24">
        <f>L13*Rates!$D$6</f>
        <v>47000</v>
      </c>
      <c r="N13" s="45">
        <f>IF(AND(F13+K13&gt;($C$42+$C$42*Rates!$J$5),K13&lt;=Rates!$E$4-Rates!$D$4,K13&gt;0,K13&gt;D45+D45*Rates!$J$5), F13+K13-I13,0)</f>
        <v>0</v>
      </c>
      <c r="O13" s="25">
        <f>N13*(Rates!$D$6-Rates!$J$6*Rates!$D$6)</f>
        <v>0</v>
      </c>
      <c r="P13" s="41">
        <f>IF(E13&gt;Rates!$E$4,D13-K13,0)</f>
        <v>112</v>
      </c>
      <c r="Q13" s="45">
        <f>IF(P13=0,0,IF($H$42&lt;500,0,IF(SUM(Q$10:Q12)=($H$42-500),0,IF(P13&gt;$H$42-500-SUM(Q$10:Q12),$H$42-500-SUM(Q$10:Q12),P13))))</f>
        <v>50</v>
      </c>
      <c r="R13" s="45">
        <f>Q13*Rates!$E$6</f>
        <v>10000</v>
      </c>
      <c r="S13" s="45">
        <f t="shared" si="2"/>
        <v>62</v>
      </c>
      <c r="T13" s="46">
        <f>S13*(Rates!$E$6-Rates!$J$6*Rates!$E$6)</f>
        <v>12152</v>
      </c>
      <c r="U13" s="33">
        <f t="shared" si="3"/>
        <v>69152</v>
      </c>
      <c r="V13" s="53">
        <f>IF($V$7,U13*Rates!$J$11,0)</f>
        <v>0</v>
      </c>
      <c r="W13" s="68">
        <f t="shared" si="4"/>
        <v>69152</v>
      </c>
      <c r="X13" s="53"/>
      <c r="Y13" s="6"/>
      <c r="Z13" s="33">
        <f t="shared" si="57"/>
        <v>756</v>
      </c>
      <c r="AA13" s="41">
        <f>IF(AND($E13&gt;=Rates!$D$4,SUM($F$10:AA12)&gt;=Rates!$D$4),0,IF(AND($E13&gt;=Rates!$D$4,SUM($F$10:AA12)&lt;Rates!$D$4),Rates!$D$4-SUM($F$10:AA12),IF($E13&lt;Rates!$D$4,$E13-SUM($F$10:AA12))))</f>
        <v>0</v>
      </c>
      <c r="AB13" s="36">
        <f t="shared" si="5"/>
        <v>0</v>
      </c>
      <c r="AC13" s="24">
        <f>AB13*Rates!$C$6</f>
        <v>0</v>
      </c>
      <c r="AD13" s="36">
        <f>IF(AND(Z13&gt;($C$42+$C$42*Rates!$J$5),Z12&lt;=($C$42+$C$42*Rates!$J$5),SUM($F$10:AA13)&lt;Rates!$D$4),SUM($F$10:AA13)-($C$42+$C$42*Rates!$J$5),IF(AD12=0,0,AA13))</f>
        <v>0</v>
      </c>
      <c r="AE13" s="25">
        <f>AD13*(Rates!$C$6-Rates!$J$6*Rates!$C$6)</f>
        <v>0</v>
      </c>
      <c r="AF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AG13" s="24">
        <f t="shared" si="6"/>
        <v>188</v>
      </c>
      <c r="AH13" s="24">
        <f>AG13*Rates!$D$6</f>
        <v>47000</v>
      </c>
      <c r="AI13" s="45">
        <f>IF(AND(AA13+AF13&gt;($C$42+$C$42*Rates!$J$5),AF13&lt;=Rates!$E$4-Rates!$D$4,AF13&gt;0,AF13&gt;Y45+Y45*Rates!$J$5), AA13+AF13-AD13,0)</f>
        <v>0</v>
      </c>
      <c r="AJ13" s="25">
        <f>AI13*(Rates!$D$6-Rates!$J$6*Rates!$D$6)</f>
        <v>0</v>
      </c>
      <c r="AK13" s="41">
        <f>IF(Z13&gt;Rates!$E$4,Y13-AF13,0)</f>
        <v>-188</v>
      </c>
      <c r="AL13" s="45">
        <f t="shared" si="7"/>
        <v>0</v>
      </c>
      <c r="AM13" s="45">
        <f>AL13*Rates!$E$6</f>
        <v>0</v>
      </c>
      <c r="AN13" s="45">
        <f>IF($C$42+$C$42*Rates!$J$5&lt;=Rates!$E$4,AK13,IF(Z13&gt;$C$42+$C$42*Rates!$J$5,Z13-($C$42+$C$42*Rates!$J$5),0))</f>
        <v>206</v>
      </c>
      <c r="AO13" s="46">
        <f>AN13*(Rates!$E$6-Rates!$J$6*Rates!$E$6)</f>
        <v>40376</v>
      </c>
      <c r="AP13" s="71">
        <f t="shared" si="8"/>
        <v>87376</v>
      </c>
      <c r="AQ13" s="53">
        <f>IF($V$7,AP13*Rates!$J$11,0)</f>
        <v>0</v>
      </c>
      <c r="AR13" s="68">
        <f t="shared" si="9"/>
        <v>87376</v>
      </c>
      <c r="AS13" s="53"/>
      <c r="AT13" s="6"/>
      <c r="AU13" s="33">
        <f t="shared" si="58"/>
        <v>612</v>
      </c>
      <c r="AV13" s="41">
        <f>IF(AND($E13&gt;=Rates!$D$4,SUM($F$10:AV12)&gt;=Rates!$D$4),0,IF(AND($E13&gt;=Rates!$D$4,SUM($F$10:AV12)&lt;Rates!$D$4),Rates!$D$4-SUM($F$10:AV12),IF($E13&lt;Rates!$D$4,$E13-SUM($F$10:AV12))))</f>
        <v>0</v>
      </c>
      <c r="AW13" s="36">
        <f t="shared" si="10"/>
        <v>0</v>
      </c>
      <c r="AX13" s="24">
        <f>AW13*Rates!$C$6</f>
        <v>0</v>
      </c>
      <c r="AY13" s="36">
        <f>IF(AND(AU13&gt;($C$42+$C$42*Rates!$J$5),AU12&lt;=($C$42+$C$42*Rates!$J$5),SUM($F$10:AV13)&lt;Rates!$D$4),SUM($F$10:AV13)-($C$42+$C$42*Rates!$J$5),IF(AY12=0,0,AV13))</f>
        <v>0</v>
      </c>
      <c r="AZ13" s="25">
        <f>AY13*(Rates!$C$6-Rates!$J$6*Rates!$C$6)</f>
        <v>0</v>
      </c>
      <c r="BA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BB13" s="24">
        <f t="shared" si="11"/>
        <v>188</v>
      </c>
      <c r="BC13" s="24">
        <f>BB13*Rates!$D$6</f>
        <v>47000</v>
      </c>
      <c r="BD13" s="45">
        <f>IF(AND(AV13+BA13&gt;($C$42+$C$42*Rates!$J$5),BA13&lt;=Rates!$E$4-Rates!$D$4,BA13&gt;0,BA13&gt;AT45+AT45*Rates!$J$5), AV13+BA13-AY13,0)</f>
        <v>0</v>
      </c>
      <c r="BE13" s="25">
        <f>BD13*(Rates!$D$6-Rates!$J$6*Rates!$D$6)</f>
        <v>0</v>
      </c>
      <c r="BF13" s="41">
        <f>IF(AU13&gt;Rates!$E$4,AT13-BA13,0)</f>
        <v>-188</v>
      </c>
      <c r="BG13" s="45">
        <f t="shared" si="12"/>
        <v>0</v>
      </c>
      <c r="BH13" s="45">
        <f>BG13*Rates!$E$6</f>
        <v>0</v>
      </c>
      <c r="BI13" s="45">
        <f>IF($C$42+$C$42*Rates!$J$5&lt;=Rates!$E$4,BF13,IF(AU13&gt;$C$42+$C$42*Rates!$J$5,AU13-($C$42+$C$42*Rates!$J$5),0))</f>
        <v>62</v>
      </c>
      <c r="BJ13" s="46">
        <f>BI13*(Rates!$E$6-Rates!$J$6*Rates!$E$6)</f>
        <v>12152</v>
      </c>
      <c r="BK13" s="71">
        <f t="shared" si="13"/>
        <v>59152</v>
      </c>
      <c r="BL13" s="53">
        <f>IF($V$7,BK13*Rates!$J$11,0)</f>
        <v>0</v>
      </c>
      <c r="BM13" s="68">
        <f t="shared" si="14"/>
        <v>59152</v>
      </c>
      <c r="BN13" s="53"/>
      <c r="BO13" s="3"/>
      <c r="BP13" s="33">
        <f t="shared" si="59"/>
        <v>612</v>
      </c>
      <c r="BQ13" s="41">
        <f>IF(AND($E13&gt;=Rates!$D$4,SUM($F$10:BQ12)&gt;=Rates!$D$4),0,IF(AND($E13&gt;=Rates!$D$4,SUM($F$10:BQ12)&lt;Rates!$D$4),Rates!$D$4-SUM($F$10:BQ12),IF($E13&lt;Rates!$D$4,$E13-SUM($F$10:BQ12))))</f>
        <v>0</v>
      </c>
      <c r="BR13" s="36">
        <f t="shared" si="15"/>
        <v>0</v>
      </c>
      <c r="BS13" s="24">
        <f>BR13*Rates!$C$6</f>
        <v>0</v>
      </c>
      <c r="BT13" s="36">
        <f>IF(AND(BP13&gt;($C$42+$C$42*Rates!$J$5),BP12&lt;=($C$42+$C$42*Rates!$J$5),SUM($F$10:BQ13)&lt;Rates!$D$4),SUM($F$10:BQ13)-($C$42+$C$42*Rates!$J$5),IF(BT12=0,0,BQ13))</f>
        <v>0</v>
      </c>
      <c r="BU13" s="25">
        <f>BT13*(Rates!$C$6-Rates!$J$6*Rates!$C$6)</f>
        <v>0</v>
      </c>
      <c r="BV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BW13" s="24">
        <f t="shared" si="16"/>
        <v>188</v>
      </c>
      <c r="BX13" s="24">
        <f>BW13*Rates!$D$6</f>
        <v>47000</v>
      </c>
      <c r="BY13" s="45">
        <f>IF(AND(BQ13+BV13&gt;($C$42+$C$42*Rates!$J$5),BV13&lt;=Rates!$E$4-Rates!$D$4,BV13&gt;0,BV13&gt;BO45+BO45*Rates!$J$5), BQ13+BV13-BT13,0)</f>
        <v>0</v>
      </c>
      <c r="BZ13" s="25">
        <f>BY13*(Rates!$D$6-Rates!$J$6*Rates!$D$6)</f>
        <v>0</v>
      </c>
      <c r="CA13" s="41">
        <f>IF(BP13&gt;Rates!$E$4,BO13-BV13,0)</f>
        <v>-188</v>
      </c>
      <c r="CB13" s="45">
        <f t="shared" si="17"/>
        <v>0</v>
      </c>
      <c r="CC13" s="45">
        <f>CB13*Rates!$E$6</f>
        <v>0</v>
      </c>
      <c r="CD13" s="45">
        <f>IF($C$42+$C$42*Rates!$J$5&lt;=Rates!$E$4,CA13,IF(BP13&gt;$C$42+$C$42*Rates!$J$5,BP13-($C$42+$C$42*Rates!$J$5),0))</f>
        <v>62</v>
      </c>
      <c r="CE13" s="46">
        <f>CD13*(Rates!$E$6-Rates!$J$6*Rates!$E$6)</f>
        <v>12152</v>
      </c>
      <c r="CF13" s="33">
        <f t="shared" si="18"/>
        <v>59152</v>
      </c>
      <c r="CG13" s="53">
        <f>IF($V$7,CF13*Rates!$J$11,0)</f>
        <v>0</v>
      </c>
      <c r="CH13" s="68">
        <f t="shared" si="19"/>
        <v>59152</v>
      </c>
      <c r="CI13" s="53"/>
      <c r="CJ13" s="3"/>
      <c r="CK13" s="33">
        <f t="shared" si="60"/>
        <v>612</v>
      </c>
      <c r="CL13" s="41">
        <f>IF(AND($E13&gt;=Rates!$D$4,SUM($F$10:CL12)&gt;=Rates!$D$4),0,IF(AND($E13&gt;=Rates!$D$4,SUM($F$10:CL12)&lt;Rates!$D$4),Rates!$D$4-SUM($F$10:CL12),IF($E13&lt;Rates!$D$4,$E13-SUM($F$10:CL12))))</f>
        <v>0</v>
      </c>
      <c r="CM13" s="36">
        <f t="shared" si="20"/>
        <v>0</v>
      </c>
      <c r="CN13" s="24">
        <f>CM13*Rates!$C$6</f>
        <v>0</v>
      </c>
      <c r="CO13" s="36">
        <f>IF(AND(CK13&gt;($C$42+$C$42*Rates!$J$5),CK12&lt;=($C$42+$C$42*Rates!$J$5),SUM($F$10:CL13)&lt;Rates!$D$4),SUM($F$10:CL13)-($C$42+$C$42*Rates!$J$5),IF(CO12=0,0,CL13))</f>
        <v>0</v>
      </c>
      <c r="CP13" s="25">
        <f>CO13*(Rates!$C$6-Rates!$J$6*Rates!$C$6)</f>
        <v>0</v>
      </c>
      <c r="CQ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CR13" s="24">
        <f t="shared" si="21"/>
        <v>188</v>
      </c>
      <c r="CS13" s="24">
        <f>CR13*Rates!$D$6</f>
        <v>47000</v>
      </c>
      <c r="CT13" s="45">
        <f>IF(AND(CL13+CQ13&gt;($C$42+$C$42*Rates!$J$5),CQ13&lt;=Rates!$E$4-Rates!$D$4,CQ13&gt;0,CQ13&gt;CJ45+CJ45*Rates!$J$5), CL13+CQ13-CO13,0)</f>
        <v>0</v>
      </c>
      <c r="CU13" s="25">
        <f>CT13*(Rates!$D$6-Rates!$J$6*Rates!$D$6)</f>
        <v>0</v>
      </c>
      <c r="CV13" s="41">
        <f>IF(CK13&gt;Rates!$E$4,CJ13-CQ13,0)</f>
        <v>-188</v>
      </c>
      <c r="CW13" s="45">
        <f t="shared" si="22"/>
        <v>0</v>
      </c>
      <c r="CX13" s="45">
        <f>CW13*Rates!$E$6</f>
        <v>0</v>
      </c>
      <c r="CY13" s="45">
        <f>IF($C$42+$C$42*Rates!$J$5&lt;=Rates!$E$4,CV13,IF(CK13&gt;$C$42+$C$42*Rates!$J$5,CK13-($C$42+$C$42*Rates!$J$5),0))</f>
        <v>62</v>
      </c>
      <c r="CZ13" s="46">
        <f>CY13*(Rates!$E$6-Rates!$J$6*Rates!$E$6)</f>
        <v>12152</v>
      </c>
      <c r="DA13" s="33">
        <f t="shared" si="23"/>
        <v>59152</v>
      </c>
      <c r="DB13" s="53">
        <f>IF($V$7,DA13*Rates!$J$11,0)</f>
        <v>0</v>
      </c>
      <c r="DC13" s="68">
        <f t="shared" si="24"/>
        <v>59152</v>
      </c>
      <c r="DD13" s="53"/>
      <c r="DE13" s="3"/>
      <c r="DF13" s="33">
        <f t="shared" si="61"/>
        <v>612</v>
      </c>
      <c r="DG13" s="41">
        <f>IF(AND($E13&gt;=Rates!$D$4,SUM($F$10:DG12)&gt;=Rates!$D$4),0,IF(AND($E13&gt;=Rates!$D$4,SUM($F$10:DG12)&lt;Rates!$D$4),Rates!$D$4-SUM($F$10:DG12),IF($E13&lt;Rates!$D$4,$E13-SUM($F$10:DG12))))</f>
        <v>0</v>
      </c>
      <c r="DH13" s="36">
        <f t="shared" si="25"/>
        <v>0</v>
      </c>
      <c r="DI13" s="24">
        <f>DH13*Rates!$C$6</f>
        <v>0</v>
      </c>
      <c r="DJ13" s="36">
        <f>IF(AND(DF13&gt;($C$42+$C$42*Rates!$J$5),DF12&lt;=($C$42+$C$42*Rates!$J$5),SUM($F$10:DG13)&lt;Rates!$D$4),SUM($F$10:DG13)-($C$42+$C$42*Rates!$J$5),IF(DJ12=0,0,DG13))</f>
        <v>0</v>
      </c>
      <c r="DK13" s="25">
        <f>DJ13*(Rates!$C$6-Rates!$J$6*Rates!$C$6)</f>
        <v>0</v>
      </c>
      <c r="DL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DM13" s="24">
        <f t="shared" si="26"/>
        <v>188</v>
      </c>
      <c r="DN13" s="24">
        <f>DM13*Rates!$D$6</f>
        <v>47000</v>
      </c>
      <c r="DO13" s="45">
        <f>IF(AND(DG13+DL13&gt;($C$42+$C$42*Rates!$J$5),DL13&lt;=Rates!$E$4-Rates!$D$4,DL13&gt;0,DL13&gt;DE45+DE45*Rates!$J$5), DG13+DL13-DJ13,0)</f>
        <v>0</v>
      </c>
      <c r="DP13" s="25">
        <f>DO13*(Rates!$D$6-Rates!$J$6*Rates!$D$6)</f>
        <v>0</v>
      </c>
      <c r="DQ13" s="41">
        <f>IF(DF13&gt;Rates!$E$4,DE13-DL13,0)</f>
        <v>-188</v>
      </c>
      <c r="DR13" s="45">
        <f t="shared" si="27"/>
        <v>0</v>
      </c>
      <c r="DS13" s="45">
        <f>DR13*Rates!$E$6</f>
        <v>0</v>
      </c>
      <c r="DT13" s="45">
        <f>IF($C$42+$C$42*Rates!$J$5&lt;=Rates!$E$4,DQ13,IF(DF13&gt;$C$42+$C$42*Rates!$J$5,DF13-($C$42+$C$42*Rates!$J$5),0))</f>
        <v>62</v>
      </c>
      <c r="DU13" s="46">
        <f>DT13*(Rates!$E$6-Rates!$J$6*Rates!$E$6)</f>
        <v>12152</v>
      </c>
      <c r="DV13" s="33">
        <f t="shared" si="28"/>
        <v>59152</v>
      </c>
      <c r="DW13" s="53">
        <f>IF($V$7,DV13*Rates!$J$11,0)</f>
        <v>0</v>
      </c>
      <c r="DX13" s="68">
        <f t="shared" si="29"/>
        <v>59152</v>
      </c>
      <c r="DY13" s="53"/>
      <c r="DZ13" s="3"/>
      <c r="EA13" s="33">
        <f t="shared" si="62"/>
        <v>612</v>
      </c>
      <c r="EB13" s="41">
        <f>IF(AND($E13&gt;=Rates!$D$4,SUM($F$10:EB12)&gt;=Rates!$D$4),0,IF(AND($E13&gt;=Rates!$D$4,SUM($F$10:EB12)&lt;Rates!$D$4),Rates!$D$4-SUM($F$10:EB12),IF($E13&lt;Rates!$D$4,$E13-SUM($F$10:EB12))))</f>
        <v>0</v>
      </c>
      <c r="EC13" s="36">
        <f t="shared" si="30"/>
        <v>0</v>
      </c>
      <c r="ED13" s="24">
        <f>EC13*Rates!$C$6</f>
        <v>0</v>
      </c>
      <c r="EE13" s="36">
        <f>IF(AND(EA13&gt;($C$42+$C$42*Rates!$J$5),EA12&lt;=($C$42+$C$42*Rates!$J$5),SUM($F$10:EB13)&lt;Rates!$D$4),SUM($F$10:EB13)-($C$42+$C$42*Rates!$J$5),IF(EE12=0,0,EB13))</f>
        <v>0</v>
      </c>
      <c r="EF13" s="25">
        <f>EE13*(Rates!$C$6-Rates!$J$6*Rates!$C$6)</f>
        <v>0</v>
      </c>
      <c r="EG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EH13" s="24">
        <f t="shared" si="31"/>
        <v>188</v>
      </c>
      <c r="EI13" s="24">
        <f>EH13*Rates!$D$6</f>
        <v>47000</v>
      </c>
      <c r="EJ13" s="45">
        <f>IF(AND(EB13+EG13&gt;($C$42+$C$42*Rates!$J$5),EG13&lt;=Rates!$E$4-Rates!$D$4,EG13&gt;0,EG13&gt;DZ45+DZ45*Rates!$J$5), EB13+EG13-EE13,0)</f>
        <v>0</v>
      </c>
      <c r="EK13" s="25">
        <f>EJ13*(Rates!$D$6-Rates!$J$6*Rates!$D$6)</f>
        <v>0</v>
      </c>
      <c r="EL13" s="41">
        <f>IF(EA13&gt;Rates!$E$4,DZ13-EG13,0)</f>
        <v>-188</v>
      </c>
      <c r="EM13" s="45">
        <f t="shared" si="32"/>
        <v>0</v>
      </c>
      <c r="EN13" s="45">
        <f>EM13*Rates!$E$6</f>
        <v>0</v>
      </c>
      <c r="EO13" s="45">
        <f>IF($C$42+$C$42*Rates!$J$5&lt;=Rates!$E$4,EL13,IF(EA13&gt;$C$42+$C$42*Rates!$J$5,EA13-($C$42+$C$42*Rates!$J$5),0))</f>
        <v>62</v>
      </c>
      <c r="EP13" s="46">
        <f>EO13*(Rates!$E$6-Rates!$J$6*Rates!$E$6)</f>
        <v>12152</v>
      </c>
      <c r="EQ13" s="33">
        <f t="shared" si="33"/>
        <v>59152</v>
      </c>
      <c r="ER13" s="53">
        <f>IF($V$7,EQ13*Rates!$J$11,0)</f>
        <v>0</v>
      </c>
      <c r="ES13" s="68">
        <f t="shared" si="34"/>
        <v>59152</v>
      </c>
      <c r="ET13" s="53"/>
      <c r="EU13" s="3"/>
      <c r="EV13" s="33">
        <f t="shared" si="63"/>
        <v>612</v>
      </c>
      <c r="EW13" s="41">
        <f>IF(AND($E13&gt;=Rates!$D$4,SUM($F$10:EW12)&gt;=Rates!$D$4),0,IF(AND($E13&gt;=Rates!$D$4,SUM($F$10:EW12)&lt;Rates!$D$4),Rates!$D$4-SUM($F$10:EW12),IF($E13&lt;Rates!$D$4,$E13-SUM($F$10:EW12))))</f>
        <v>0</v>
      </c>
      <c r="EX13" s="36">
        <f t="shared" si="35"/>
        <v>0</v>
      </c>
      <c r="EY13" s="24">
        <f>EX13*Rates!$C$6</f>
        <v>0</v>
      </c>
      <c r="EZ13" s="36">
        <f>IF(AND(EV13&gt;($C$42+$C$42*Rates!$J$5),EV12&lt;=($C$42+$C$42*Rates!$J$5),SUM($F$10:EW13)&lt;Rates!$D$4),SUM($F$10:EW13)-($C$42+$C$42*Rates!$J$5),IF(EZ12=0,0,EW13))</f>
        <v>0</v>
      </c>
      <c r="FA13" s="25">
        <f>EZ13*(Rates!$C$6-Rates!$J$6*Rates!$C$6)</f>
        <v>0</v>
      </c>
      <c r="FB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FC13" s="24">
        <f t="shared" si="36"/>
        <v>188</v>
      </c>
      <c r="FD13" s="24">
        <f>FC13*Rates!$D$6</f>
        <v>47000</v>
      </c>
      <c r="FE13" s="45">
        <f>IF(AND(EW13+FB13&gt;($C$42+$C$42*Rates!$J$5),FB13&lt;=Rates!$E$4-Rates!$D$4,FB13&gt;0,FB13&gt;EU45+EU45*Rates!$J$5), EW13+FB13-EZ13,0)</f>
        <v>0</v>
      </c>
      <c r="FF13" s="25">
        <f>FE13*(Rates!$D$6-Rates!$J$6*Rates!$D$6)</f>
        <v>0</v>
      </c>
      <c r="FG13" s="41">
        <f>IF(EV13&gt;Rates!$E$4,EU13-FB13,0)</f>
        <v>-188</v>
      </c>
      <c r="FH13" s="45">
        <f t="shared" si="37"/>
        <v>0</v>
      </c>
      <c r="FI13" s="45">
        <f>FH13*Rates!$E$6</f>
        <v>0</v>
      </c>
      <c r="FJ13" s="45">
        <f>IF($C$42+$C$42*Rates!$J$5&lt;=Rates!$E$4,FG13,IF(EV13&gt;$C$42+$C$42*Rates!$J$5,EV13-($C$42+$C$42*Rates!$J$5),0))</f>
        <v>62</v>
      </c>
      <c r="FK13" s="46">
        <f>FJ13*(Rates!$E$6-Rates!$J$6*Rates!$E$6)</f>
        <v>12152</v>
      </c>
      <c r="FL13" s="33">
        <f t="shared" si="38"/>
        <v>59152</v>
      </c>
      <c r="FM13" s="53">
        <f>IF($V$7,FL13*Rates!$J$11,0)</f>
        <v>0</v>
      </c>
      <c r="FN13" s="68">
        <f t="shared" si="39"/>
        <v>59152</v>
      </c>
      <c r="FO13" s="53"/>
      <c r="FP13" s="3"/>
      <c r="FQ13" s="33">
        <f t="shared" si="64"/>
        <v>612</v>
      </c>
      <c r="FR13" s="41">
        <f>IF(AND($E13&gt;=Rates!$D$4,SUM($F$10:FR12)&gt;=Rates!$D$4),0,IF(AND($E13&gt;=Rates!$D$4,SUM($F$10:FR12)&lt;Rates!$D$4),Rates!$D$4-SUM($F$10:FR12),IF($E13&lt;Rates!$D$4,$E13-SUM($F$10:FR12))))</f>
        <v>0</v>
      </c>
      <c r="FS13" s="36">
        <f t="shared" si="40"/>
        <v>0</v>
      </c>
      <c r="FT13" s="24">
        <f>FS13*Rates!$C$6</f>
        <v>0</v>
      </c>
      <c r="FU13" s="36">
        <f>IF(AND(FQ13&gt;($C$42+$C$42*Rates!$J$5),FQ12&lt;=($C$42+$C$42*Rates!$J$5),SUM($F$10:FR13)&lt;Rates!$D$4),SUM($F$10:FR13)-($C$42+$C$42*Rates!$J$5),IF(FU12=0,0,FR13))</f>
        <v>0</v>
      </c>
      <c r="FV13" s="25">
        <f>FU13*(Rates!$C$6-Rates!$J$6*Rates!$C$6)</f>
        <v>0</v>
      </c>
      <c r="FW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FX13" s="24">
        <f t="shared" si="41"/>
        <v>188</v>
      </c>
      <c r="FY13" s="24">
        <f>FX13*Rates!$D$6</f>
        <v>47000</v>
      </c>
      <c r="FZ13" s="45">
        <f>IF(AND(FR13+FW13&gt;($C$42+$C$42*Rates!$J$5),FW13&lt;=Rates!$E$4-Rates!$D$4,FW13&gt;0,FW13&gt;FP45+FP45*Rates!$J$5), FR13+FW13-FU13,0)</f>
        <v>0</v>
      </c>
      <c r="GA13" s="25">
        <f>FZ13*(Rates!$D$6-Rates!$J$6*Rates!$D$6)</f>
        <v>0</v>
      </c>
      <c r="GB13" s="41">
        <f>IF(FQ13&gt;Rates!$E$4,FP13-FW13,0)</f>
        <v>-188</v>
      </c>
      <c r="GC13" s="45">
        <f t="shared" si="42"/>
        <v>0</v>
      </c>
      <c r="GD13" s="45">
        <f>GC13*Rates!$E$6</f>
        <v>0</v>
      </c>
      <c r="GE13" s="45">
        <f>IF($C$42+$C$42*Rates!$J$5&lt;=Rates!$E$4,GB13,IF(FQ13&gt;$C$42+$C$42*Rates!$J$5,FQ13-($C$42+$C$42*Rates!$J$5),0))</f>
        <v>62</v>
      </c>
      <c r="GF13" s="46">
        <f>GE13*(Rates!$E$6-Rates!$J$6*Rates!$E$6)</f>
        <v>12152</v>
      </c>
      <c r="GG13" s="33">
        <f t="shared" si="43"/>
        <v>59152</v>
      </c>
      <c r="GH13" s="53">
        <f>IF($V$7,GG13*Rates!$J$11,0)</f>
        <v>0</v>
      </c>
      <c r="GI13" s="68">
        <f t="shared" si="44"/>
        <v>59152</v>
      </c>
      <c r="GJ13" s="53"/>
      <c r="GK13" s="3"/>
      <c r="GL13" s="33">
        <f t="shared" si="65"/>
        <v>612</v>
      </c>
      <c r="GM13" s="41">
        <f>IF(AND($E13&gt;=Rates!$D$4,SUM($F$10:GM12)&gt;=Rates!$D$4),0,IF(AND($E13&gt;=Rates!$D$4,SUM($F$10:GM12)&lt;Rates!$D$4),Rates!$D$4-SUM($F$10:GM12),IF($E13&lt;Rates!$D$4,$E13-SUM($F$10:GM12))))</f>
        <v>0</v>
      </c>
      <c r="GN13" s="36">
        <f t="shared" si="45"/>
        <v>0</v>
      </c>
      <c r="GO13" s="24">
        <f>GN13*Rates!$C$6</f>
        <v>0</v>
      </c>
      <c r="GP13" s="36">
        <f>IF(AND(GL13&gt;($C$42+$C$42*Rates!$J$5),GL12&lt;=($C$42+$C$42*Rates!$J$5),SUM($F$10:GM13)&lt;Rates!$D$4),SUM($F$10:GM13)-($C$42+$C$42*Rates!$J$5),IF(GP12=0,0,GM13))</f>
        <v>0</v>
      </c>
      <c r="GQ13" s="25">
        <f>GP13*(Rates!$C$6-Rates!$J$6*Rates!$C$6)</f>
        <v>0</v>
      </c>
      <c r="GR13" s="41">
        <f>IF($E13&lt;=Rates!$D$4,0,IF(AND($E13&gt;Rates!$D$4,$E13&lt;Rates!$E$4),$E13-SUM($K$10:GR12)-Rates!$D$4,IF(AND($E13&gt;Rates!$E$4,SUM($K$10:GR12)&lt;Rates!$E$4-Rates!$D$4),Rates!$E$4-Rates!$D$4-SUM($K$10:GR12),0)))</f>
        <v>0</v>
      </c>
      <c r="GS13" s="24">
        <f t="shared" si="46"/>
        <v>0</v>
      </c>
      <c r="GT13" s="24">
        <f>GS13*Rates!$D$6</f>
        <v>0</v>
      </c>
      <c r="GU13" s="45">
        <f>IF(AND(GM13+GR13&gt;($C$42+$C$42*Rates!$J$5),GR13&lt;=Rates!$E$4-Rates!$D$4,GR13&gt;0,GR13&gt;GK45+GK45*Rates!$J$5), GM13+GR13-GP13,0)</f>
        <v>0</v>
      </c>
      <c r="GV13" s="25">
        <f>GU13*(Rates!$D$6-Rates!$J$6*Rates!$D$6)</f>
        <v>0</v>
      </c>
      <c r="GW13" s="41">
        <f>IF(GL13&gt;Rates!$E$4,GK13-GR13,0)</f>
        <v>0</v>
      </c>
      <c r="GX13" s="45">
        <f t="shared" si="47"/>
        <v>0</v>
      </c>
      <c r="GY13" s="45">
        <f>GX13*Rates!$E$6</f>
        <v>0</v>
      </c>
      <c r="GZ13" s="45">
        <f>IF($C$42+$C$42*Rates!$J$5&lt;=Rates!$E$4,GW13,IF(GL13&gt;$C$42+$C$42*Rates!$J$5,GL13-($C$42+$C$42*Rates!$J$5),0))</f>
        <v>62</v>
      </c>
      <c r="HA13" s="46">
        <f>GZ13*(Rates!$E$6-Rates!$J$6*Rates!$E$6)</f>
        <v>12152</v>
      </c>
      <c r="HB13" s="33">
        <f t="shared" si="48"/>
        <v>12152</v>
      </c>
      <c r="HC13" s="53">
        <f>IF($V$7,HB13*Rates!$J$11,0)</f>
        <v>0</v>
      </c>
      <c r="HD13" s="68">
        <f t="shared" si="49"/>
        <v>12152</v>
      </c>
      <c r="HE13" s="53"/>
      <c r="HF13" s="3"/>
      <c r="HG13" s="33">
        <f t="shared" si="66"/>
        <v>612</v>
      </c>
      <c r="HH13" s="41">
        <f>IF(AND($E13&gt;=Rates!$D$4,SUM($F$10:HH12)&gt;=Rates!$D$4),0,IF(AND($E13&gt;=Rates!$D$4,SUM($F$10:HH12)&lt;Rates!$D$4),Rates!$D$4-SUM($F$10:HH12),IF($E13&lt;Rates!$D$4,$E13-SUM($F$10:HH12))))</f>
        <v>0</v>
      </c>
      <c r="HI13" s="36">
        <f t="shared" si="50"/>
        <v>0</v>
      </c>
      <c r="HJ13" s="24">
        <f>HI13*Rates!$C$6</f>
        <v>0</v>
      </c>
      <c r="HK13" s="36">
        <f>IF(AND(HG13&gt;($C$42+$C$42*Rates!$J$5),HG12&lt;=($C$42+$C$42*Rates!$J$5),SUM($F$10:HH13)&lt;Rates!$D$4),SUM($F$10:HH13)-($C$42+$C$42*Rates!$J$5),IF(HK12=0,0,HH13))</f>
        <v>0</v>
      </c>
      <c r="HL13" s="25">
        <f>HK13*(Rates!$C$6-Rates!$J$6*Rates!$C$6)</f>
        <v>0</v>
      </c>
      <c r="HM13" s="41">
        <f>IF($E13&lt;=Rates!$D$4,0,IF(AND($E13&gt;Rates!$D$4,$E13&lt;Rates!$E$4),$E13-SUM($K$10:K12)-Rates!$D$4,IF(AND($E13&gt;Rates!$E$4,SUM($K$10:K12)&lt;Rates!$E$4-Rates!$D$4),Rates!$E$4-Rates!$D$4-SUM($K$10:K12),0)))</f>
        <v>188</v>
      </c>
      <c r="HN13" s="24">
        <f t="shared" si="51"/>
        <v>188</v>
      </c>
      <c r="HO13" s="24">
        <f>HN13*Rates!$D$6</f>
        <v>47000</v>
      </c>
      <c r="HP13" s="45">
        <f>IF(AND(HH13+HM13&gt;($C$42+$C$42*Rates!$J$5),HM13&lt;=Rates!$E$4-Rates!$D$4,HM13&gt;0,HM13&gt;HF45+HF45*Rates!$J$5), HH13+HM13-HK13,0)</f>
        <v>0</v>
      </c>
      <c r="HQ13" s="25">
        <f>HP13*(Rates!$D$6-Rates!$J$6*Rates!$D$6)</f>
        <v>0</v>
      </c>
      <c r="HR13" s="41">
        <f>IF(HG13&gt;Rates!$E$4,HF13-HM13,0)</f>
        <v>-188</v>
      </c>
      <c r="HS13" s="45">
        <f t="shared" si="52"/>
        <v>0</v>
      </c>
      <c r="HT13" s="45">
        <f>HS13*Rates!$E$6</f>
        <v>0</v>
      </c>
      <c r="HU13" s="45">
        <f>IF($C$42+$C$42*Rates!$J$5&lt;=Rates!$E$4,HR13,IF(HG13&gt;$C$42+$C$42*Rates!$J$5,HG13-($C$42+$C$42*Rates!$J$5),0))</f>
        <v>62</v>
      </c>
      <c r="HV13" s="46">
        <f>HU13*(Rates!$E$6-Rates!$J$6*Rates!$E$6)</f>
        <v>12152</v>
      </c>
      <c r="HW13" s="33">
        <f t="shared" si="53"/>
        <v>59152</v>
      </c>
      <c r="HX13" s="53">
        <f>IF($V$7,HW13*Rates!$J$11,0)</f>
        <v>0</v>
      </c>
      <c r="HY13" s="68">
        <f t="shared" si="54"/>
        <v>59152</v>
      </c>
      <c r="HZ13" s="53"/>
      <c r="IB13" s="6"/>
      <c r="IC13" s="5"/>
    </row>
    <row r="14" spans="1:237" x14ac:dyDescent="0.25">
      <c r="B14" s="55">
        <f t="shared" si="55"/>
        <v>40579</v>
      </c>
      <c r="C14" s="66">
        <f>WEEKDAY('Mngt Info'!B14,2)</f>
        <v>6</v>
      </c>
      <c r="D14" s="3"/>
      <c r="E14" s="33">
        <f t="shared" si="56"/>
        <v>612</v>
      </c>
      <c r="F14" s="41">
        <f>IF(AND($E14&gt;=Rates!$D$4,SUM($F$10:F13)&gt;=Rates!$D$4),0,IF(AND($E14&gt;=Rates!$D$4,SUM($F$10:F13)&lt;Rates!$D$4),Rates!$D$4-SUM(F$10:$F13),IF($E14&lt;Rates!$D$4,$E14-SUM($F$10:F13))))</f>
        <v>0</v>
      </c>
      <c r="G14" s="36">
        <f t="shared" si="0"/>
        <v>0</v>
      </c>
      <c r="H14" s="24">
        <f>G14*Rates!$C$6</f>
        <v>0</v>
      </c>
      <c r="I14" s="36">
        <f>IF(AND(E14&gt;($C$42+$C$42*Rates!$J$5),E13&lt;=($C$42+$C$42*Rates!$J$5),SUM($F$10:F14)&lt;Rates!$D$4),SUM($F$10:F14)-($C$42+$C$42*Rates!$J$5),IF(I13=0,0,F14))</f>
        <v>0</v>
      </c>
      <c r="J14" s="25">
        <f>I14*(Rates!$C$6-Rates!$J$6*Rates!$C$6)</f>
        <v>0</v>
      </c>
      <c r="K14" s="41">
        <f>IF($E14&lt;=Rates!$D$4,0,IF(AND($E14&gt;Rates!$D$4,$E14&lt;Rates!$E$4),$E14-SUM($K$10:K13)-Rates!$D$4,IF(AND($E14&gt;Rates!$E$4,SUM($K$10:K13)&lt;Rates!$E$4-Rates!$D$4),Rates!$E$4-Rates!$D$4-SUM($K$10:K13),0)))</f>
        <v>0</v>
      </c>
      <c r="L14" s="24">
        <f t="shared" si="1"/>
        <v>0</v>
      </c>
      <c r="M14" s="24">
        <f>L14*Rates!$D$6</f>
        <v>0</v>
      </c>
      <c r="N14" s="45">
        <f>IF(AND(F14+K14&gt;($C$42+$C$42*Rates!$J$5),K14&lt;=Rates!$E$4-Rates!$D$4,K14&gt;0,K14&gt;D46+D46*Rates!$J$5), F14+K14-I14,0)</f>
        <v>0</v>
      </c>
      <c r="O14" s="25">
        <f>N14*(Rates!$D$6-Rates!$J$6*Rates!$D$6)</f>
        <v>0</v>
      </c>
      <c r="P14" s="41">
        <f>IF(E14&gt;Rates!$E$4,D14-K14,0)</f>
        <v>0</v>
      </c>
      <c r="Q14" s="45">
        <f>IF(P14=0,0,IF($H$42&lt;500,0,IF(SUM(Q$10:Q13)=($H$42-500),0,IF(P14&gt;$H$42-500-SUM(Q$10:Q13),$H$42-500-SUM(Q$10:Q13),P14))))</f>
        <v>0</v>
      </c>
      <c r="R14" s="45">
        <f>Q14*Rates!$E$6</f>
        <v>0</v>
      </c>
      <c r="S14" s="45">
        <f t="shared" si="2"/>
        <v>0</v>
      </c>
      <c r="T14" s="46">
        <f>S14*(Rates!$E$6-Rates!$J$6*Rates!$E$6)</f>
        <v>0</v>
      </c>
      <c r="U14" s="33">
        <f t="shared" si="3"/>
        <v>0</v>
      </c>
      <c r="V14" s="53">
        <f>IF($V$7,U14*Rates!$J$11,0)</f>
        <v>0</v>
      </c>
      <c r="W14" s="68">
        <f t="shared" si="4"/>
        <v>0</v>
      </c>
      <c r="X14" s="53"/>
      <c r="Y14" s="6"/>
      <c r="Z14" s="33">
        <f t="shared" si="57"/>
        <v>756</v>
      </c>
      <c r="AA14" s="41">
        <f>IF(AND($E14&gt;=Rates!$D$4,SUM($F$10:AA13)&gt;=Rates!$D$4),0,IF(AND($E14&gt;=Rates!$D$4,SUM($F$10:AA13)&lt;Rates!$D$4),Rates!$D$4-SUM($F$10:AA13),IF($E14&lt;Rates!$D$4,$E14-SUM($F$10:AA13))))</f>
        <v>0</v>
      </c>
      <c r="AB14" s="36">
        <f t="shared" si="5"/>
        <v>0</v>
      </c>
      <c r="AC14" s="24">
        <f>AB14*Rates!$C$6</f>
        <v>0</v>
      </c>
      <c r="AD14" s="36">
        <f>IF(AND(Z14&gt;($C$42+$C$42*Rates!$J$5),Z13&lt;=($C$42+$C$42*Rates!$J$5),SUM($F$10:AA14)&lt;Rates!$D$4),SUM($F$10:AA14)-($C$42+$C$42*Rates!$J$5),IF(AD13=0,0,AA14))</f>
        <v>0</v>
      </c>
      <c r="AE14" s="25">
        <f>AD14*(Rates!$C$6-Rates!$J$6*Rates!$C$6)</f>
        <v>0</v>
      </c>
      <c r="AF14" s="41">
        <f>IF($E14&lt;=Rates!$D$4,0,IF(AND($E14&gt;Rates!$D$4,$E14&lt;Rates!$E$4),$E14-SUM($K$10:K13)-Rates!$D$4,IF(AND($E14&gt;Rates!$E$4,SUM($K$10:K13)&lt;Rates!$E$4-Rates!$D$4),Rates!$E$4-Rates!$D$4-SUM($K$10:K13),0)))</f>
        <v>0</v>
      </c>
      <c r="AG14" s="24">
        <f t="shared" si="6"/>
        <v>0</v>
      </c>
      <c r="AH14" s="24">
        <f>AG14*Rates!$D$6</f>
        <v>0</v>
      </c>
      <c r="AI14" s="45">
        <f>IF(AND(AA14+AF14&gt;($C$42+$C$42*Rates!$J$5),AF14&lt;=Rates!$E$4-Rates!$D$4,AF14&gt;0,AF14&gt;Y46+Y46*Rates!$J$5), AA14+AF14-AD14,0)</f>
        <v>0</v>
      </c>
      <c r="AJ14" s="25">
        <f>AI14*(Rates!$D$6-Rates!$J$6*Rates!$D$6)</f>
        <v>0</v>
      </c>
      <c r="AK14" s="41">
        <f>IF(Z14&gt;Rates!$E$4,Y14-AF14,0)</f>
        <v>0</v>
      </c>
      <c r="AL14" s="45">
        <f t="shared" si="7"/>
        <v>0</v>
      </c>
      <c r="AM14" s="45">
        <f>AL14*Rates!$E$6</f>
        <v>0</v>
      </c>
      <c r="AN14" s="45">
        <f>IF($C$42+$C$42*Rates!$J$5&lt;=Rates!$E$4,AK14,IF(Z14&gt;$C$42+$C$42*Rates!$J$5,Z14-($C$42+$C$42*Rates!$J$5),0))</f>
        <v>206</v>
      </c>
      <c r="AO14" s="46">
        <f>AN14*(Rates!$E$6-Rates!$J$6*Rates!$E$6)</f>
        <v>40376</v>
      </c>
      <c r="AP14" s="71">
        <f t="shared" si="8"/>
        <v>40376</v>
      </c>
      <c r="AQ14" s="53">
        <f>IF($V$7,AP14*Rates!$J$11,0)</f>
        <v>0</v>
      </c>
      <c r="AR14" s="68">
        <f t="shared" si="9"/>
        <v>40376</v>
      </c>
      <c r="AS14" s="53"/>
      <c r="AT14" s="6"/>
      <c r="AU14" s="33">
        <f t="shared" si="58"/>
        <v>612</v>
      </c>
      <c r="AV14" s="41">
        <f>IF(AND($E14&gt;=Rates!$D$4,SUM($F$10:AV13)&gt;=Rates!$D$4),0,IF(AND($E14&gt;=Rates!$D$4,SUM($F$10:AV13)&lt;Rates!$D$4),Rates!$D$4-SUM($F$10:AV13),IF($E14&lt;Rates!$D$4,$E14-SUM($F$10:AV13))))</f>
        <v>0</v>
      </c>
      <c r="AW14" s="36">
        <f t="shared" si="10"/>
        <v>0</v>
      </c>
      <c r="AX14" s="24">
        <f>AW14*Rates!$C$6</f>
        <v>0</v>
      </c>
      <c r="AY14" s="36">
        <f>IF(AND(AU14&gt;($C$42+$C$42*Rates!$J$5),AU13&lt;=($C$42+$C$42*Rates!$J$5),SUM($F$10:AV14)&lt;Rates!$D$4),SUM($F$10:AV14)-($C$42+$C$42*Rates!$J$5),IF(AY13=0,0,AV14))</f>
        <v>0</v>
      </c>
      <c r="AZ14" s="25">
        <f>AY14*(Rates!$C$6-Rates!$J$6*Rates!$C$6)</f>
        <v>0</v>
      </c>
      <c r="BA14" s="41">
        <f>IF($E14&lt;=Rates!$D$4,0,IF(AND($E14&gt;Rates!$D$4,$E14&lt;Rates!$E$4),$E14-SUM($K$10:K13)-Rates!$D$4,IF(AND($E14&gt;Rates!$E$4,SUM($K$10:K13)&lt;Rates!$E$4-Rates!$D$4),Rates!$E$4-Rates!$D$4-SUM($K$10:K13),0)))</f>
        <v>0</v>
      </c>
      <c r="BB14" s="24">
        <f t="shared" si="11"/>
        <v>0</v>
      </c>
      <c r="BC14" s="24">
        <f>BB14*Rates!$D$6</f>
        <v>0</v>
      </c>
      <c r="BD14" s="45">
        <f>IF(AND(AV14+BA14&gt;($C$42+$C$42*Rates!$J$5),BA14&lt;=Rates!$E$4-Rates!$D$4,BA14&gt;0,BA14&gt;AT46+AT46*Rates!$J$5), AV14+BA14-AY14,0)</f>
        <v>0</v>
      </c>
      <c r="BE14" s="25">
        <f>BD14*(Rates!$D$6-Rates!$J$6*Rates!$D$6)</f>
        <v>0</v>
      </c>
      <c r="BF14" s="41">
        <f>IF(AU14&gt;Rates!$E$4,AT14-BA14,0)</f>
        <v>0</v>
      </c>
      <c r="BG14" s="45">
        <f t="shared" si="12"/>
        <v>0</v>
      </c>
      <c r="BH14" s="45">
        <f>BG14*Rates!$E$6</f>
        <v>0</v>
      </c>
      <c r="BI14" s="45">
        <f>IF($C$42+$C$42*Rates!$J$5&lt;=Rates!$E$4,BF14,IF(AU14&gt;$C$42+$C$42*Rates!$J$5,AU14-($C$42+$C$42*Rates!$J$5),0))</f>
        <v>62</v>
      </c>
      <c r="BJ14" s="46">
        <f>BI14*(Rates!$E$6-Rates!$J$6*Rates!$E$6)</f>
        <v>12152</v>
      </c>
      <c r="BK14" s="71">
        <f t="shared" si="13"/>
        <v>12152</v>
      </c>
      <c r="BL14" s="53">
        <f>IF($V$7,BK14*Rates!$J$11,0)</f>
        <v>0</v>
      </c>
      <c r="BM14" s="68">
        <f t="shared" si="14"/>
        <v>12152</v>
      </c>
      <c r="BN14" s="53"/>
      <c r="BO14" s="3"/>
      <c r="BP14" s="33">
        <f t="shared" si="59"/>
        <v>612</v>
      </c>
      <c r="BQ14" s="41">
        <f>IF(AND($E14&gt;=Rates!$D$4,SUM($F$10:BQ13)&gt;=Rates!$D$4),0,IF(AND($E14&gt;=Rates!$D$4,SUM($F$10:BQ13)&lt;Rates!$D$4),Rates!$D$4-SUM($F$10:BQ13),IF($E14&lt;Rates!$D$4,$E14-SUM($F$10:BQ13))))</f>
        <v>0</v>
      </c>
      <c r="BR14" s="36">
        <f t="shared" si="15"/>
        <v>0</v>
      </c>
      <c r="BS14" s="24">
        <f>BR14*Rates!$C$6</f>
        <v>0</v>
      </c>
      <c r="BT14" s="36">
        <f>IF(AND(BP14&gt;($C$42+$C$42*Rates!$J$5),BP13&lt;=($C$42+$C$42*Rates!$J$5),SUM($F$10:BQ14)&lt;Rates!$D$4),SUM($F$10:BQ14)-($C$42+$C$42*Rates!$J$5),IF(BT13=0,0,BQ14))</f>
        <v>0</v>
      </c>
      <c r="BU14" s="25">
        <f>BT14*(Rates!$C$6-Rates!$J$6*Rates!$C$6)</f>
        <v>0</v>
      </c>
      <c r="BV14" s="41">
        <f>IF($E14&lt;=Rates!$D$4,0,IF(AND($E14&gt;Rates!$D$4,$E14&lt;Rates!$E$4),$E14-SUM($K$10:K13)-Rates!$D$4,IF(AND($E14&gt;Rates!$E$4,SUM($K$10:K13)&lt;Rates!$E$4-Rates!$D$4),Rates!$E$4-Rates!$D$4-SUM($K$10:K13),0)))</f>
        <v>0</v>
      </c>
      <c r="BW14" s="24">
        <f t="shared" si="16"/>
        <v>0</v>
      </c>
      <c r="BX14" s="24">
        <f>BW14*Rates!$D$6</f>
        <v>0</v>
      </c>
      <c r="BY14" s="45">
        <f>IF(AND(BQ14+BV14&gt;($C$42+$C$42*Rates!$J$5),BV14&lt;=Rates!$E$4-Rates!$D$4,BV14&gt;0,BV14&gt;BO46+BO46*Rates!$J$5), BQ14+BV14-BT14,0)</f>
        <v>0</v>
      </c>
      <c r="BZ14" s="25">
        <f>BY14*(Rates!$D$6-Rates!$J$6*Rates!$D$6)</f>
        <v>0</v>
      </c>
      <c r="CA14" s="41">
        <f>IF(BP14&gt;Rates!$E$4,BO14-BV14,0)</f>
        <v>0</v>
      </c>
      <c r="CB14" s="45">
        <f t="shared" si="17"/>
        <v>0</v>
      </c>
      <c r="CC14" s="45">
        <f>CB14*Rates!$E$6</f>
        <v>0</v>
      </c>
      <c r="CD14" s="45">
        <f>IF($C$42+$C$42*Rates!$J$5&lt;=Rates!$E$4,CA14,IF(BP14&gt;$C$42+$C$42*Rates!$J$5,BP14-($C$42+$C$42*Rates!$J$5),0))</f>
        <v>62</v>
      </c>
      <c r="CE14" s="46">
        <f>CD14*(Rates!$E$6-Rates!$J$6*Rates!$E$6)</f>
        <v>12152</v>
      </c>
      <c r="CF14" s="33">
        <f t="shared" si="18"/>
        <v>12152</v>
      </c>
      <c r="CG14" s="53">
        <f>IF($V$7,CF14*Rates!$J$11,0)</f>
        <v>0</v>
      </c>
      <c r="CH14" s="68">
        <f t="shared" si="19"/>
        <v>12152</v>
      </c>
      <c r="CI14" s="53"/>
      <c r="CJ14" s="3"/>
      <c r="CK14" s="33">
        <f t="shared" si="60"/>
        <v>612</v>
      </c>
      <c r="CL14" s="41">
        <f>IF(AND($E14&gt;=Rates!$D$4,SUM($F$10:CL13)&gt;=Rates!$D$4),0,IF(AND($E14&gt;=Rates!$D$4,SUM($F$10:CL13)&lt;Rates!$D$4),Rates!$D$4-SUM($F$10:CL13),IF($E14&lt;Rates!$D$4,$E14-SUM($F$10:CL13))))</f>
        <v>0</v>
      </c>
      <c r="CM14" s="36">
        <f t="shared" si="20"/>
        <v>0</v>
      </c>
      <c r="CN14" s="24">
        <f>CM14*Rates!$C$6</f>
        <v>0</v>
      </c>
      <c r="CO14" s="36">
        <f>IF(AND(CK14&gt;($C$42+$C$42*Rates!$J$5),CK13&lt;=($C$42+$C$42*Rates!$J$5),SUM($F$10:CL14)&lt;Rates!$D$4),SUM($F$10:CL14)-($C$42+$C$42*Rates!$J$5),IF(CO13=0,0,CL14))</f>
        <v>0</v>
      </c>
      <c r="CP14" s="25">
        <f>CO14*(Rates!$C$6-Rates!$J$6*Rates!$C$6)</f>
        <v>0</v>
      </c>
      <c r="CQ14" s="41">
        <f>IF($E14&lt;=Rates!$D$4,0,IF(AND($E14&gt;Rates!$D$4,$E14&lt;Rates!$E$4),$E14-SUM($K$10:K13)-Rates!$D$4,IF(AND($E14&gt;Rates!$E$4,SUM($K$10:K13)&lt;Rates!$E$4-Rates!$D$4),Rates!$E$4-Rates!$D$4-SUM($K$10:K13),0)))</f>
        <v>0</v>
      </c>
      <c r="CR14" s="24">
        <f t="shared" si="21"/>
        <v>0</v>
      </c>
      <c r="CS14" s="24">
        <f>CR14*Rates!$D$6</f>
        <v>0</v>
      </c>
      <c r="CT14" s="45">
        <f>IF(AND(CL14+CQ14&gt;($C$42+$C$42*Rates!$J$5),CQ14&lt;=Rates!$E$4-Rates!$D$4,CQ14&gt;0,CQ14&gt;CJ46+CJ46*Rates!$J$5), CL14+CQ14-CO14,0)</f>
        <v>0</v>
      </c>
      <c r="CU14" s="25">
        <f>CT14*(Rates!$D$6-Rates!$J$6*Rates!$D$6)</f>
        <v>0</v>
      </c>
      <c r="CV14" s="41">
        <f>IF(CK14&gt;Rates!$E$4,CJ14-CQ14,0)</f>
        <v>0</v>
      </c>
      <c r="CW14" s="45">
        <f t="shared" si="22"/>
        <v>0</v>
      </c>
      <c r="CX14" s="45">
        <f>CW14*Rates!$E$6</f>
        <v>0</v>
      </c>
      <c r="CY14" s="45">
        <f>IF($C$42+$C$42*Rates!$J$5&lt;=Rates!$E$4,CV14,IF(CK14&gt;$C$42+$C$42*Rates!$J$5,CK14-($C$42+$C$42*Rates!$J$5),0))</f>
        <v>62</v>
      </c>
      <c r="CZ14" s="46">
        <f>CY14*(Rates!$E$6-Rates!$J$6*Rates!$E$6)</f>
        <v>12152</v>
      </c>
      <c r="DA14" s="33">
        <f t="shared" si="23"/>
        <v>12152</v>
      </c>
      <c r="DB14" s="53">
        <f>IF($V$7,DA14*Rates!$J$11,0)</f>
        <v>0</v>
      </c>
      <c r="DC14" s="68">
        <f t="shared" si="24"/>
        <v>12152</v>
      </c>
      <c r="DD14" s="53"/>
      <c r="DE14" s="3"/>
      <c r="DF14" s="33">
        <f t="shared" si="61"/>
        <v>612</v>
      </c>
      <c r="DG14" s="41">
        <f>IF(AND($E14&gt;=Rates!$D$4,SUM($F$10:DG13)&gt;=Rates!$D$4),0,IF(AND($E14&gt;=Rates!$D$4,SUM($F$10:DG13)&lt;Rates!$D$4),Rates!$D$4-SUM($F$10:DG13),IF($E14&lt;Rates!$D$4,$E14-SUM($F$10:DG13))))</f>
        <v>0</v>
      </c>
      <c r="DH14" s="36">
        <f t="shared" si="25"/>
        <v>0</v>
      </c>
      <c r="DI14" s="24">
        <f>DH14*Rates!$C$6</f>
        <v>0</v>
      </c>
      <c r="DJ14" s="36">
        <f>IF(AND(DF14&gt;($C$42+$C$42*Rates!$J$5),DF13&lt;=($C$42+$C$42*Rates!$J$5),SUM($F$10:DG14)&lt;Rates!$D$4),SUM($F$10:DG14)-($C$42+$C$42*Rates!$J$5),IF(DJ13=0,0,DG14))</f>
        <v>0</v>
      </c>
      <c r="DK14" s="25">
        <f>DJ14*(Rates!$C$6-Rates!$J$6*Rates!$C$6)</f>
        <v>0</v>
      </c>
      <c r="DL14" s="41">
        <f>IF($E14&lt;=Rates!$D$4,0,IF(AND($E14&gt;Rates!$D$4,$E14&lt;Rates!$E$4),$E14-SUM($K$10:K13)-Rates!$D$4,IF(AND($E14&gt;Rates!$E$4,SUM($K$10:K13)&lt;Rates!$E$4-Rates!$D$4),Rates!$E$4-Rates!$D$4-SUM($K$10:K13),0)))</f>
        <v>0</v>
      </c>
      <c r="DM14" s="24">
        <f t="shared" si="26"/>
        <v>0</v>
      </c>
      <c r="DN14" s="24">
        <f>DM14*Rates!$D$6</f>
        <v>0</v>
      </c>
      <c r="DO14" s="45">
        <f>IF(AND(DG14+DL14&gt;($C$42+$C$42*Rates!$J$5),DL14&lt;=Rates!$E$4-Rates!$D$4,DL14&gt;0,DL14&gt;DE46+DE46*Rates!$J$5), DG14+DL14-DJ14,0)</f>
        <v>0</v>
      </c>
      <c r="DP14" s="25">
        <f>DO14*(Rates!$D$6-Rates!$J$6*Rates!$D$6)</f>
        <v>0</v>
      </c>
      <c r="DQ14" s="41">
        <f>IF(DF14&gt;Rates!$E$4,DE14-DL14,0)</f>
        <v>0</v>
      </c>
      <c r="DR14" s="45">
        <f t="shared" si="27"/>
        <v>0</v>
      </c>
      <c r="DS14" s="45">
        <f>DR14*Rates!$E$6</f>
        <v>0</v>
      </c>
      <c r="DT14" s="45">
        <f>IF($C$42+$C$42*Rates!$J$5&lt;=Rates!$E$4,DQ14,IF(DF14&gt;$C$42+$C$42*Rates!$J$5,DF14-($C$42+$C$42*Rates!$J$5),0))</f>
        <v>62</v>
      </c>
      <c r="DU14" s="46">
        <f>DT14*(Rates!$E$6-Rates!$J$6*Rates!$E$6)</f>
        <v>12152</v>
      </c>
      <c r="DV14" s="33">
        <f t="shared" si="28"/>
        <v>12152</v>
      </c>
      <c r="DW14" s="53">
        <f>IF($V$7,DV14*Rates!$J$11,0)</f>
        <v>0</v>
      </c>
      <c r="DX14" s="68">
        <f t="shared" si="29"/>
        <v>12152</v>
      </c>
      <c r="DY14" s="53"/>
      <c r="DZ14" s="3"/>
      <c r="EA14" s="33">
        <f t="shared" si="62"/>
        <v>612</v>
      </c>
      <c r="EB14" s="41">
        <f>IF(AND($E14&gt;=Rates!$D$4,SUM($F$10:EB13)&gt;=Rates!$D$4),0,IF(AND($E14&gt;=Rates!$D$4,SUM($F$10:EB13)&lt;Rates!$D$4),Rates!$D$4-SUM($F$10:EB13),IF($E14&lt;Rates!$D$4,$E14-SUM($F$10:EB13))))</f>
        <v>0</v>
      </c>
      <c r="EC14" s="36">
        <f t="shared" si="30"/>
        <v>0</v>
      </c>
      <c r="ED14" s="24">
        <f>EC14*Rates!$C$6</f>
        <v>0</v>
      </c>
      <c r="EE14" s="36">
        <f>IF(AND(EA14&gt;($C$42+$C$42*Rates!$J$5),EA13&lt;=($C$42+$C$42*Rates!$J$5),SUM($F$10:EB14)&lt;Rates!$D$4),SUM($F$10:EB14)-($C$42+$C$42*Rates!$J$5),IF(EE13=0,0,EB14))</f>
        <v>0</v>
      </c>
      <c r="EF14" s="25">
        <f>EE14*(Rates!$C$6-Rates!$J$6*Rates!$C$6)</f>
        <v>0</v>
      </c>
      <c r="EG14" s="41">
        <f>IF($E14&lt;=Rates!$D$4,0,IF(AND($E14&gt;Rates!$D$4,$E14&lt;Rates!$E$4),$E14-SUM($K$10:K13)-Rates!$D$4,IF(AND($E14&gt;Rates!$E$4,SUM($K$10:K13)&lt;Rates!$E$4-Rates!$D$4),Rates!$E$4-Rates!$D$4-SUM($K$10:K13),0)))</f>
        <v>0</v>
      </c>
      <c r="EH14" s="24">
        <f t="shared" si="31"/>
        <v>0</v>
      </c>
      <c r="EI14" s="24">
        <f>EH14*Rates!$D$6</f>
        <v>0</v>
      </c>
      <c r="EJ14" s="45">
        <f>IF(AND(EB14+EG14&gt;($C$42+$C$42*Rates!$J$5),EG14&lt;=Rates!$E$4-Rates!$D$4,EG14&gt;0,EG14&gt;DZ46+DZ46*Rates!$J$5), EB14+EG14-EE14,0)</f>
        <v>0</v>
      </c>
      <c r="EK14" s="25">
        <f>EJ14*(Rates!$D$6-Rates!$J$6*Rates!$D$6)</f>
        <v>0</v>
      </c>
      <c r="EL14" s="41">
        <f>IF(EA14&gt;Rates!$E$4,DZ14-EG14,0)</f>
        <v>0</v>
      </c>
      <c r="EM14" s="45">
        <f t="shared" si="32"/>
        <v>0</v>
      </c>
      <c r="EN14" s="45">
        <f>EM14*Rates!$E$6</f>
        <v>0</v>
      </c>
      <c r="EO14" s="45">
        <f>IF($C$42+$C$42*Rates!$J$5&lt;=Rates!$E$4,EL14,IF(EA14&gt;$C$42+$C$42*Rates!$J$5,EA14-($C$42+$C$42*Rates!$J$5),0))</f>
        <v>62</v>
      </c>
      <c r="EP14" s="46">
        <f>EO14*(Rates!$E$6-Rates!$J$6*Rates!$E$6)</f>
        <v>12152</v>
      </c>
      <c r="EQ14" s="33">
        <f t="shared" si="33"/>
        <v>12152</v>
      </c>
      <c r="ER14" s="53">
        <f>IF($V$7,EQ14*Rates!$J$11,0)</f>
        <v>0</v>
      </c>
      <c r="ES14" s="68">
        <f t="shared" si="34"/>
        <v>12152</v>
      </c>
      <c r="ET14" s="53"/>
      <c r="EU14" s="3"/>
      <c r="EV14" s="33">
        <f t="shared" si="63"/>
        <v>612</v>
      </c>
      <c r="EW14" s="41">
        <f>IF(AND($E14&gt;=Rates!$D$4,SUM($F$10:EW13)&gt;=Rates!$D$4),0,IF(AND($E14&gt;=Rates!$D$4,SUM($F$10:EW13)&lt;Rates!$D$4),Rates!$D$4-SUM($F$10:EW13),IF($E14&lt;Rates!$D$4,$E14-SUM($F$10:EW13))))</f>
        <v>0</v>
      </c>
      <c r="EX14" s="36">
        <f t="shared" si="35"/>
        <v>0</v>
      </c>
      <c r="EY14" s="24">
        <f>EX14*Rates!$C$6</f>
        <v>0</v>
      </c>
      <c r="EZ14" s="36">
        <f>IF(AND(EV14&gt;($C$42+$C$42*Rates!$J$5),EV13&lt;=($C$42+$C$42*Rates!$J$5),SUM($F$10:EW14)&lt;Rates!$D$4),SUM($F$10:EW14)-($C$42+$C$42*Rates!$J$5),IF(EZ13=0,0,EW14))</f>
        <v>0</v>
      </c>
      <c r="FA14" s="25">
        <f>EZ14*(Rates!$C$6-Rates!$J$6*Rates!$C$6)</f>
        <v>0</v>
      </c>
      <c r="FB14" s="41">
        <f>IF($E14&lt;=Rates!$D$4,0,IF(AND($E14&gt;Rates!$D$4,$E14&lt;Rates!$E$4),$E14-SUM($K$10:K13)-Rates!$D$4,IF(AND($E14&gt;Rates!$E$4,SUM($K$10:K13)&lt;Rates!$E$4-Rates!$D$4),Rates!$E$4-Rates!$D$4-SUM($K$10:K13),0)))</f>
        <v>0</v>
      </c>
      <c r="FC14" s="24">
        <f t="shared" si="36"/>
        <v>0</v>
      </c>
      <c r="FD14" s="24">
        <f>FC14*Rates!$D$6</f>
        <v>0</v>
      </c>
      <c r="FE14" s="45">
        <f>IF(AND(EW14+FB14&gt;($C$42+$C$42*Rates!$J$5),FB14&lt;=Rates!$E$4-Rates!$D$4,FB14&gt;0,FB14&gt;EU46+EU46*Rates!$J$5), EW14+FB14-EZ14,0)</f>
        <v>0</v>
      </c>
      <c r="FF14" s="25">
        <f>FE14*(Rates!$D$6-Rates!$J$6*Rates!$D$6)</f>
        <v>0</v>
      </c>
      <c r="FG14" s="41">
        <f>IF(EV14&gt;Rates!$E$4,EU14-FB14,0)</f>
        <v>0</v>
      </c>
      <c r="FH14" s="45">
        <f t="shared" si="37"/>
        <v>0</v>
      </c>
      <c r="FI14" s="45">
        <f>FH14*Rates!$E$6</f>
        <v>0</v>
      </c>
      <c r="FJ14" s="45">
        <f>IF($C$42+$C$42*Rates!$J$5&lt;=Rates!$E$4,FG14,IF(EV14&gt;$C$42+$C$42*Rates!$J$5,EV14-($C$42+$C$42*Rates!$J$5),0))</f>
        <v>62</v>
      </c>
      <c r="FK14" s="46">
        <f>FJ14*(Rates!$E$6-Rates!$J$6*Rates!$E$6)</f>
        <v>12152</v>
      </c>
      <c r="FL14" s="33">
        <f t="shared" si="38"/>
        <v>12152</v>
      </c>
      <c r="FM14" s="53">
        <f>IF($V$7,FL14*Rates!$J$11,0)</f>
        <v>0</v>
      </c>
      <c r="FN14" s="68">
        <f t="shared" si="39"/>
        <v>12152</v>
      </c>
      <c r="FO14" s="53"/>
      <c r="FP14" s="3"/>
      <c r="FQ14" s="33">
        <f t="shared" si="64"/>
        <v>612</v>
      </c>
      <c r="FR14" s="41">
        <f>IF(AND($E14&gt;=Rates!$D$4,SUM($F$10:FR13)&gt;=Rates!$D$4),0,IF(AND($E14&gt;=Rates!$D$4,SUM($F$10:FR13)&lt;Rates!$D$4),Rates!$D$4-SUM($F$10:FR13),IF($E14&lt;Rates!$D$4,$E14-SUM($F$10:FR13))))</f>
        <v>0</v>
      </c>
      <c r="FS14" s="36">
        <f t="shared" si="40"/>
        <v>0</v>
      </c>
      <c r="FT14" s="24">
        <f>FS14*Rates!$C$6</f>
        <v>0</v>
      </c>
      <c r="FU14" s="36">
        <f>IF(AND(FQ14&gt;($C$42+$C$42*Rates!$J$5),FQ13&lt;=($C$42+$C$42*Rates!$J$5),SUM($F$10:FR14)&lt;Rates!$D$4),SUM($F$10:FR14)-($C$42+$C$42*Rates!$J$5),IF(FU13=0,0,FR14))</f>
        <v>0</v>
      </c>
      <c r="FV14" s="25">
        <f>FU14*(Rates!$C$6-Rates!$J$6*Rates!$C$6)</f>
        <v>0</v>
      </c>
      <c r="FW14" s="41">
        <f>IF($E14&lt;=Rates!$D$4,0,IF(AND($E14&gt;Rates!$D$4,$E14&lt;Rates!$E$4),$E14-SUM($K$10:K13)-Rates!$D$4,IF(AND($E14&gt;Rates!$E$4,SUM($K$10:K13)&lt;Rates!$E$4-Rates!$D$4),Rates!$E$4-Rates!$D$4-SUM($K$10:K13),0)))</f>
        <v>0</v>
      </c>
      <c r="FX14" s="24">
        <f t="shared" si="41"/>
        <v>0</v>
      </c>
      <c r="FY14" s="24">
        <f>FX14*Rates!$D$6</f>
        <v>0</v>
      </c>
      <c r="FZ14" s="45">
        <f>IF(AND(FR14+FW14&gt;($C$42+$C$42*Rates!$J$5),FW14&lt;=Rates!$E$4-Rates!$D$4,FW14&gt;0,FW14&gt;FP46+FP46*Rates!$J$5), FR14+FW14-FU14,0)</f>
        <v>0</v>
      </c>
      <c r="GA14" s="25">
        <f>FZ14*(Rates!$D$6-Rates!$J$6*Rates!$D$6)</f>
        <v>0</v>
      </c>
      <c r="GB14" s="41">
        <f>IF(FQ14&gt;Rates!$E$4,FP14-FW14,0)</f>
        <v>0</v>
      </c>
      <c r="GC14" s="45">
        <f t="shared" si="42"/>
        <v>0</v>
      </c>
      <c r="GD14" s="45">
        <f>GC14*Rates!$E$6</f>
        <v>0</v>
      </c>
      <c r="GE14" s="45">
        <f>IF($C$42+$C$42*Rates!$J$5&lt;=Rates!$E$4,GB14,IF(FQ14&gt;$C$42+$C$42*Rates!$J$5,FQ14-($C$42+$C$42*Rates!$J$5),0))</f>
        <v>62</v>
      </c>
      <c r="GF14" s="46">
        <f>GE14*(Rates!$E$6-Rates!$J$6*Rates!$E$6)</f>
        <v>12152</v>
      </c>
      <c r="GG14" s="33">
        <f t="shared" si="43"/>
        <v>12152</v>
      </c>
      <c r="GH14" s="53">
        <f>IF($V$7,GG14*Rates!$J$11,0)</f>
        <v>0</v>
      </c>
      <c r="GI14" s="68">
        <f t="shared" si="44"/>
        <v>12152</v>
      </c>
      <c r="GJ14" s="53"/>
      <c r="GK14" s="3"/>
      <c r="GL14" s="33">
        <f t="shared" si="65"/>
        <v>612</v>
      </c>
      <c r="GM14" s="41">
        <f>IF(AND($E14&gt;=Rates!$D$4,SUM($F$10:GM13)&gt;=Rates!$D$4),0,IF(AND($E14&gt;=Rates!$D$4,SUM($F$10:GM13)&lt;Rates!$D$4),Rates!$D$4-SUM($F$10:GM13),IF($E14&lt;Rates!$D$4,$E14-SUM($F$10:GM13))))</f>
        <v>0</v>
      </c>
      <c r="GN14" s="36">
        <f t="shared" si="45"/>
        <v>0</v>
      </c>
      <c r="GO14" s="24">
        <f>GN14*Rates!$C$6</f>
        <v>0</v>
      </c>
      <c r="GP14" s="36">
        <f>IF(AND(GL14&gt;($C$42+$C$42*Rates!$J$5),GL13&lt;=($C$42+$C$42*Rates!$J$5),SUM($F$10:GM14)&lt;Rates!$D$4),SUM($F$10:GM14)-($C$42+$C$42*Rates!$J$5),IF(GP13=0,0,GM14))</f>
        <v>0</v>
      </c>
      <c r="GQ14" s="25">
        <f>GP14*(Rates!$C$6-Rates!$J$6*Rates!$C$6)</f>
        <v>0</v>
      </c>
      <c r="GR14" s="41">
        <f>IF($E14&lt;=Rates!$D$4,0,IF(AND($E14&gt;Rates!$D$4,$E14&lt;Rates!$E$4),$E14-SUM($K$10:GR13)-Rates!$D$4,IF(AND($E14&gt;Rates!$E$4,SUM($K$10:GR13)&lt;Rates!$E$4-Rates!$D$4),Rates!$E$4-Rates!$D$4-SUM($K$10:GR13),0)))</f>
        <v>0</v>
      </c>
      <c r="GS14" s="24">
        <f t="shared" si="46"/>
        <v>0</v>
      </c>
      <c r="GT14" s="24">
        <f>GS14*Rates!$D$6</f>
        <v>0</v>
      </c>
      <c r="GU14" s="45">
        <f>IF(AND(GM14+GR14&gt;($C$42+$C$42*Rates!$J$5),GR14&lt;=Rates!$E$4-Rates!$D$4,GR14&gt;0,GR14&gt;GK46+GK46*Rates!$J$5), GM14+GR14-GP14,0)</f>
        <v>0</v>
      </c>
      <c r="GV14" s="25">
        <f>GU14*(Rates!$D$6-Rates!$J$6*Rates!$D$6)</f>
        <v>0</v>
      </c>
      <c r="GW14" s="41">
        <f>IF(GL14&gt;Rates!$E$4,GK14-GR14,0)</f>
        <v>0</v>
      </c>
      <c r="GX14" s="45">
        <f t="shared" si="47"/>
        <v>0</v>
      </c>
      <c r="GY14" s="45">
        <f>GX14*Rates!$E$6</f>
        <v>0</v>
      </c>
      <c r="GZ14" s="45">
        <f>IF($C$42+$C$42*Rates!$J$5&lt;=Rates!$E$4,GW14,IF(GL14&gt;$C$42+$C$42*Rates!$J$5,GL14-($C$42+$C$42*Rates!$J$5),0))</f>
        <v>62</v>
      </c>
      <c r="HA14" s="46">
        <f>GZ14*(Rates!$E$6-Rates!$J$6*Rates!$E$6)</f>
        <v>12152</v>
      </c>
      <c r="HB14" s="33">
        <f t="shared" si="48"/>
        <v>12152</v>
      </c>
      <c r="HC14" s="53">
        <f>IF($V$7,HB14*Rates!$J$11,0)</f>
        <v>0</v>
      </c>
      <c r="HD14" s="68">
        <f t="shared" si="49"/>
        <v>12152</v>
      </c>
      <c r="HE14" s="53"/>
      <c r="HF14" s="3"/>
      <c r="HG14" s="33">
        <f t="shared" si="66"/>
        <v>612</v>
      </c>
      <c r="HH14" s="41">
        <f>IF(AND($E14&gt;=Rates!$D$4,SUM($F$10:HH13)&gt;=Rates!$D$4),0,IF(AND($E14&gt;=Rates!$D$4,SUM($F$10:HH13)&lt;Rates!$D$4),Rates!$D$4-SUM($F$10:HH13),IF($E14&lt;Rates!$D$4,$E14-SUM($F$10:HH13))))</f>
        <v>0</v>
      </c>
      <c r="HI14" s="36">
        <f t="shared" si="50"/>
        <v>0</v>
      </c>
      <c r="HJ14" s="24">
        <f>HI14*Rates!$C$6</f>
        <v>0</v>
      </c>
      <c r="HK14" s="36">
        <f>IF(AND(HG14&gt;($C$42+$C$42*Rates!$J$5),HG13&lt;=($C$42+$C$42*Rates!$J$5),SUM($F$10:HH14)&lt;Rates!$D$4),SUM($F$10:HH14)-($C$42+$C$42*Rates!$J$5),IF(HK13=0,0,HH14))</f>
        <v>0</v>
      </c>
      <c r="HL14" s="25">
        <f>HK14*(Rates!$C$6-Rates!$J$6*Rates!$C$6)</f>
        <v>0</v>
      </c>
      <c r="HM14" s="41">
        <f>IF($E14&lt;=Rates!$D$4,0,IF(AND($E14&gt;Rates!$D$4,$E14&lt;Rates!$E$4),$E14-SUM($K$10:K13)-Rates!$D$4,IF(AND($E14&gt;Rates!$E$4,SUM($K$10:K13)&lt;Rates!$E$4-Rates!$D$4),Rates!$E$4-Rates!$D$4-SUM($K$10:K13),0)))</f>
        <v>0</v>
      </c>
      <c r="HN14" s="24">
        <f t="shared" si="51"/>
        <v>0</v>
      </c>
      <c r="HO14" s="24">
        <f>HN14*Rates!$D$6</f>
        <v>0</v>
      </c>
      <c r="HP14" s="45">
        <f>IF(AND(HH14+HM14&gt;($C$42+$C$42*Rates!$J$5),HM14&lt;=Rates!$E$4-Rates!$D$4,HM14&gt;0,HM14&gt;HF46+HF46*Rates!$J$5), HH14+HM14-HK14,0)</f>
        <v>0</v>
      </c>
      <c r="HQ14" s="25">
        <f>HP14*(Rates!$D$6-Rates!$J$6*Rates!$D$6)</f>
        <v>0</v>
      </c>
      <c r="HR14" s="41">
        <f>IF(HG14&gt;Rates!$E$4,HF14-HM14,0)</f>
        <v>0</v>
      </c>
      <c r="HS14" s="45">
        <f t="shared" si="52"/>
        <v>0</v>
      </c>
      <c r="HT14" s="45">
        <f>HS14*Rates!$E$6</f>
        <v>0</v>
      </c>
      <c r="HU14" s="45">
        <f>IF($C$42+$C$42*Rates!$J$5&lt;=Rates!$E$4,HR14,IF(HG14&gt;$C$42+$C$42*Rates!$J$5,HG14-($C$42+$C$42*Rates!$J$5),0))</f>
        <v>62</v>
      </c>
      <c r="HV14" s="46">
        <f>HU14*(Rates!$E$6-Rates!$J$6*Rates!$E$6)</f>
        <v>12152</v>
      </c>
      <c r="HW14" s="33">
        <f t="shared" si="53"/>
        <v>12152</v>
      </c>
      <c r="HX14" s="53">
        <f>IF($V$7,HW14*Rates!$J$11,0)</f>
        <v>0</v>
      </c>
      <c r="HY14" s="68">
        <f t="shared" si="54"/>
        <v>12152</v>
      </c>
      <c r="HZ14" s="53"/>
      <c r="IB14" s="6"/>
      <c r="IC14" s="5"/>
    </row>
    <row r="15" spans="1:237" x14ac:dyDescent="0.25">
      <c r="B15" s="55">
        <f t="shared" si="55"/>
        <v>40580</v>
      </c>
      <c r="C15" s="66">
        <f>WEEKDAY('Mngt Info'!B15,2)</f>
        <v>7</v>
      </c>
      <c r="D15" s="3"/>
      <c r="E15" s="33">
        <f t="shared" si="56"/>
        <v>612</v>
      </c>
      <c r="F15" s="41">
        <f>IF(AND($E15&gt;=Rates!$D$4,SUM($F$10:F14)&gt;=Rates!$D$4),0,IF(AND($E15&gt;=Rates!$D$4,SUM($F$10:F14)&lt;Rates!$D$4),Rates!$D$4-SUM(F$10:$F14),IF($E15&lt;Rates!$D$4,$E15-SUM($F$10:F14))))</f>
        <v>0</v>
      </c>
      <c r="G15" s="36">
        <f t="shared" si="0"/>
        <v>0</v>
      </c>
      <c r="H15" s="24">
        <f>G15*Rates!$C$6</f>
        <v>0</v>
      </c>
      <c r="I15" s="36">
        <f>IF(AND(E15&gt;($C$42+$C$42*Rates!$J$5),E14&lt;=($C$42+$C$42*Rates!$J$5),SUM($F$10:F15)&lt;Rates!$D$4),SUM($F$10:F15)-($C$42+$C$42*Rates!$J$5),IF(I14=0,0,F15))</f>
        <v>0</v>
      </c>
      <c r="J15" s="25">
        <f>I15*(Rates!$C$6-Rates!$J$6*Rates!$C$6)</f>
        <v>0</v>
      </c>
      <c r="K15" s="41">
        <f>IF($E15&lt;=Rates!$D$4,0,IF(AND($E15&gt;Rates!$D$4,$E15&lt;Rates!$E$4),$E15-SUM($K$10:K14)-Rates!$D$4,IF(AND($E15&gt;Rates!$E$4,SUM($K$10:K14)&lt;Rates!$E$4-Rates!$D$4),Rates!$E$4-Rates!$D$4-SUM($K$10:K14),0)))</f>
        <v>0</v>
      </c>
      <c r="L15" s="24">
        <f t="shared" si="1"/>
        <v>0</v>
      </c>
      <c r="M15" s="24">
        <f>L15*Rates!$D$6</f>
        <v>0</v>
      </c>
      <c r="N15" s="45">
        <f>IF(AND(F15+K15&gt;($C$42+$C$42*Rates!$J$5),K15&lt;=Rates!$E$4-Rates!$D$4,K15&gt;0,K15&gt;D47+D47*Rates!$J$5), F15+K15-I15,0)</f>
        <v>0</v>
      </c>
      <c r="O15" s="25">
        <f>N15*(Rates!$D$6-Rates!$J$6*Rates!$D$6)</f>
        <v>0</v>
      </c>
      <c r="P15" s="41">
        <f>IF(E15&gt;Rates!$E$4,D15-K15,0)</f>
        <v>0</v>
      </c>
      <c r="Q15" s="45">
        <f>IF(P15=0,0,IF($H$42&lt;500,0,IF(SUM(Q$10:Q14)=($H$42-500),0,IF(P15&gt;$H$42-500-SUM(Q$10:Q14),$H$42-500-SUM(Q$10:Q14),P15))))</f>
        <v>0</v>
      </c>
      <c r="R15" s="45">
        <f>Q15*Rates!$E$6</f>
        <v>0</v>
      </c>
      <c r="S15" s="45">
        <f t="shared" si="2"/>
        <v>0</v>
      </c>
      <c r="T15" s="46">
        <f>S15*(Rates!$E$6-Rates!$J$6*Rates!$E$6)</f>
        <v>0</v>
      </c>
      <c r="U15" s="33">
        <f t="shared" si="3"/>
        <v>0</v>
      </c>
      <c r="V15" s="53">
        <f>IF($V$7,U15*Rates!$J$11,0)</f>
        <v>0</v>
      </c>
      <c r="W15" s="68">
        <f t="shared" si="4"/>
        <v>0</v>
      </c>
      <c r="X15" s="53"/>
      <c r="Y15" s="6"/>
      <c r="Z15" s="33">
        <f t="shared" si="57"/>
        <v>756</v>
      </c>
      <c r="AA15" s="41">
        <f>IF(AND($E15&gt;=Rates!$D$4,SUM($F$10:AA14)&gt;=Rates!$D$4),0,IF(AND($E15&gt;=Rates!$D$4,SUM($F$10:AA14)&lt;Rates!$D$4),Rates!$D$4-SUM($F$10:AA14),IF($E15&lt;Rates!$D$4,$E15-SUM($F$10:AA14))))</f>
        <v>0</v>
      </c>
      <c r="AB15" s="36">
        <f t="shared" si="5"/>
        <v>0</v>
      </c>
      <c r="AC15" s="24">
        <f>AB15*Rates!$C$6</f>
        <v>0</v>
      </c>
      <c r="AD15" s="36">
        <f>IF(AND(Z15&gt;($C$42+$C$42*Rates!$J$5),Z14&lt;=($C$42+$C$42*Rates!$J$5),SUM($F$10:AA15)&lt;Rates!$D$4),SUM($F$10:AA15)-($C$42+$C$42*Rates!$J$5),IF(AD14=0,0,AA15))</f>
        <v>0</v>
      </c>
      <c r="AE15" s="25">
        <f>AD15*(Rates!$C$6-Rates!$J$6*Rates!$C$6)</f>
        <v>0</v>
      </c>
      <c r="AF15" s="41">
        <f>IF($E15&lt;=Rates!$D$4,0,IF(AND($E15&gt;Rates!$D$4,$E15&lt;Rates!$E$4),$E15-SUM($K$10:K14)-Rates!$D$4,IF(AND($E15&gt;Rates!$E$4,SUM($K$10:K14)&lt;Rates!$E$4-Rates!$D$4),Rates!$E$4-Rates!$D$4-SUM($K$10:K14),0)))</f>
        <v>0</v>
      </c>
      <c r="AG15" s="24">
        <f t="shared" si="6"/>
        <v>0</v>
      </c>
      <c r="AH15" s="24">
        <f>AG15*Rates!$D$6</f>
        <v>0</v>
      </c>
      <c r="AI15" s="45">
        <f>IF(AND(AA15+AF15&gt;($C$42+$C$42*Rates!$J$5),AF15&lt;=Rates!$E$4-Rates!$D$4,AF15&gt;0,AF15&gt;Y47+Y47*Rates!$J$5), AA15+AF15-AD15,0)</f>
        <v>0</v>
      </c>
      <c r="AJ15" s="25">
        <f>AI15*(Rates!$D$6-Rates!$J$6*Rates!$D$6)</f>
        <v>0</v>
      </c>
      <c r="AK15" s="41">
        <f>IF(Z15&gt;Rates!$E$4,Y15-AF15,0)</f>
        <v>0</v>
      </c>
      <c r="AL15" s="45">
        <f t="shared" si="7"/>
        <v>0</v>
      </c>
      <c r="AM15" s="45">
        <f>AL15*Rates!$E$6</f>
        <v>0</v>
      </c>
      <c r="AN15" s="45">
        <f>IF($C$42+$C$42*Rates!$J$5&lt;=Rates!$E$4,AK15,IF(Z15&gt;$C$42+$C$42*Rates!$J$5,Z15-($C$42+$C$42*Rates!$J$5),0))</f>
        <v>206</v>
      </c>
      <c r="AO15" s="46">
        <f>AN15*(Rates!$E$6-Rates!$J$6*Rates!$E$6)</f>
        <v>40376</v>
      </c>
      <c r="AP15" s="71">
        <f t="shared" si="8"/>
        <v>40376</v>
      </c>
      <c r="AQ15" s="53">
        <f>IF($V$7,AP15*Rates!$J$11,0)</f>
        <v>0</v>
      </c>
      <c r="AR15" s="68">
        <f t="shared" si="9"/>
        <v>40376</v>
      </c>
      <c r="AS15" s="53"/>
      <c r="AT15" s="6"/>
      <c r="AU15" s="33">
        <f t="shared" si="58"/>
        <v>612</v>
      </c>
      <c r="AV15" s="41">
        <f>IF(AND($E15&gt;=Rates!$D$4,SUM($F$10:AV14)&gt;=Rates!$D$4),0,IF(AND($E15&gt;=Rates!$D$4,SUM($F$10:AV14)&lt;Rates!$D$4),Rates!$D$4-SUM($F$10:AV14),IF($E15&lt;Rates!$D$4,$E15-SUM($F$10:AV14))))</f>
        <v>0</v>
      </c>
      <c r="AW15" s="36">
        <f t="shared" si="10"/>
        <v>0</v>
      </c>
      <c r="AX15" s="24">
        <f>AW15*Rates!$C$6</f>
        <v>0</v>
      </c>
      <c r="AY15" s="36">
        <f>IF(AND(AU15&gt;($C$42+$C$42*Rates!$J$5),AU14&lt;=($C$42+$C$42*Rates!$J$5),SUM($F$10:AV15)&lt;Rates!$D$4),SUM($F$10:AV15)-($C$42+$C$42*Rates!$J$5),IF(AY14=0,0,AV15))</f>
        <v>0</v>
      </c>
      <c r="AZ15" s="25">
        <f>AY15*(Rates!$C$6-Rates!$J$6*Rates!$C$6)</f>
        <v>0</v>
      </c>
      <c r="BA15" s="41">
        <f>IF($E15&lt;=Rates!$D$4,0,IF(AND($E15&gt;Rates!$D$4,$E15&lt;Rates!$E$4),$E15-SUM($K$10:K14)-Rates!$D$4,IF(AND($E15&gt;Rates!$E$4,SUM($K$10:K14)&lt;Rates!$E$4-Rates!$D$4),Rates!$E$4-Rates!$D$4-SUM($K$10:K14),0)))</f>
        <v>0</v>
      </c>
      <c r="BB15" s="24">
        <f t="shared" si="11"/>
        <v>0</v>
      </c>
      <c r="BC15" s="24">
        <f>BB15*Rates!$D$6</f>
        <v>0</v>
      </c>
      <c r="BD15" s="45">
        <f>IF(AND(AV15+BA15&gt;($C$42+$C$42*Rates!$J$5),BA15&lt;=Rates!$E$4-Rates!$D$4,BA15&gt;0,BA15&gt;AT47+AT47*Rates!$J$5), AV15+BA15-AY15,0)</f>
        <v>0</v>
      </c>
      <c r="BE15" s="25">
        <f>BD15*(Rates!$D$6-Rates!$J$6*Rates!$D$6)</f>
        <v>0</v>
      </c>
      <c r="BF15" s="41">
        <f>IF(AU15&gt;Rates!$E$4,AT15-BA15,0)</f>
        <v>0</v>
      </c>
      <c r="BG15" s="45">
        <f t="shared" si="12"/>
        <v>0</v>
      </c>
      <c r="BH15" s="45">
        <f>BG15*Rates!$E$6</f>
        <v>0</v>
      </c>
      <c r="BI15" s="45">
        <f>IF($C$42+$C$42*Rates!$J$5&lt;=Rates!$E$4,BF15,IF(AU15&gt;$C$42+$C$42*Rates!$J$5,AU15-($C$42+$C$42*Rates!$J$5),0))</f>
        <v>62</v>
      </c>
      <c r="BJ15" s="46">
        <f>BI15*(Rates!$E$6-Rates!$J$6*Rates!$E$6)</f>
        <v>12152</v>
      </c>
      <c r="BK15" s="71">
        <f t="shared" si="13"/>
        <v>12152</v>
      </c>
      <c r="BL15" s="53">
        <f>IF($V$7,BK15*Rates!$J$11,0)</f>
        <v>0</v>
      </c>
      <c r="BM15" s="68">
        <f t="shared" si="14"/>
        <v>12152</v>
      </c>
      <c r="BN15" s="53"/>
      <c r="BO15" s="3"/>
      <c r="BP15" s="33">
        <f t="shared" si="59"/>
        <v>612</v>
      </c>
      <c r="BQ15" s="41">
        <f>IF(AND($E15&gt;=Rates!$D$4,SUM($F$10:BQ14)&gt;=Rates!$D$4),0,IF(AND($E15&gt;=Rates!$D$4,SUM($F$10:BQ14)&lt;Rates!$D$4),Rates!$D$4-SUM($F$10:BQ14),IF($E15&lt;Rates!$D$4,$E15-SUM($F$10:BQ14))))</f>
        <v>0</v>
      </c>
      <c r="BR15" s="36">
        <f t="shared" si="15"/>
        <v>0</v>
      </c>
      <c r="BS15" s="24">
        <f>BR15*Rates!$C$6</f>
        <v>0</v>
      </c>
      <c r="BT15" s="36">
        <f>IF(AND(BP15&gt;($C$42+$C$42*Rates!$J$5),BP14&lt;=($C$42+$C$42*Rates!$J$5),SUM($F$10:BQ15)&lt;Rates!$D$4),SUM($F$10:BQ15)-($C$42+$C$42*Rates!$J$5),IF(BT14=0,0,BQ15))</f>
        <v>0</v>
      </c>
      <c r="BU15" s="25">
        <f>BT15*(Rates!$C$6-Rates!$J$6*Rates!$C$6)</f>
        <v>0</v>
      </c>
      <c r="BV15" s="41">
        <f>IF($E15&lt;=Rates!$D$4,0,IF(AND($E15&gt;Rates!$D$4,$E15&lt;Rates!$E$4),$E15-SUM($K$10:K14)-Rates!$D$4,IF(AND($E15&gt;Rates!$E$4,SUM($K$10:K14)&lt;Rates!$E$4-Rates!$D$4),Rates!$E$4-Rates!$D$4-SUM($K$10:K14),0)))</f>
        <v>0</v>
      </c>
      <c r="BW15" s="24">
        <f t="shared" si="16"/>
        <v>0</v>
      </c>
      <c r="BX15" s="24">
        <f>BW15*Rates!$D$6</f>
        <v>0</v>
      </c>
      <c r="BY15" s="45">
        <f>IF(AND(BQ15+BV15&gt;($C$42+$C$42*Rates!$J$5),BV15&lt;=Rates!$E$4-Rates!$D$4,BV15&gt;0,BV15&gt;BO47+BO47*Rates!$J$5), BQ15+BV15-BT15,0)</f>
        <v>0</v>
      </c>
      <c r="BZ15" s="25">
        <f>BY15*(Rates!$D$6-Rates!$J$6*Rates!$D$6)</f>
        <v>0</v>
      </c>
      <c r="CA15" s="41">
        <f>IF(BP15&gt;Rates!$E$4,BO15-BV15,0)</f>
        <v>0</v>
      </c>
      <c r="CB15" s="45">
        <f t="shared" si="17"/>
        <v>0</v>
      </c>
      <c r="CC15" s="45">
        <f>CB15*Rates!$E$6</f>
        <v>0</v>
      </c>
      <c r="CD15" s="45">
        <f>IF($C$42+$C$42*Rates!$J$5&lt;=Rates!$E$4,CA15,IF(BP15&gt;$C$42+$C$42*Rates!$J$5,BP15-($C$42+$C$42*Rates!$J$5),0))</f>
        <v>62</v>
      </c>
      <c r="CE15" s="46">
        <f>CD15*(Rates!$E$6-Rates!$J$6*Rates!$E$6)</f>
        <v>12152</v>
      </c>
      <c r="CF15" s="33">
        <f t="shared" si="18"/>
        <v>12152</v>
      </c>
      <c r="CG15" s="53">
        <f>IF($V$7,CF15*Rates!$J$11,0)</f>
        <v>0</v>
      </c>
      <c r="CH15" s="68">
        <f t="shared" si="19"/>
        <v>12152</v>
      </c>
      <c r="CI15" s="53"/>
      <c r="CJ15" s="3"/>
      <c r="CK15" s="33">
        <f t="shared" si="60"/>
        <v>612</v>
      </c>
      <c r="CL15" s="41">
        <f>IF(AND($E15&gt;=Rates!$D$4,SUM($F$10:CL14)&gt;=Rates!$D$4),0,IF(AND($E15&gt;=Rates!$D$4,SUM($F$10:CL14)&lt;Rates!$D$4),Rates!$D$4-SUM($F$10:CL14),IF($E15&lt;Rates!$D$4,$E15-SUM($F$10:CL14))))</f>
        <v>0</v>
      </c>
      <c r="CM15" s="36">
        <f t="shared" si="20"/>
        <v>0</v>
      </c>
      <c r="CN15" s="24">
        <f>CM15*Rates!$C$6</f>
        <v>0</v>
      </c>
      <c r="CO15" s="36">
        <f>IF(AND(CK15&gt;($C$42+$C$42*Rates!$J$5),CK14&lt;=($C$42+$C$42*Rates!$J$5),SUM($F$10:CL15)&lt;Rates!$D$4),SUM($F$10:CL15)-($C$42+$C$42*Rates!$J$5),IF(CO14=0,0,CL15))</f>
        <v>0</v>
      </c>
      <c r="CP15" s="25">
        <f>CO15*(Rates!$C$6-Rates!$J$6*Rates!$C$6)</f>
        <v>0</v>
      </c>
      <c r="CQ15" s="41">
        <f>IF($E15&lt;=Rates!$D$4,0,IF(AND($E15&gt;Rates!$D$4,$E15&lt;Rates!$E$4),$E15-SUM($K$10:K14)-Rates!$D$4,IF(AND($E15&gt;Rates!$E$4,SUM($K$10:K14)&lt;Rates!$E$4-Rates!$D$4),Rates!$E$4-Rates!$D$4-SUM($K$10:K14),0)))</f>
        <v>0</v>
      </c>
      <c r="CR15" s="24">
        <f t="shared" si="21"/>
        <v>0</v>
      </c>
      <c r="CS15" s="24">
        <f>CR15*Rates!$D$6</f>
        <v>0</v>
      </c>
      <c r="CT15" s="45">
        <f>IF(AND(CL15+CQ15&gt;($C$42+$C$42*Rates!$J$5),CQ15&lt;=Rates!$E$4-Rates!$D$4,CQ15&gt;0,CQ15&gt;CJ47+CJ47*Rates!$J$5), CL15+CQ15-CO15,0)</f>
        <v>0</v>
      </c>
      <c r="CU15" s="25">
        <f>CT15*(Rates!$D$6-Rates!$J$6*Rates!$D$6)</f>
        <v>0</v>
      </c>
      <c r="CV15" s="41">
        <f>IF(CK15&gt;Rates!$E$4,CJ15-CQ15,0)</f>
        <v>0</v>
      </c>
      <c r="CW15" s="45">
        <f t="shared" si="22"/>
        <v>0</v>
      </c>
      <c r="CX15" s="45">
        <f>CW15*Rates!$E$6</f>
        <v>0</v>
      </c>
      <c r="CY15" s="45">
        <f>IF($C$42+$C$42*Rates!$J$5&lt;=Rates!$E$4,CV15,IF(CK15&gt;$C$42+$C$42*Rates!$J$5,CK15-($C$42+$C$42*Rates!$J$5),0))</f>
        <v>62</v>
      </c>
      <c r="CZ15" s="46">
        <f>CY15*(Rates!$E$6-Rates!$J$6*Rates!$E$6)</f>
        <v>12152</v>
      </c>
      <c r="DA15" s="33">
        <f t="shared" si="23"/>
        <v>12152</v>
      </c>
      <c r="DB15" s="53">
        <f>IF($V$7,DA15*Rates!$J$11,0)</f>
        <v>0</v>
      </c>
      <c r="DC15" s="68">
        <f t="shared" si="24"/>
        <v>12152</v>
      </c>
      <c r="DD15" s="53"/>
      <c r="DE15" s="3"/>
      <c r="DF15" s="33">
        <f t="shared" si="61"/>
        <v>612</v>
      </c>
      <c r="DG15" s="41">
        <f>IF(AND($E15&gt;=Rates!$D$4,SUM($F$10:DG14)&gt;=Rates!$D$4),0,IF(AND($E15&gt;=Rates!$D$4,SUM($F$10:DG14)&lt;Rates!$D$4),Rates!$D$4-SUM($F$10:DG14),IF($E15&lt;Rates!$D$4,$E15-SUM($F$10:DG14))))</f>
        <v>0</v>
      </c>
      <c r="DH15" s="36">
        <f t="shared" si="25"/>
        <v>0</v>
      </c>
      <c r="DI15" s="24">
        <f>DH15*Rates!$C$6</f>
        <v>0</v>
      </c>
      <c r="DJ15" s="36">
        <f>IF(AND(DF15&gt;($C$42+$C$42*Rates!$J$5),DF14&lt;=($C$42+$C$42*Rates!$J$5),SUM($F$10:DG15)&lt;Rates!$D$4),SUM($F$10:DG15)-($C$42+$C$42*Rates!$J$5),IF(DJ14=0,0,DG15))</f>
        <v>0</v>
      </c>
      <c r="DK15" s="25">
        <f>DJ15*(Rates!$C$6-Rates!$J$6*Rates!$C$6)</f>
        <v>0</v>
      </c>
      <c r="DL15" s="41">
        <f>IF($E15&lt;=Rates!$D$4,0,IF(AND($E15&gt;Rates!$D$4,$E15&lt;Rates!$E$4),$E15-SUM($K$10:K14)-Rates!$D$4,IF(AND($E15&gt;Rates!$E$4,SUM($K$10:K14)&lt;Rates!$E$4-Rates!$D$4),Rates!$E$4-Rates!$D$4-SUM($K$10:K14),0)))</f>
        <v>0</v>
      </c>
      <c r="DM15" s="24">
        <f t="shared" si="26"/>
        <v>0</v>
      </c>
      <c r="DN15" s="24">
        <f>DM15*Rates!$D$6</f>
        <v>0</v>
      </c>
      <c r="DO15" s="45">
        <f>IF(AND(DG15+DL15&gt;($C$42+$C$42*Rates!$J$5),DL15&lt;=Rates!$E$4-Rates!$D$4,DL15&gt;0,DL15&gt;DE47+DE47*Rates!$J$5), DG15+DL15-DJ15,0)</f>
        <v>0</v>
      </c>
      <c r="DP15" s="25">
        <f>DO15*(Rates!$D$6-Rates!$J$6*Rates!$D$6)</f>
        <v>0</v>
      </c>
      <c r="DQ15" s="41">
        <f>IF(DF15&gt;Rates!$E$4,DE15-DL15,0)</f>
        <v>0</v>
      </c>
      <c r="DR15" s="45">
        <f t="shared" si="27"/>
        <v>0</v>
      </c>
      <c r="DS15" s="45">
        <f>DR15*Rates!$E$6</f>
        <v>0</v>
      </c>
      <c r="DT15" s="45">
        <f>IF($C$42+$C$42*Rates!$J$5&lt;=Rates!$E$4,DQ15,IF(DF15&gt;$C$42+$C$42*Rates!$J$5,DF15-($C$42+$C$42*Rates!$J$5),0))</f>
        <v>62</v>
      </c>
      <c r="DU15" s="46">
        <f>DT15*(Rates!$E$6-Rates!$J$6*Rates!$E$6)</f>
        <v>12152</v>
      </c>
      <c r="DV15" s="33">
        <f t="shared" si="28"/>
        <v>12152</v>
      </c>
      <c r="DW15" s="53">
        <f>IF($V$7,DV15*Rates!$J$11,0)</f>
        <v>0</v>
      </c>
      <c r="DX15" s="68">
        <f t="shared" si="29"/>
        <v>12152</v>
      </c>
      <c r="DY15" s="53"/>
      <c r="DZ15" s="3"/>
      <c r="EA15" s="33">
        <f t="shared" si="62"/>
        <v>612</v>
      </c>
      <c r="EB15" s="41">
        <f>IF(AND($E15&gt;=Rates!$D$4,SUM($F$10:EB14)&gt;=Rates!$D$4),0,IF(AND($E15&gt;=Rates!$D$4,SUM($F$10:EB14)&lt;Rates!$D$4),Rates!$D$4-SUM($F$10:EB14),IF($E15&lt;Rates!$D$4,$E15-SUM($F$10:EB14))))</f>
        <v>0</v>
      </c>
      <c r="EC15" s="36">
        <f t="shared" si="30"/>
        <v>0</v>
      </c>
      <c r="ED15" s="24">
        <f>EC15*Rates!$C$6</f>
        <v>0</v>
      </c>
      <c r="EE15" s="36">
        <f>IF(AND(EA15&gt;($C$42+$C$42*Rates!$J$5),EA14&lt;=($C$42+$C$42*Rates!$J$5),SUM($F$10:EB15)&lt;Rates!$D$4),SUM($F$10:EB15)-($C$42+$C$42*Rates!$J$5),IF(EE14=0,0,EB15))</f>
        <v>0</v>
      </c>
      <c r="EF15" s="25">
        <f>EE15*(Rates!$C$6-Rates!$J$6*Rates!$C$6)</f>
        <v>0</v>
      </c>
      <c r="EG15" s="41">
        <f>IF($E15&lt;=Rates!$D$4,0,IF(AND($E15&gt;Rates!$D$4,$E15&lt;Rates!$E$4),$E15-SUM($K$10:K14)-Rates!$D$4,IF(AND($E15&gt;Rates!$E$4,SUM($K$10:K14)&lt;Rates!$E$4-Rates!$D$4),Rates!$E$4-Rates!$D$4-SUM($K$10:K14),0)))</f>
        <v>0</v>
      </c>
      <c r="EH15" s="24">
        <f t="shared" si="31"/>
        <v>0</v>
      </c>
      <c r="EI15" s="24">
        <f>EH15*Rates!$D$6</f>
        <v>0</v>
      </c>
      <c r="EJ15" s="45">
        <f>IF(AND(EB15+EG15&gt;($C$42+$C$42*Rates!$J$5),EG15&lt;=Rates!$E$4-Rates!$D$4,EG15&gt;0,EG15&gt;DZ47+DZ47*Rates!$J$5), EB15+EG15-EE15,0)</f>
        <v>0</v>
      </c>
      <c r="EK15" s="25">
        <f>EJ15*(Rates!$D$6-Rates!$J$6*Rates!$D$6)</f>
        <v>0</v>
      </c>
      <c r="EL15" s="41">
        <f>IF(EA15&gt;Rates!$E$4,DZ15-EG15,0)</f>
        <v>0</v>
      </c>
      <c r="EM15" s="45">
        <f t="shared" si="32"/>
        <v>0</v>
      </c>
      <c r="EN15" s="45">
        <f>EM15*Rates!$E$6</f>
        <v>0</v>
      </c>
      <c r="EO15" s="45">
        <f>IF($C$42+$C$42*Rates!$J$5&lt;=Rates!$E$4,EL15,IF(EA15&gt;$C$42+$C$42*Rates!$J$5,EA15-($C$42+$C$42*Rates!$J$5),0))</f>
        <v>62</v>
      </c>
      <c r="EP15" s="46">
        <f>EO15*(Rates!$E$6-Rates!$J$6*Rates!$E$6)</f>
        <v>12152</v>
      </c>
      <c r="EQ15" s="33">
        <f t="shared" si="33"/>
        <v>12152</v>
      </c>
      <c r="ER15" s="53">
        <f>IF($V$7,EQ15*Rates!$J$11,0)</f>
        <v>0</v>
      </c>
      <c r="ES15" s="68">
        <f t="shared" si="34"/>
        <v>12152</v>
      </c>
      <c r="ET15" s="53"/>
      <c r="EU15" s="3"/>
      <c r="EV15" s="33">
        <f t="shared" si="63"/>
        <v>612</v>
      </c>
      <c r="EW15" s="41">
        <f>IF(AND($E15&gt;=Rates!$D$4,SUM($F$10:EW14)&gt;=Rates!$D$4),0,IF(AND($E15&gt;=Rates!$D$4,SUM($F$10:EW14)&lt;Rates!$D$4),Rates!$D$4-SUM($F$10:EW14),IF($E15&lt;Rates!$D$4,$E15-SUM($F$10:EW14))))</f>
        <v>0</v>
      </c>
      <c r="EX15" s="36">
        <f t="shared" si="35"/>
        <v>0</v>
      </c>
      <c r="EY15" s="24">
        <f>EX15*Rates!$C$6</f>
        <v>0</v>
      </c>
      <c r="EZ15" s="36">
        <f>IF(AND(EV15&gt;($C$42+$C$42*Rates!$J$5),EV14&lt;=($C$42+$C$42*Rates!$J$5),SUM($F$10:EW15)&lt;Rates!$D$4),SUM($F$10:EW15)-($C$42+$C$42*Rates!$J$5),IF(EZ14=0,0,EW15))</f>
        <v>0</v>
      </c>
      <c r="FA15" s="25">
        <f>EZ15*(Rates!$C$6-Rates!$J$6*Rates!$C$6)</f>
        <v>0</v>
      </c>
      <c r="FB15" s="41">
        <f>IF($E15&lt;=Rates!$D$4,0,IF(AND($E15&gt;Rates!$D$4,$E15&lt;Rates!$E$4),$E15-SUM($K$10:K14)-Rates!$D$4,IF(AND($E15&gt;Rates!$E$4,SUM($K$10:K14)&lt;Rates!$E$4-Rates!$D$4),Rates!$E$4-Rates!$D$4-SUM($K$10:K14),0)))</f>
        <v>0</v>
      </c>
      <c r="FC15" s="24">
        <f t="shared" si="36"/>
        <v>0</v>
      </c>
      <c r="FD15" s="24">
        <f>FC15*Rates!$D$6</f>
        <v>0</v>
      </c>
      <c r="FE15" s="45">
        <f>IF(AND(EW15+FB15&gt;($C$42+$C$42*Rates!$J$5),FB15&lt;=Rates!$E$4-Rates!$D$4,FB15&gt;0,FB15&gt;EU47+EU47*Rates!$J$5), EW15+FB15-EZ15,0)</f>
        <v>0</v>
      </c>
      <c r="FF15" s="25">
        <f>FE15*(Rates!$D$6-Rates!$J$6*Rates!$D$6)</f>
        <v>0</v>
      </c>
      <c r="FG15" s="41">
        <f>IF(EV15&gt;Rates!$E$4,EU15-FB15,0)</f>
        <v>0</v>
      </c>
      <c r="FH15" s="45">
        <f t="shared" si="37"/>
        <v>0</v>
      </c>
      <c r="FI15" s="45">
        <f>FH15*Rates!$E$6</f>
        <v>0</v>
      </c>
      <c r="FJ15" s="45">
        <f>IF($C$42+$C$42*Rates!$J$5&lt;=Rates!$E$4,FG15,IF(EV15&gt;$C$42+$C$42*Rates!$J$5,EV15-($C$42+$C$42*Rates!$J$5),0))</f>
        <v>62</v>
      </c>
      <c r="FK15" s="46">
        <f>FJ15*(Rates!$E$6-Rates!$J$6*Rates!$E$6)</f>
        <v>12152</v>
      </c>
      <c r="FL15" s="33">
        <f t="shared" si="38"/>
        <v>12152</v>
      </c>
      <c r="FM15" s="53">
        <f>IF($V$7,FL15*Rates!$J$11,0)</f>
        <v>0</v>
      </c>
      <c r="FN15" s="68">
        <f t="shared" si="39"/>
        <v>12152</v>
      </c>
      <c r="FO15" s="53"/>
      <c r="FP15" s="3"/>
      <c r="FQ15" s="33">
        <f t="shared" si="64"/>
        <v>612</v>
      </c>
      <c r="FR15" s="41">
        <f>IF(AND($E15&gt;=Rates!$D$4,SUM($F$10:FR14)&gt;=Rates!$D$4),0,IF(AND($E15&gt;=Rates!$D$4,SUM($F$10:FR14)&lt;Rates!$D$4),Rates!$D$4-SUM($F$10:FR14),IF($E15&lt;Rates!$D$4,$E15-SUM($F$10:FR14))))</f>
        <v>0</v>
      </c>
      <c r="FS15" s="36">
        <f t="shared" si="40"/>
        <v>0</v>
      </c>
      <c r="FT15" s="24">
        <f>FS15*Rates!$C$6</f>
        <v>0</v>
      </c>
      <c r="FU15" s="36">
        <f>IF(AND(FQ15&gt;($C$42+$C$42*Rates!$J$5),FQ14&lt;=($C$42+$C$42*Rates!$J$5),SUM($F$10:FR15)&lt;Rates!$D$4),SUM($F$10:FR15)-($C$42+$C$42*Rates!$J$5),IF(FU14=0,0,FR15))</f>
        <v>0</v>
      </c>
      <c r="FV15" s="25">
        <f>FU15*(Rates!$C$6-Rates!$J$6*Rates!$C$6)</f>
        <v>0</v>
      </c>
      <c r="FW15" s="41">
        <f>IF($E15&lt;=Rates!$D$4,0,IF(AND($E15&gt;Rates!$D$4,$E15&lt;Rates!$E$4),$E15-SUM($K$10:K14)-Rates!$D$4,IF(AND($E15&gt;Rates!$E$4,SUM($K$10:K14)&lt;Rates!$E$4-Rates!$D$4),Rates!$E$4-Rates!$D$4-SUM($K$10:K14),0)))</f>
        <v>0</v>
      </c>
      <c r="FX15" s="24">
        <f t="shared" si="41"/>
        <v>0</v>
      </c>
      <c r="FY15" s="24">
        <f>FX15*Rates!$D$6</f>
        <v>0</v>
      </c>
      <c r="FZ15" s="45">
        <f>IF(AND(FR15+FW15&gt;($C$42+$C$42*Rates!$J$5),FW15&lt;=Rates!$E$4-Rates!$D$4,FW15&gt;0,FW15&gt;FP47+FP47*Rates!$J$5), FR15+FW15-FU15,0)</f>
        <v>0</v>
      </c>
      <c r="GA15" s="25">
        <f>FZ15*(Rates!$D$6-Rates!$J$6*Rates!$D$6)</f>
        <v>0</v>
      </c>
      <c r="GB15" s="41">
        <f>IF(FQ15&gt;Rates!$E$4,FP15-FW15,0)</f>
        <v>0</v>
      </c>
      <c r="GC15" s="45">
        <f t="shared" si="42"/>
        <v>0</v>
      </c>
      <c r="GD15" s="45">
        <f>GC15*Rates!$E$6</f>
        <v>0</v>
      </c>
      <c r="GE15" s="45">
        <f>IF($C$42+$C$42*Rates!$J$5&lt;=Rates!$E$4,GB15,IF(FQ15&gt;$C$42+$C$42*Rates!$J$5,FQ15-($C$42+$C$42*Rates!$J$5),0))</f>
        <v>62</v>
      </c>
      <c r="GF15" s="46">
        <f>GE15*(Rates!$E$6-Rates!$J$6*Rates!$E$6)</f>
        <v>12152</v>
      </c>
      <c r="GG15" s="33">
        <f t="shared" si="43"/>
        <v>12152</v>
      </c>
      <c r="GH15" s="53">
        <f>IF($V$7,GG15*Rates!$J$11,0)</f>
        <v>0</v>
      </c>
      <c r="GI15" s="68">
        <f t="shared" si="44"/>
        <v>12152</v>
      </c>
      <c r="GJ15" s="53"/>
      <c r="GK15" s="3"/>
      <c r="GL15" s="33">
        <f t="shared" si="65"/>
        <v>612</v>
      </c>
      <c r="GM15" s="41">
        <f>IF(AND($E15&gt;=Rates!$D$4,SUM($F$10:GM14)&gt;=Rates!$D$4),0,IF(AND($E15&gt;=Rates!$D$4,SUM($F$10:GM14)&lt;Rates!$D$4),Rates!$D$4-SUM($F$10:GM14),IF($E15&lt;Rates!$D$4,$E15-SUM($F$10:GM14))))</f>
        <v>0</v>
      </c>
      <c r="GN15" s="36">
        <f t="shared" si="45"/>
        <v>0</v>
      </c>
      <c r="GO15" s="24">
        <f>GN15*Rates!$C$6</f>
        <v>0</v>
      </c>
      <c r="GP15" s="36">
        <f>IF(AND(GL15&gt;($C$42+$C$42*Rates!$J$5),GL14&lt;=($C$42+$C$42*Rates!$J$5),SUM($F$10:GM15)&lt;Rates!$D$4),SUM($F$10:GM15)-($C$42+$C$42*Rates!$J$5),IF(GP14=0,0,GM15))</f>
        <v>0</v>
      </c>
      <c r="GQ15" s="25">
        <f>GP15*(Rates!$C$6-Rates!$J$6*Rates!$C$6)</f>
        <v>0</v>
      </c>
      <c r="GR15" s="41">
        <f>IF($E15&lt;=Rates!$D$4,0,IF(AND($E15&gt;Rates!$D$4,$E15&lt;Rates!$E$4),$E15-SUM($K$10:GR14)-Rates!$D$4,IF(AND($E15&gt;Rates!$E$4,SUM($K$10:GR14)&lt;Rates!$E$4-Rates!$D$4),Rates!$E$4-Rates!$D$4-SUM($K$10:GR14),0)))</f>
        <v>0</v>
      </c>
      <c r="GS15" s="24">
        <f t="shared" si="46"/>
        <v>0</v>
      </c>
      <c r="GT15" s="24">
        <f>GS15*Rates!$D$6</f>
        <v>0</v>
      </c>
      <c r="GU15" s="45">
        <f>IF(AND(GM15+GR15&gt;($C$42+$C$42*Rates!$J$5),GR15&lt;=Rates!$E$4-Rates!$D$4,GR15&gt;0,GR15&gt;GK47+GK47*Rates!$J$5), GM15+GR15-GP15,0)</f>
        <v>0</v>
      </c>
      <c r="GV15" s="25">
        <f>GU15*(Rates!$D$6-Rates!$J$6*Rates!$D$6)</f>
        <v>0</v>
      </c>
      <c r="GW15" s="41">
        <f>IF(GL15&gt;Rates!$E$4,GK15-GR15,0)</f>
        <v>0</v>
      </c>
      <c r="GX15" s="45">
        <f t="shared" si="47"/>
        <v>0</v>
      </c>
      <c r="GY15" s="45">
        <f>GX15*Rates!$E$6</f>
        <v>0</v>
      </c>
      <c r="GZ15" s="45">
        <f>IF($C$42+$C$42*Rates!$J$5&lt;=Rates!$E$4,GW15,IF(GL15&gt;$C$42+$C$42*Rates!$J$5,GL15-($C$42+$C$42*Rates!$J$5),0))</f>
        <v>62</v>
      </c>
      <c r="HA15" s="46">
        <f>GZ15*(Rates!$E$6-Rates!$J$6*Rates!$E$6)</f>
        <v>12152</v>
      </c>
      <c r="HB15" s="33">
        <f t="shared" si="48"/>
        <v>12152</v>
      </c>
      <c r="HC15" s="53">
        <f>IF($V$7,HB15*Rates!$J$11,0)</f>
        <v>0</v>
      </c>
      <c r="HD15" s="68">
        <f t="shared" si="49"/>
        <v>12152</v>
      </c>
      <c r="HE15" s="53"/>
      <c r="HF15" s="3"/>
      <c r="HG15" s="33">
        <f t="shared" si="66"/>
        <v>612</v>
      </c>
      <c r="HH15" s="41">
        <f>IF(AND($E15&gt;=Rates!$D$4,SUM($F$10:HH14)&gt;=Rates!$D$4),0,IF(AND($E15&gt;=Rates!$D$4,SUM($F$10:HH14)&lt;Rates!$D$4),Rates!$D$4-SUM($F$10:HH14),IF($E15&lt;Rates!$D$4,$E15-SUM($F$10:HH14))))</f>
        <v>0</v>
      </c>
      <c r="HI15" s="36">
        <f t="shared" si="50"/>
        <v>0</v>
      </c>
      <c r="HJ15" s="24">
        <f>HI15*Rates!$C$6</f>
        <v>0</v>
      </c>
      <c r="HK15" s="36">
        <f>IF(AND(HG15&gt;($C$42+$C$42*Rates!$J$5),HG14&lt;=($C$42+$C$42*Rates!$J$5),SUM($F$10:HH15)&lt;Rates!$D$4),SUM($F$10:HH15)-($C$42+$C$42*Rates!$J$5),IF(HK14=0,0,HH15))</f>
        <v>0</v>
      </c>
      <c r="HL15" s="25">
        <f>HK15*(Rates!$C$6-Rates!$J$6*Rates!$C$6)</f>
        <v>0</v>
      </c>
      <c r="HM15" s="41">
        <f>IF($E15&lt;=Rates!$D$4,0,IF(AND($E15&gt;Rates!$D$4,$E15&lt;Rates!$E$4),$E15-SUM($K$10:K14)-Rates!$D$4,IF(AND($E15&gt;Rates!$E$4,SUM($K$10:K14)&lt;Rates!$E$4-Rates!$D$4),Rates!$E$4-Rates!$D$4-SUM($K$10:K14),0)))</f>
        <v>0</v>
      </c>
      <c r="HN15" s="24">
        <f t="shared" si="51"/>
        <v>0</v>
      </c>
      <c r="HO15" s="24">
        <f>HN15*Rates!$D$6</f>
        <v>0</v>
      </c>
      <c r="HP15" s="45">
        <f>IF(AND(HH15+HM15&gt;($C$42+$C$42*Rates!$J$5),HM15&lt;=Rates!$E$4-Rates!$D$4,HM15&gt;0,HM15&gt;HF47+HF47*Rates!$J$5), HH15+HM15-HK15,0)</f>
        <v>0</v>
      </c>
      <c r="HQ15" s="25">
        <f>HP15*(Rates!$D$6-Rates!$J$6*Rates!$D$6)</f>
        <v>0</v>
      </c>
      <c r="HR15" s="41">
        <f>IF(HG15&gt;Rates!$E$4,HF15-HM15,0)</f>
        <v>0</v>
      </c>
      <c r="HS15" s="45">
        <f t="shared" si="52"/>
        <v>0</v>
      </c>
      <c r="HT15" s="45">
        <f>HS15*Rates!$E$6</f>
        <v>0</v>
      </c>
      <c r="HU15" s="45">
        <f>IF($C$42+$C$42*Rates!$J$5&lt;=Rates!$E$4,HR15,IF(HG15&gt;$C$42+$C$42*Rates!$J$5,HG15-($C$42+$C$42*Rates!$J$5),0))</f>
        <v>62</v>
      </c>
      <c r="HV15" s="46">
        <f>HU15*(Rates!$E$6-Rates!$J$6*Rates!$E$6)</f>
        <v>12152</v>
      </c>
      <c r="HW15" s="33">
        <f t="shared" si="53"/>
        <v>12152</v>
      </c>
      <c r="HX15" s="53">
        <f>IF($V$7,HW15*Rates!$J$11,0)</f>
        <v>0</v>
      </c>
      <c r="HY15" s="68">
        <f t="shared" si="54"/>
        <v>12152</v>
      </c>
      <c r="HZ15" s="53"/>
      <c r="IB15" s="6"/>
      <c r="IC15" s="5"/>
    </row>
    <row r="16" spans="1:237" x14ac:dyDescent="0.25">
      <c r="B16" s="55">
        <f t="shared" si="55"/>
        <v>40581</v>
      </c>
      <c r="C16" s="66">
        <f>WEEKDAY('Mngt Info'!B16,2)</f>
        <v>1</v>
      </c>
      <c r="D16" s="56">
        <v>23</v>
      </c>
      <c r="E16" s="33">
        <f t="shared" si="56"/>
        <v>635</v>
      </c>
      <c r="F16" s="41">
        <f>IF(AND($E16&gt;=Rates!$D$4,SUM($F$10:F15)&gt;=Rates!$D$4),0,IF(AND($E16&gt;=Rates!$D$4,SUM($F$10:F15)&lt;Rates!$D$4),Rates!$D$4-SUM(F$10:$F15),IF($E16&lt;Rates!$D$4,$E16-SUM($F$10:F15))))</f>
        <v>0</v>
      </c>
      <c r="G16" s="36">
        <f t="shared" si="0"/>
        <v>0</v>
      </c>
      <c r="H16" s="24">
        <f>G16*Rates!$C$6</f>
        <v>0</v>
      </c>
      <c r="I16" s="36">
        <f>IF(AND(E16&gt;($C$42+$C$42*Rates!$J$5),E15&lt;=($C$42+$C$42*Rates!$J$5),SUM($F$10:F16)&lt;Rates!$D$4),SUM($F$10:F16)-($C$42+$C$42*Rates!$J$5),IF(I15=0,0,F16))</f>
        <v>0</v>
      </c>
      <c r="J16" s="25">
        <f>I16*(Rates!$C$6-Rates!$J$6*Rates!$C$6)</f>
        <v>0</v>
      </c>
      <c r="K16" s="41">
        <f>IF($E16&lt;=Rates!$D$4,0,IF(AND($E16&gt;Rates!$D$4,$E16&lt;Rates!$E$4),$E16-SUM($K$10:K15)-Rates!$D$4,IF(AND($E16&gt;Rates!$E$4,SUM($K$10:K15)&lt;Rates!$E$4-Rates!$D$4),Rates!$E$4-Rates!$D$4-SUM($K$10:K15),0)))</f>
        <v>0</v>
      </c>
      <c r="L16" s="24">
        <f t="shared" si="1"/>
        <v>0</v>
      </c>
      <c r="M16" s="24">
        <f>L16*Rates!$D$6</f>
        <v>0</v>
      </c>
      <c r="N16" s="45">
        <f>IF(AND(F16+K16&gt;($C$42+$C$42*Rates!$J$5),K16&lt;=Rates!$E$4-Rates!$D$4,K16&gt;0,K16&gt;D48+D48*Rates!$J$5), F16+K16-I16,0)</f>
        <v>0</v>
      </c>
      <c r="O16" s="25">
        <f>N16*(Rates!$D$6-Rates!$J$6*Rates!$D$6)</f>
        <v>0</v>
      </c>
      <c r="P16" s="41">
        <f>IF(E16&gt;Rates!$E$4,D16-K16,0)</f>
        <v>23</v>
      </c>
      <c r="Q16" s="45">
        <f>IF(P16=0,0,IF($H$42&lt;500,0,IF(SUM(Q$10:Q15)=($H$42-500),0,IF(P16&gt;$H$42-500-SUM(Q$10:Q15),$H$42-500-SUM(Q$10:Q15),P16))))</f>
        <v>0</v>
      </c>
      <c r="R16" s="45">
        <f>Q16*Rates!$E$6</f>
        <v>0</v>
      </c>
      <c r="S16" s="45">
        <f t="shared" si="2"/>
        <v>23</v>
      </c>
      <c r="T16" s="46">
        <f>S16*(Rates!$E$6-Rates!$J$6*Rates!$E$6)</f>
        <v>4508</v>
      </c>
      <c r="U16" s="33">
        <f t="shared" si="3"/>
        <v>4508</v>
      </c>
      <c r="V16" s="53">
        <f>IF($V$7,U16*Rates!$J$11,0)</f>
        <v>0</v>
      </c>
      <c r="W16" s="68">
        <f t="shared" si="4"/>
        <v>4508</v>
      </c>
      <c r="X16" s="53" t="str">
        <f t="shared" ref="X16:X40" si="67">IF(WEEKDAY($B16,2)=7,SUM(W10:W16),"")</f>
        <v/>
      </c>
      <c r="Y16" s="6"/>
      <c r="Z16" s="33">
        <f t="shared" si="57"/>
        <v>756</v>
      </c>
      <c r="AA16" s="41">
        <f>IF(AND($E16&gt;=Rates!$D$4,SUM($F$10:AA15)&gt;=Rates!$D$4),0,IF(AND($E16&gt;=Rates!$D$4,SUM($F$10:AA15)&lt;Rates!$D$4),Rates!$D$4-SUM($F$10:AA15),IF($E16&lt;Rates!$D$4,$E16-SUM($F$10:AA15))))</f>
        <v>0</v>
      </c>
      <c r="AB16" s="36">
        <f t="shared" si="5"/>
        <v>0</v>
      </c>
      <c r="AC16" s="24">
        <f>AB16*Rates!$C$6</f>
        <v>0</v>
      </c>
      <c r="AD16" s="36">
        <f>IF(AND(Z16&gt;($C$42+$C$42*Rates!$J$5),Z15&lt;=($C$42+$C$42*Rates!$J$5),SUM($F$10:AA16)&lt;Rates!$D$4),SUM($F$10:AA16)-($C$42+$C$42*Rates!$J$5),IF(AD15=0,0,AA16))</f>
        <v>0</v>
      </c>
      <c r="AE16" s="25">
        <f>AD16*(Rates!$C$6-Rates!$J$6*Rates!$C$6)</f>
        <v>0</v>
      </c>
      <c r="AF16" s="41">
        <f>IF($E16&lt;=Rates!$D$4,0,IF(AND($E16&gt;Rates!$D$4,$E16&lt;Rates!$E$4),$E16-SUM($K$10:K15)-Rates!$D$4,IF(AND($E16&gt;Rates!$E$4,SUM($K$10:K15)&lt;Rates!$E$4-Rates!$D$4),Rates!$E$4-Rates!$D$4-SUM($K$10:K15),0)))</f>
        <v>0</v>
      </c>
      <c r="AG16" s="24">
        <f t="shared" si="6"/>
        <v>0</v>
      </c>
      <c r="AH16" s="24">
        <f>AG16*Rates!$D$6</f>
        <v>0</v>
      </c>
      <c r="AI16" s="45">
        <f>IF(AND(AA16+AF16&gt;($C$42+$C$42*Rates!$J$5),AF16&lt;=Rates!$E$4-Rates!$D$4,AF16&gt;0,AF16&gt;Y48+Y48*Rates!$J$5), AA16+AF16-AD16,0)</f>
        <v>0</v>
      </c>
      <c r="AJ16" s="25">
        <f>AI16*(Rates!$D$6-Rates!$J$6*Rates!$D$6)</f>
        <v>0</v>
      </c>
      <c r="AK16" s="41">
        <f>IF(Z16&gt;Rates!$E$4,Y16-AF16,0)</f>
        <v>0</v>
      </c>
      <c r="AL16" s="45">
        <f t="shared" si="7"/>
        <v>0</v>
      </c>
      <c r="AM16" s="45">
        <f>AL16*Rates!$E$6</f>
        <v>0</v>
      </c>
      <c r="AN16" s="45">
        <f>IF($C$42+$C$42*Rates!$J$5&lt;=Rates!$E$4,AK16,IF(Z16&gt;$C$42+$C$42*Rates!$J$5,Z16-($C$42+$C$42*Rates!$J$5),0))</f>
        <v>206</v>
      </c>
      <c r="AO16" s="46">
        <f>AN16*(Rates!$E$6-Rates!$J$6*Rates!$E$6)</f>
        <v>40376</v>
      </c>
      <c r="AP16" s="71">
        <f t="shared" si="8"/>
        <v>40376</v>
      </c>
      <c r="AQ16" s="53">
        <f>IF($V$7,AP16*Rates!$J$11,0)</f>
        <v>0</v>
      </c>
      <c r="AR16" s="68">
        <f t="shared" si="9"/>
        <v>40376</v>
      </c>
      <c r="AS16" s="53" t="str">
        <f t="shared" ref="AS16:AS40" si="68">IF(WEEKDAY($B16,2)=7,SUM(AR10:AR16),"")</f>
        <v/>
      </c>
      <c r="AT16" s="6"/>
      <c r="AU16" s="33">
        <f t="shared" si="58"/>
        <v>635</v>
      </c>
      <c r="AV16" s="41">
        <f>IF(AND($E16&gt;=Rates!$D$4,SUM($F$10:AV15)&gt;=Rates!$D$4),0,IF(AND($E16&gt;=Rates!$D$4,SUM($F$10:AV15)&lt;Rates!$D$4),Rates!$D$4-SUM($F$10:AV15),IF($E16&lt;Rates!$D$4,$E16-SUM($F$10:AV15))))</f>
        <v>0</v>
      </c>
      <c r="AW16" s="36">
        <f t="shared" si="10"/>
        <v>0</v>
      </c>
      <c r="AX16" s="24">
        <f>AW16*Rates!$C$6</f>
        <v>0</v>
      </c>
      <c r="AY16" s="36">
        <f>IF(AND(AU16&gt;($C$42+$C$42*Rates!$J$5),AU15&lt;=($C$42+$C$42*Rates!$J$5),SUM($F$10:AV16)&lt;Rates!$D$4),SUM($F$10:AV16)-($C$42+$C$42*Rates!$J$5),IF(AY15=0,0,AV16))</f>
        <v>0</v>
      </c>
      <c r="AZ16" s="25">
        <f>AY16*(Rates!$C$6-Rates!$J$6*Rates!$C$6)</f>
        <v>0</v>
      </c>
      <c r="BA16" s="41">
        <f>IF($E16&lt;=Rates!$D$4,0,IF(AND($E16&gt;Rates!$D$4,$E16&lt;Rates!$E$4),$E16-SUM($K$10:K15)-Rates!$D$4,IF(AND($E16&gt;Rates!$E$4,SUM($K$10:K15)&lt;Rates!$E$4-Rates!$D$4),Rates!$E$4-Rates!$D$4-SUM($K$10:K15),0)))</f>
        <v>0</v>
      </c>
      <c r="BB16" s="24">
        <f t="shared" si="11"/>
        <v>0</v>
      </c>
      <c r="BC16" s="24">
        <f>BB16*Rates!$D$6</f>
        <v>0</v>
      </c>
      <c r="BD16" s="45">
        <f>IF(AND(AV16+BA16&gt;($C$42+$C$42*Rates!$J$5),BA16&lt;=Rates!$E$4-Rates!$D$4,BA16&gt;0,BA16&gt;AT48+AT48*Rates!$J$5), AV16+BA16-AY16,0)</f>
        <v>0</v>
      </c>
      <c r="BE16" s="25">
        <f>BD16*(Rates!$D$6-Rates!$J$6*Rates!$D$6)</f>
        <v>0</v>
      </c>
      <c r="BF16" s="41">
        <f>IF(AU16&gt;Rates!$E$4,AT16-BA16,0)</f>
        <v>0</v>
      </c>
      <c r="BG16" s="45">
        <f t="shared" si="12"/>
        <v>0</v>
      </c>
      <c r="BH16" s="45">
        <f>BG16*Rates!$E$6</f>
        <v>0</v>
      </c>
      <c r="BI16" s="45">
        <f>IF($C$42+$C$42*Rates!$J$5&lt;=Rates!$E$4,BF16,IF(AU16&gt;$C$42+$C$42*Rates!$J$5,AU16-($C$42+$C$42*Rates!$J$5),0))</f>
        <v>85</v>
      </c>
      <c r="BJ16" s="46">
        <f>BI16*(Rates!$E$6-Rates!$J$6*Rates!$E$6)</f>
        <v>16660</v>
      </c>
      <c r="BK16" s="71">
        <f t="shared" si="13"/>
        <v>16660</v>
      </c>
      <c r="BL16" s="53">
        <f>IF($V$7,BK16*Rates!$J$11,0)</f>
        <v>0</v>
      </c>
      <c r="BM16" s="68">
        <f t="shared" si="14"/>
        <v>16660</v>
      </c>
      <c r="BN16" s="53" t="str">
        <f t="shared" ref="BN16:BN40" si="69">IF(WEEKDAY($B16,2)=7,SUM(BM10:BM16),"")</f>
        <v/>
      </c>
      <c r="BO16" s="3"/>
      <c r="BP16" s="33">
        <f t="shared" si="59"/>
        <v>635</v>
      </c>
      <c r="BQ16" s="41">
        <f>IF(AND($E16&gt;=Rates!$D$4,SUM($F$10:BQ15)&gt;=Rates!$D$4),0,IF(AND($E16&gt;=Rates!$D$4,SUM($F$10:BQ15)&lt;Rates!$D$4),Rates!$D$4-SUM($F$10:BQ15),IF($E16&lt;Rates!$D$4,$E16-SUM($F$10:BQ15))))</f>
        <v>0</v>
      </c>
      <c r="BR16" s="36">
        <f t="shared" si="15"/>
        <v>0</v>
      </c>
      <c r="BS16" s="24">
        <f>BR16*Rates!$C$6</f>
        <v>0</v>
      </c>
      <c r="BT16" s="36">
        <f>IF(AND(BP16&gt;($C$42+$C$42*Rates!$J$5),BP15&lt;=($C$42+$C$42*Rates!$J$5),SUM($F$10:BQ16)&lt;Rates!$D$4),SUM($F$10:BQ16)-($C$42+$C$42*Rates!$J$5),IF(BT15=0,0,BQ16))</f>
        <v>0</v>
      </c>
      <c r="BU16" s="25">
        <f>BT16*(Rates!$C$6-Rates!$J$6*Rates!$C$6)</f>
        <v>0</v>
      </c>
      <c r="BV16" s="41">
        <f>IF($E16&lt;=Rates!$D$4,0,IF(AND($E16&gt;Rates!$D$4,$E16&lt;Rates!$E$4),$E16-SUM($K$10:K15)-Rates!$D$4,IF(AND($E16&gt;Rates!$E$4,SUM($K$10:K15)&lt;Rates!$E$4-Rates!$D$4),Rates!$E$4-Rates!$D$4-SUM($K$10:K15),0)))</f>
        <v>0</v>
      </c>
      <c r="BW16" s="24">
        <f t="shared" si="16"/>
        <v>0</v>
      </c>
      <c r="BX16" s="24">
        <f>BW16*Rates!$D$6</f>
        <v>0</v>
      </c>
      <c r="BY16" s="45">
        <f>IF(AND(BQ16+BV16&gt;($C$42+$C$42*Rates!$J$5),BV16&lt;=Rates!$E$4-Rates!$D$4,BV16&gt;0,BV16&gt;BO48+BO48*Rates!$J$5), BQ16+BV16-BT16,0)</f>
        <v>0</v>
      </c>
      <c r="BZ16" s="25">
        <f>BY16*(Rates!$D$6-Rates!$J$6*Rates!$D$6)</f>
        <v>0</v>
      </c>
      <c r="CA16" s="41">
        <f>IF(BP16&gt;Rates!$E$4,BO16-BV16,0)</f>
        <v>0</v>
      </c>
      <c r="CB16" s="45">
        <f t="shared" si="17"/>
        <v>0</v>
      </c>
      <c r="CC16" s="45">
        <f>CB16*Rates!$E$6</f>
        <v>0</v>
      </c>
      <c r="CD16" s="45">
        <f>IF($C$42+$C$42*Rates!$J$5&lt;=Rates!$E$4,CA16,IF(BP16&gt;$C$42+$C$42*Rates!$J$5,BP16-($C$42+$C$42*Rates!$J$5),0))</f>
        <v>85</v>
      </c>
      <c r="CE16" s="46">
        <f>CD16*(Rates!$E$6-Rates!$J$6*Rates!$E$6)</f>
        <v>16660</v>
      </c>
      <c r="CF16" s="33">
        <f t="shared" si="18"/>
        <v>16660</v>
      </c>
      <c r="CG16" s="53">
        <f>IF($V$7,CF16*Rates!$J$11,0)</f>
        <v>0</v>
      </c>
      <c r="CH16" s="68">
        <f t="shared" si="19"/>
        <v>16660</v>
      </c>
      <c r="CI16" s="53" t="str">
        <f t="shared" ref="CI16:CI40" si="70">IF(WEEKDAY($B16,2)=7,SUM(CH10:CH16),"")</f>
        <v/>
      </c>
      <c r="CJ16" s="3"/>
      <c r="CK16" s="33">
        <f t="shared" si="60"/>
        <v>635</v>
      </c>
      <c r="CL16" s="41">
        <f>IF(AND($E16&gt;=Rates!$D$4,SUM($F$10:CL15)&gt;=Rates!$D$4),0,IF(AND($E16&gt;=Rates!$D$4,SUM($F$10:CL15)&lt;Rates!$D$4),Rates!$D$4-SUM($F$10:CL15),IF($E16&lt;Rates!$D$4,$E16-SUM($F$10:CL15))))</f>
        <v>0</v>
      </c>
      <c r="CM16" s="36">
        <f t="shared" si="20"/>
        <v>0</v>
      </c>
      <c r="CN16" s="24">
        <f>CM16*Rates!$C$6</f>
        <v>0</v>
      </c>
      <c r="CO16" s="36">
        <f>IF(AND(CK16&gt;($C$42+$C$42*Rates!$J$5),CK15&lt;=($C$42+$C$42*Rates!$J$5),SUM($F$10:CL16)&lt;Rates!$D$4),SUM($F$10:CL16)-($C$42+$C$42*Rates!$J$5),IF(CO15=0,0,CL16))</f>
        <v>0</v>
      </c>
      <c r="CP16" s="25">
        <f>CO16*(Rates!$C$6-Rates!$J$6*Rates!$C$6)</f>
        <v>0</v>
      </c>
      <c r="CQ16" s="41">
        <f>IF($E16&lt;=Rates!$D$4,0,IF(AND($E16&gt;Rates!$D$4,$E16&lt;Rates!$E$4),$E16-SUM($K$10:K15)-Rates!$D$4,IF(AND($E16&gt;Rates!$E$4,SUM($K$10:K15)&lt;Rates!$E$4-Rates!$D$4),Rates!$E$4-Rates!$D$4-SUM($K$10:K15),0)))</f>
        <v>0</v>
      </c>
      <c r="CR16" s="24">
        <f t="shared" si="21"/>
        <v>0</v>
      </c>
      <c r="CS16" s="24">
        <f>CR16*Rates!$D$6</f>
        <v>0</v>
      </c>
      <c r="CT16" s="45">
        <f>IF(AND(CL16+CQ16&gt;($C$42+$C$42*Rates!$J$5),CQ16&lt;=Rates!$E$4-Rates!$D$4,CQ16&gt;0,CQ16&gt;CJ48+CJ48*Rates!$J$5), CL16+CQ16-CO16,0)</f>
        <v>0</v>
      </c>
      <c r="CU16" s="25">
        <f>CT16*(Rates!$D$6-Rates!$J$6*Rates!$D$6)</f>
        <v>0</v>
      </c>
      <c r="CV16" s="41">
        <f>IF(CK16&gt;Rates!$E$4,CJ16-CQ16,0)</f>
        <v>0</v>
      </c>
      <c r="CW16" s="45">
        <f t="shared" si="22"/>
        <v>0</v>
      </c>
      <c r="CX16" s="45">
        <f>CW16*Rates!$E$6</f>
        <v>0</v>
      </c>
      <c r="CY16" s="45">
        <f>IF($C$42+$C$42*Rates!$J$5&lt;=Rates!$E$4,CV16,IF(CK16&gt;$C$42+$C$42*Rates!$J$5,CK16-($C$42+$C$42*Rates!$J$5),0))</f>
        <v>85</v>
      </c>
      <c r="CZ16" s="46">
        <f>CY16*(Rates!$E$6-Rates!$J$6*Rates!$E$6)</f>
        <v>16660</v>
      </c>
      <c r="DA16" s="33">
        <f t="shared" si="23"/>
        <v>16660</v>
      </c>
      <c r="DB16" s="53">
        <f>IF($V$7,DA16*Rates!$J$11,0)</f>
        <v>0</v>
      </c>
      <c r="DC16" s="68">
        <f t="shared" si="24"/>
        <v>16660</v>
      </c>
      <c r="DD16" s="53" t="str">
        <f t="shared" ref="DD16:DD40" si="71">IF(WEEKDAY($B16,2)=7,SUM(DC10:DC16),"")</f>
        <v/>
      </c>
      <c r="DE16" s="3"/>
      <c r="DF16" s="33">
        <f t="shared" si="61"/>
        <v>635</v>
      </c>
      <c r="DG16" s="41">
        <f>IF(AND($E16&gt;=Rates!$D$4,SUM($F$10:DG15)&gt;=Rates!$D$4),0,IF(AND($E16&gt;=Rates!$D$4,SUM($F$10:DG15)&lt;Rates!$D$4),Rates!$D$4-SUM($F$10:DG15),IF($E16&lt;Rates!$D$4,$E16-SUM($F$10:DG15))))</f>
        <v>0</v>
      </c>
      <c r="DH16" s="36">
        <f t="shared" si="25"/>
        <v>0</v>
      </c>
      <c r="DI16" s="24">
        <f>DH16*Rates!$C$6</f>
        <v>0</v>
      </c>
      <c r="DJ16" s="36">
        <f>IF(AND(DF16&gt;($C$42+$C$42*Rates!$J$5),DF15&lt;=($C$42+$C$42*Rates!$J$5),SUM($F$10:DG16)&lt;Rates!$D$4),SUM($F$10:DG16)-($C$42+$C$42*Rates!$J$5),IF(DJ15=0,0,DG16))</f>
        <v>0</v>
      </c>
      <c r="DK16" s="25">
        <f>DJ16*(Rates!$C$6-Rates!$J$6*Rates!$C$6)</f>
        <v>0</v>
      </c>
      <c r="DL16" s="41">
        <f>IF($E16&lt;=Rates!$D$4,0,IF(AND($E16&gt;Rates!$D$4,$E16&lt;Rates!$E$4),$E16-SUM($K$10:K15)-Rates!$D$4,IF(AND($E16&gt;Rates!$E$4,SUM($K$10:K15)&lt;Rates!$E$4-Rates!$D$4),Rates!$E$4-Rates!$D$4-SUM($K$10:K15),0)))</f>
        <v>0</v>
      </c>
      <c r="DM16" s="24">
        <f t="shared" si="26"/>
        <v>0</v>
      </c>
      <c r="DN16" s="24">
        <f>DM16*Rates!$D$6</f>
        <v>0</v>
      </c>
      <c r="DO16" s="45">
        <f>IF(AND(DG16+DL16&gt;($C$42+$C$42*Rates!$J$5),DL16&lt;=Rates!$E$4-Rates!$D$4,DL16&gt;0,DL16&gt;DE48+DE48*Rates!$J$5), DG16+DL16-DJ16,0)</f>
        <v>0</v>
      </c>
      <c r="DP16" s="25">
        <f>DO16*(Rates!$D$6-Rates!$J$6*Rates!$D$6)</f>
        <v>0</v>
      </c>
      <c r="DQ16" s="41">
        <f>IF(DF16&gt;Rates!$E$4,DE16-DL16,0)</f>
        <v>0</v>
      </c>
      <c r="DR16" s="45">
        <f t="shared" si="27"/>
        <v>0</v>
      </c>
      <c r="DS16" s="45">
        <f>DR16*Rates!$E$6</f>
        <v>0</v>
      </c>
      <c r="DT16" s="45">
        <f>IF($C$42+$C$42*Rates!$J$5&lt;=Rates!$E$4,DQ16,IF(DF16&gt;$C$42+$C$42*Rates!$J$5,DF16-($C$42+$C$42*Rates!$J$5),0))</f>
        <v>85</v>
      </c>
      <c r="DU16" s="46">
        <f>DT16*(Rates!$E$6-Rates!$J$6*Rates!$E$6)</f>
        <v>16660</v>
      </c>
      <c r="DV16" s="33">
        <f t="shared" si="28"/>
        <v>16660</v>
      </c>
      <c r="DW16" s="53">
        <f>IF($V$7,DV16*Rates!$J$11,0)</f>
        <v>0</v>
      </c>
      <c r="DX16" s="68">
        <f t="shared" si="29"/>
        <v>16660</v>
      </c>
      <c r="DY16" s="53" t="str">
        <f t="shared" ref="DY16:DY40" si="72">IF(WEEKDAY($B16,2)=7,SUM(DX10:DX16),"")</f>
        <v/>
      </c>
      <c r="DZ16" s="3"/>
      <c r="EA16" s="33">
        <f t="shared" si="62"/>
        <v>635</v>
      </c>
      <c r="EB16" s="41">
        <f>IF(AND($E16&gt;=Rates!$D$4,SUM($F$10:EB15)&gt;=Rates!$D$4),0,IF(AND($E16&gt;=Rates!$D$4,SUM($F$10:EB15)&lt;Rates!$D$4),Rates!$D$4-SUM($F$10:EB15),IF($E16&lt;Rates!$D$4,$E16-SUM($F$10:EB15))))</f>
        <v>0</v>
      </c>
      <c r="EC16" s="36">
        <f t="shared" si="30"/>
        <v>0</v>
      </c>
      <c r="ED16" s="24">
        <f>EC16*Rates!$C$6</f>
        <v>0</v>
      </c>
      <c r="EE16" s="36">
        <f>IF(AND(EA16&gt;($C$42+$C$42*Rates!$J$5),EA15&lt;=($C$42+$C$42*Rates!$J$5),SUM($F$10:EB16)&lt;Rates!$D$4),SUM($F$10:EB16)-($C$42+$C$42*Rates!$J$5),IF(EE15=0,0,EB16))</f>
        <v>0</v>
      </c>
      <c r="EF16" s="25">
        <f>EE16*(Rates!$C$6-Rates!$J$6*Rates!$C$6)</f>
        <v>0</v>
      </c>
      <c r="EG16" s="41">
        <f>IF($E16&lt;=Rates!$D$4,0,IF(AND($E16&gt;Rates!$D$4,$E16&lt;Rates!$E$4),$E16-SUM($K$10:K15)-Rates!$D$4,IF(AND($E16&gt;Rates!$E$4,SUM($K$10:K15)&lt;Rates!$E$4-Rates!$D$4),Rates!$E$4-Rates!$D$4-SUM($K$10:K15),0)))</f>
        <v>0</v>
      </c>
      <c r="EH16" s="24">
        <f t="shared" si="31"/>
        <v>0</v>
      </c>
      <c r="EI16" s="24">
        <f>EH16*Rates!$D$6</f>
        <v>0</v>
      </c>
      <c r="EJ16" s="45">
        <f>IF(AND(EB16+EG16&gt;($C$42+$C$42*Rates!$J$5),EG16&lt;=Rates!$E$4-Rates!$D$4,EG16&gt;0,EG16&gt;DZ48+DZ48*Rates!$J$5), EB16+EG16-EE16,0)</f>
        <v>0</v>
      </c>
      <c r="EK16" s="25">
        <f>EJ16*(Rates!$D$6-Rates!$J$6*Rates!$D$6)</f>
        <v>0</v>
      </c>
      <c r="EL16" s="41">
        <f>IF(EA16&gt;Rates!$E$4,DZ16-EG16,0)</f>
        <v>0</v>
      </c>
      <c r="EM16" s="45">
        <f t="shared" si="32"/>
        <v>0</v>
      </c>
      <c r="EN16" s="45">
        <f>EM16*Rates!$E$6</f>
        <v>0</v>
      </c>
      <c r="EO16" s="45">
        <f>IF($C$42+$C$42*Rates!$J$5&lt;=Rates!$E$4,EL16,IF(EA16&gt;$C$42+$C$42*Rates!$J$5,EA16-($C$42+$C$42*Rates!$J$5),0))</f>
        <v>85</v>
      </c>
      <c r="EP16" s="46">
        <f>EO16*(Rates!$E$6-Rates!$J$6*Rates!$E$6)</f>
        <v>16660</v>
      </c>
      <c r="EQ16" s="33">
        <f t="shared" si="33"/>
        <v>16660</v>
      </c>
      <c r="ER16" s="53">
        <f>IF($V$7,EQ16*Rates!$J$11,0)</f>
        <v>0</v>
      </c>
      <c r="ES16" s="68">
        <f t="shared" si="34"/>
        <v>16660</v>
      </c>
      <c r="ET16" s="53" t="str">
        <f t="shared" ref="ET16:ET40" si="73">IF(WEEKDAY($B16,2)=7,SUM(ES10:ES16),"")</f>
        <v/>
      </c>
      <c r="EU16" s="3"/>
      <c r="EV16" s="33">
        <f t="shared" si="63"/>
        <v>635</v>
      </c>
      <c r="EW16" s="41">
        <f>IF(AND($E16&gt;=Rates!$D$4,SUM($F$10:EW15)&gt;=Rates!$D$4),0,IF(AND($E16&gt;=Rates!$D$4,SUM($F$10:EW15)&lt;Rates!$D$4),Rates!$D$4-SUM($F$10:EW15),IF($E16&lt;Rates!$D$4,$E16-SUM($F$10:EW15))))</f>
        <v>0</v>
      </c>
      <c r="EX16" s="36">
        <f t="shared" si="35"/>
        <v>0</v>
      </c>
      <c r="EY16" s="24">
        <f>EX16*Rates!$C$6</f>
        <v>0</v>
      </c>
      <c r="EZ16" s="36">
        <f>IF(AND(EV16&gt;($C$42+$C$42*Rates!$J$5),EV15&lt;=($C$42+$C$42*Rates!$J$5),SUM($F$10:EW16)&lt;Rates!$D$4),SUM($F$10:EW16)-($C$42+$C$42*Rates!$J$5),IF(EZ15=0,0,EW16))</f>
        <v>0</v>
      </c>
      <c r="FA16" s="25">
        <f>EZ16*(Rates!$C$6-Rates!$J$6*Rates!$C$6)</f>
        <v>0</v>
      </c>
      <c r="FB16" s="41">
        <f>IF($E16&lt;=Rates!$D$4,0,IF(AND($E16&gt;Rates!$D$4,$E16&lt;Rates!$E$4),$E16-SUM($K$10:K15)-Rates!$D$4,IF(AND($E16&gt;Rates!$E$4,SUM($K$10:K15)&lt;Rates!$E$4-Rates!$D$4),Rates!$E$4-Rates!$D$4-SUM($K$10:K15),0)))</f>
        <v>0</v>
      </c>
      <c r="FC16" s="24">
        <f t="shared" si="36"/>
        <v>0</v>
      </c>
      <c r="FD16" s="24">
        <f>FC16*Rates!$D$6</f>
        <v>0</v>
      </c>
      <c r="FE16" s="45">
        <f>IF(AND(EW16+FB16&gt;($C$42+$C$42*Rates!$J$5),FB16&lt;=Rates!$E$4-Rates!$D$4,FB16&gt;0,FB16&gt;EU48+EU48*Rates!$J$5), EW16+FB16-EZ16,0)</f>
        <v>0</v>
      </c>
      <c r="FF16" s="25">
        <f>FE16*(Rates!$D$6-Rates!$J$6*Rates!$D$6)</f>
        <v>0</v>
      </c>
      <c r="FG16" s="41">
        <f>IF(EV16&gt;Rates!$E$4,EU16-FB16,0)</f>
        <v>0</v>
      </c>
      <c r="FH16" s="45">
        <f t="shared" si="37"/>
        <v>0</v>
      </c>
      <c r="FI16" s="45">
        <f>FH16*Rates!$E$6</f>
        <v>0</v>
      </c>
      <c r="FJ16" s="45">
        <f>IF($C$42+$C$42*Rates!$J$5&lt;=Rates!$E$4,FG16,IF(EV16&gt;$C$42+$C$42*Rates!$J$5,EV16-($C$42+$C$42*Rates!$J$5),0))</f>
        <v>85</v>
      </c>
      <c r="FK16" s="46">
        <f>FJ16*(Rates!$E$6-Rates!$J$6*Rates!$E$6)</f>
        <v>16660</v>
      </c>
      <c r="FL16" s="33">
        <f t="shared" si="38"/>
        <v>16660</v>
      </c>
      <c r="FM16" s="53">
        <f>IF($V$7,FL16*Rates!$J$11,0)</f>
        <v>0</v>
      </c>
      <c r="FN16" s="68">
        <f t="shared" si="39"/>
        <v>16660</v>
      </c>
      <c r="FO16" s="53" t="str">
        <f t="shared" ref="FO16:FO40" si="74">IF(WEEKDAY($B16,2)=7,SUM(FN10:FN16),"")</f>
        <v/>
      </c>
      <c r="FP16" s="3"/>
      <c r="FQ16" s="33">
        <f t="shared" si="64"/>
        <v>635</v>
      </c>
      <c r="FR16" s="41">
        <f>IF(AND($E16&gt;=Rates!$D$4,SUM($F$10:FR15)&gt;=Rates!$D$4),0,IF(AND($E16&gt;=Rates!$D$4,SUM($F$10:FR15)&lt;Rates!$D$4),Rates!$D$4-SUM($F$10:FR15),IF($E16&lt;Rates!$D$4,$E16-SUM($F$10:FR15))))</f>
        <v>0</v>
      </c>
      <c r="FS16" s="36">
        <f t="shared" si="40"/>
        <v>0</v>
      </c>
      <c r="FT16" s="24">
        <f>FS16*Rates!$C$6</f>
        <v>0</v>
      </c>
      <c r="FU16" s="36">
        <f>IF(AND(FQ16&gt;($C$42+$C$42*Rates!$J$5),FQ15&lt;=($C$42+$C$42*Rates!$J$5),SUM($F$10:FR16)&lt;Rates!$D$4),SUM($F$10:FR16)-($C$42+$C$42*Rates!$J$5),IF(FU15=0,0,FR16))</f>
        <v>0</v>
      </c>
      <c r="FV16" s="25">
        <f>FU16*(Rates!$C$6-Rates!$J$6*Rates!$C$6)</f>
        <v>0</v>
      </c>
      <c r="FW16" s="41">
        <f>IF($E16&lt;=Rates!$D$4,0,IF(AND($E16&gt;Rates!$D$4,$E16&lt;Rates!$E$4),$E16-SUM($K$10:K15)-Rates!$D$4,IF(AND($E16&gt;Rates!$E$4,SUM($K$10:K15)&lt;Rates!$E$4-Rates!$D$4),Rates!$E$4-Rates!$D$4-SUM($K$10:K15),0)))</f>
        <v>0</v>
      </c>
      <c r="FX16" s="24">
        <f t="shared" si="41"/>
        <v>0</v>
      </c>
      <c r="FY16" s="24">
        <f>FX16*Rates!$D$6</f>
        <v>0</v>
      </c>
      <c r="FZ16" s="45">
        <f>IF(AND(FR16+FW16&gt;($C$42+$C$42*Rates!$J$5),FW16&lt;=Rates!$E$4-Rates!$D$4,FW16&gt;0,FW16&gt;FP48+FP48*Rates!$J$5), FR16+FW16-FU16,0)</f>
        <v>0</v>
      </c>
      <c r="GA16" s="25">
        <f>FZ16*(Rates!$D$6-Rates!$J$6*Rates!$D$6)</f>
        <v>0</v>
      </c>
      <c r="GB16" s="41">
        <f>IF(FQ16&gt;Rates!$E$4,FP16-FW16,0)</f>
        <v>0</v>
      </c>
      <c r="GC16" s="45">
        <f t="shared" si="42"/>
        <v>0</v>
      </c>
      <c r="GD16" s="45">
        <f>GC16*Rates!$E$6</f>
        <v>0</v>
      </c>
      <c r="GE16" s="45">
        <f>IF($C$42+$C$42*Rates!$J$5&lt;=Rates!$E$4,GB16,IF(FQ16&gt;$C$42+$C$42*Rates!$J$5,FQ16-($C$42+$C$42*Rates!$J$5),0))</f>
        <v>85</v>
      </c>
      <c r="GF16" s="46">
        <f>GE16*(Rates!$E$6-Rates!$J$6*Rates!$E$6)</f>
        <v>16660</v>
      </c>
      <c r="GG16" s="33">
        <f t="shared" si="43"/>
        <v>16660</v>
      </c>
      <c r="GH16" s="53">
        <f>IF($V$7,GG16*Rates!$J$11,0)</f>
        <v>0</v>
      </c>
      <c r="GI16" s="68">
        <f t="shared" si="44"/>
        <v>16660</v>
      </c>
      <c r="GJ16" s="53" t="str">
        <f t="shared" ref="GJ16:GJ40" si="75">IF(WEEKDAY($B16,2)=7,SUM(GI10:GI16),"")</f>
        <v/>
      </c>
      <c r="GK16" s="3"/>
      <c r="GL16" s="33">
        <f t="shared" si="65"/>
        <v>635</v>
      </c>
      <c r="GM16" s="41">
        <f>IF(AND($E16&gt;=Rates!$D$4,SUM($F$10:GM15)&gt;=Rates!$D$4),0,IF(AND($E16&gt;=Rates!$D$4,SUM($F$10:GM15)&lt;Rates!$D$4),Rates!$D$4-SUM($F$10:GM15),IF($E16&lt;Rates!$D$4,$E16-SUM($F$10:GM15))))</f>
        <v>0</v>
      </c>
      <c r="GN16" s="36">
        <f t="shared" si="45"/>
        <v>0</v>
      </c>
      <c r="GO16" s="24">
        <f>GN16*Rates!$C$6</f>
        <v>0</v>
      </c>
      <c r="GP16" s="36">
        <f>IF(AND(GL16&gt;($C$42+$C$42*Rates!$J$5),GL15&lt;=($C$42+$C$42*Rates!$J$5),SUM($F$10:GM16)&lt;Rates!$D$4),SUM($F$10:GM16)-($C$42+$C$42*Rates!$J$5),IF(GP15=0,0,GM16))</f>
        <v>0</v>
      </c>
      <c r="GQ16" s="25">
        <f>GP16*(Rates!$C$6-Rates!$J$6*Rates!$C$6)</f>
        <v>0</v>
      </c>
      <c r="GR16" s="41">
        <f>IF($E16&lt;=Rates!$D$4,0,IF(AND($E16&gt;Rates!$D$4,$E16&lt;Rates!$E$4),$E16-SUM($K$10:GR15)-Rates!$D$4,IF(AND($E16&gt;Rates!$E$4,SUM($K$10:GR15)&lt;Rates!$E$4-Rates!$D$4),Rates!$E$4-Rates!$D$4-SUM($K$10:GR15),0)))</f>
        <v>0</v>
      </c>
      <c r="GS16" s="24">
        <f t="shared" si="46"/>
        <v>0</v>
      </c>
      <c r="GT16" s="24">
        <f>GS16*Rates!$D$6</f>
        <v>0</v>
      </c>
      <c r="GU16" s="45">
        <f>IF(AND(GM16+GR16&gt;($C$42+$C$42*Rates!$J$5),GR16&lt;=Rates!$E$4-Rates!$D$4,GR16&gt;0,GR16&gt;GK48+GK48*Rates!$J$5), GM16+GR16-GP16,0)</f>
        <v>0</v>
      </c>
      <c r="GV16" s="25">
        <f>GU16*(Rates!$D$6-Rates!$J$6*Rates!$D$6)</f>
        <v>0</v>
      </c>
      <c r="GW16" s="41">
        <f>IF(GL16&gt;Rates!$E$4,GK16-GR16,0)</f>
        <v>0</v>
      </c>
      <c r="GX16" s="45">
        <f t="shared" si="47"/>
        <v>0</v>
      </c>
      <c r="GY16" s="45">
        <f>GX16*Rates!$E$6</f>
        <v>0</v>
      </c>
      <c r="GZ16" s="45">
        <f>IF($C$42+$C$42*Rates!$J$5&lt;=Rates!$E$4,GW16,IF(GL16&gt;$C$42+$C$42*Rates!$J$5,GL16-($C$42+$C$42*Rates!$J$5),0))</f>
        <v>85</v>
      </c>
      <c r="HA16" s="46">
        <f>GZ16*(Rates!$E$6-Rates!$J$6*Rates!$E$6)</f>
        <v>16660</v>
      </c>
      <c r="HB16" s="33">
        <f t="shared" si="48"/>
        <v>16660</v>
      </c>
      <c r="HC16" s="53">
        <f>IF($V$7,HB16*Rates!$J$11,0)</f>
        <v>0</v>
      </c>
      <c r="HD16" s="68">
        <f t="shared" si="49"/>
        <v>16660</v>
      </c>
      <c r="HE16" s="53" t="str">
        <f t="shared" ref="HE16:HE40" si="76">IF(WEEKDAY($B16,2)=7,SUM(HD10:HD16),"")</f>
        <v/>
      </c>
      <c r="HF16" s="3"/>
      <c r="HG16" s="33">
        <f t="shared" si="66"/>
        <v>635</v>
      </c>
      <c r="HH16" s="41">
        <f>IF(AND($E16&gt;=Rates!$D$4,SUM($F$10:HH15)&gt;=Rates!$D$4),0,IF(AND($E16&gt;=Rates!$D$4,SUM($F$10:HH15)&lt;Rates!$D$4),Rates!$D$4-SUM($F$10:HH15),IF($E16&lt;Rates!$D$4,$E16-SUM($F$10:HH15))))</f>
        <v>0</v>
      </c>
      <c r="HI16" s="36">
        <f t="shared" si="50"/>
        <v>0</v>
      </c>
      <c r="HJ16" s="24">
        <f>HI16*Rates!$C$6</f>
        <v>0</v>
      </c>
      <c r="HK16" s="36">
        <f>IF(AND(HG16&gt;($C$42+$C$42*Rates!$J$5),HG15&lt;=($C$42+$C$42*Rates!$J$5),SUM($F$10:HH16)&lt;Rates!$D$4),SUM($F$10:HH16)-($C$42+$C$42*Rates!$J$5),IF(HK15=0,0,HH16))</f>
        <v>0</v>
      </c>
      <c r="HL16" s="25">
        <f>HK16*(Rates!$C$6-Rates!$J$6*Rates!$C$6)</f>
        <v>0</v>
      </c>
      <c r="HM16" s="41">
        <f>IF($E16&lt;=Rates!$D$4,0,IF(AND($E16&gt;Rates!$D$4,$E16&lt;Rates!$E$4),$E16-SUM($K$10:K15)-Rates!$D$4,IF(AND($E16&gt;Rates!$E$4,SUM($K$10:K15)&lt;Rates!$E$4-Rates!$D$4),Rates!$E$4-Rates!$D$4-SUM($K$10:K15),0)))</f>
        <v>0</v>
      </c>
      <c r="HN16" s="24">
        <f t="shared" si="51"/>
        <v>0</v>
      </c>
      <c r="HO16" s="24">
        <f>HN16*Rates!$D$6</f>
        <v>0</v>
      </c>
      <c r="HP16" s="45">
        <f>IF(AND(HH16+HM16&gt;($C$42+$C$42*Rates!$J$5),HM16&lt;=Rates!$E$4-Rates!$D$4,HM16&gt;0,HM16&gt;HF48+HF48*Rates!$J$5), HH16+HM16-HK16,0)</f>
        <v>0</v>
      </c>
      <c r="HQ16" s="25">
        <f>HP16*(Rates!$D$6-Rates!$J$6*Rates!$D$6)</f>
        <v>0</v>
      </c>
      <c r="HR16" s="41">
        <f>IF(HG16&gt;Rates!$E$4,HF16-HM16,0)</f>
        <v>0</v>
      </c>
      <c r="HS16" s="45">
        <f t="shared" si="52"/>
        <v>0</v>
      </c>
      <c r="HT16" s="45">
        <f>HS16*Rates!$E$6</f>
        <v>0</v>
      </c>
      <c r="HU16" s="45">
        <f>IF($C$42+$C$42*Rates!$J$5&lt;=Rates!$E$4,HR16,IF(HG16&gt;$C$42+$C$42*Rates!$J$5,HG16-($C$42+$C$42*Rates!$J$5),0))</f>
        <v>85</v>
      </c>
      <c r="HV16" s="46">
        <f>HU16*(Rates!$E$6-Rates!$J$6*Rates!$E$6)</f>
        <v>16660</v>
      </c>
      <c r="HW16" s="33">
        <f t="shared" si="53"/>
        <v>16660</v>
      </c>
      <c r="HX16" s="53">
        <f>IF($V$7,HW16*Rates!$J$11,0)</f>
        <v>0</v>
      </c>
      <c r="HY16" s="68">
        <f t="shared" si="54"/>
        <v>16660</v>
      </c>
      <c r="HZ16" s="53" t="str">
        <f t="shared" ref="HZ16:HZ40" si="77">IF(WEEKDAY($B16,2)=7,SUM(HY10:HY16),"")</f>
        <v/>
      </c>
      <c r="IB16" s="6"/>
      <c r="IC16" s="5"/>
    </row>
    <row r="17" spans="2:237" x14ac:dyDescent="0.25">
      <c r="B17" s="55">
        <f t="shared" si="55"/>
        <v>40582</v>
      </c>
      <c r="C17" s="66">
        <f>WEEKDAY('Mngt Info'!B17,2)</f>
        <v>2</v>
      </c>
      <c r="D17" s="3"/>
      <c r="E17" s="33">
        <f t="shared" si="56"/>
        <v>635</v>
      </c>
      <c r="F17" s="41">
        <f>IF(AND($E17&gt;=Rates!$D$4,SUM($F$10:F16)&gt;=Rates!$D$4),0,IF(AND($E17&gt;=Rates!$D$4,SUM($F$10:F16)&lt;Rates!$D$4),Rates!$D$4-SUM(F$10:$F16),IF($E17&lt;Rates!$D$4,$E17-SUM($F$10:F16))))</f>
        <v>0</v>
      </c>
      <c r="G17" s="36">
        <f t="shared" si="0"/>
        <v>0</v>
      </c>
      <c r="H17" s="24">
        <f>G17*Rates!$C$6</f>
        <v>0</v>
      </c>
      <c r="I17" s="36">
        <f>IF(AND(E17&gt;($C$42+$C$42*Rates!$J$5),E16&lt;=($C$42+$C$42*Rates!$J$5),SUM($F$10:F17)&lt;Rates!$D$4),SUM($F$10:F17)-($C$42+$C$42*Rates!$J$5),IF(I16=0,0,F17))</f>
        <v>0</v>
      </c>
      <c r="J17" s="25">
        <f>I17*(Rates!$C$6-Rates!$J$6*Rates!$C$6)</f>
        <v>0</v>
      </c>
      <c r="K17" s="41">
        <f>IF($E17&lt;=Rates!$D$4,0,IF(AND($E17&gt;Rates!$D$4,$E17&lt;Rates!$E$4),$E17-SUM($K$10:K16)-Rates!$D$4,IF(AND($E17&gt;Rates!$E$4,SUM($K$10:K16)&lt;Rates!$E$4-Rates!$D$4),Rates!$E$4-Rates!$D$4-SUM($K$10:K16),0)))</f>
        <v>0</v>
      </c>
      <c r="L17" s="24">
        <f t="shared" si="1"/>
        <v>0</v>
      </c>
      <c r="M17" s="24">
        <f>L17*Rates!$D$6</f>
        <v>0</v>
      </c>
      <c r="N17" s="45">
        <f>IF(AND(F17+K17&gt;($C$42+$C$42*Rates!$J$5),K17&lt;=Rates!$E$4-Rates!$D$4,K17&gt;0,K17&gt;D49+D49*Rates!$J$5), F17+K17-I17,0)</f>
        <v>0</v>
      </c>
      <c r="O17" s="25">
        <f>N17*(Rates!$D$6-Rates!$J$6*Rates!$D$6)</f>
        <v>0</v>
      </c>
      <c r="P17" s="41">
        <f>IF(E17&gt;Rates!$E$4,D17-K17,0)</f>
        <v>0</v>
      </c>
      <c r="Q17" s="45">
        <f>IF(P17=0,0,IF($H$42&lt;500,0,IF(SUM(Q$10:Q16)=($H$42-500),0,IF(P17&gt;$H$42-500-SUM(Q$10:Q16),$H$42-500-SUM(Q$10:Q16),P17))))</f>
        <v>0</v>
      </c>
      <c r="R17" s="45">
        <f>Q17*Rates!$E$6</f>
        <v>0</v>
      </c>
      <c r="S17" s="45">
        <f t="shared" si="2"/>
        <v>0</v>
      </c>
      <c r="T17" s="46">
        <f>S17*(Rates!$E$6-Rates!$J$6*Rates!$E$6)</f>
        <v>0</v>
      </c>
      <c r="U17" s="33">
        <f t="shared" si="3"/>
        <v>0</v>
      </c>
      <c r="V17" s="53">
        <f>IF($V$7,U17*Rates!$J$11,0)</f>
        <v>0</v>
      </c>
      <c r="W17" s="68">
        <f t="shared" si="4"/>
        <v>0</v>
      </c>
      <c r="X17" s="53" t="str">
        <f t="shared" si="67"/>
        <v/>
      </c>
      <c r="Y17" s="6"/>
      <c r="Z17" s="33">
        <f t="shared" si="57"/>
        <v>756</v>
      </c>
      <c r="AA17" s="41">
        <f>IF(AND($E17&gt;=Rates!$D$4,SUM($F$10:AA16)&gt;=Rates!$D$4),0,IF(AND($E17&gt;=Rates!$D$4,SUM($F$10:AA16)&lt;Rates!$D$4),Rates!$D$4-SUM($F$10:AA16),IF($E17&lt;Rates!$D$4,$E17-SUM($F$10:AA16))))</f>
        <v>0</v>
      </c>
      <c r="AB17" s="36">
        <f t="shared" si="5"/>
        <v>0</v>
      </c>
      <c r="AC17" s="24">
        <f>AB17*Rates!$C$6</f>
        <v>0</v>
      </c>
      <c r="AD17" s="36">
        <f>IF(AND(Z17&gt;($C$42+$C$42*Rates!$J$5),Z16&lt;=($C$42+$C$42*Rates!$J$5),SUM($F$10:AA17)&lt;Rates!$D$4),SUM($F$10:AA17)-($C$42+$C$42*Rates!$J$5),IF(AD16=0,0,AA17))</f>
        <v>0</v>
      </c>
      <c r="AE17" s="25">
        <f>AD17*(Rates!$C$6-Rates!$J$6*Rates!$C$6)</f>
        <v>0</v>
      </c>
      <c r="AF17" s="41">
        <f>IF($E17&lt;=Rates!$D$4,0,IF(AND($E17&gt;Rates!$D$4,$E17&lt;Rates!$E$4),$E17-SUM($K$10:K16)-Rates!$D$4,IF(AND($E17&gt;Rates!$E$4,SUM($K$10:K16)&lt;Rates!$E$4-Rates!$D$4),Rates!$E$4-Rates!$D$4-SUM($K$10:K16),0)))</f>
        <v>0</v>
      </c>
      <c r="AG17" s="24">
        <f t="shared" si="6"/>
        <v>0</v>
      </c>
      <c r="AH17" s="24">
        <f>AG17*Rates!$D$6</f>
        <v>0</v>
      </c>
      <c r="AI17" s="45">
        <f>IF(AND(AA17+AF17&gt;($C$42+$C$42*Rates!$J$5),AF17&lt;=Rates!$E$4-Rates!$D$4,AF17&gt;0,AF17&gt;Y49+Y49*Rates!$J$5), AA17+AF17-AD17,0)</f>
        <v>0</v>
      </c>
      <c r="AJ17" s="25">
        <f>AI17*(Rates!$D$6-Rates!$J$6*Rates!$D$6)</f>
        <v>0</v>
      </c>
      <c r="AK17" s="41">
        <f>IF(Z17&gt;Rates!$E$4,Y17-AF17,0)</f>
        <v>0</v>
      </c>
      <c r="AL17" s="45">
        <f t="shared" si="7"/>
        <v>0</v>
      </c>
      <c r="AM17" s="45">
        <f>AL17*Rates!$E$6</f>
        <v>0</v>
      </c>
      <c r="AN17" s="45">
        <f>IF($C$42+$C$42*Rates!$J$5&lt;=Rates!$E$4,AK17,IF(Z17&gt;$C$42+$C$42*Rates!$J$5,Z17-($C$42+$C$42*Rates!$J$5),0))</f>
        <v>206</v>
      </c>
      <c r="AO17" s="46">
        <f>AN17*(Rates!$E$6-Rates!$J$6*Rates!$E$6)</f>
        <v>40376</v>
      </c>
      <c r="AP17" s="71">
        <f t="shared" si="8"/>
        <v>40376</v>
      </c>
      <c r="AQ17" s="53">
        <f>IF($V$7,AP17*Rates!$J$11,0)</f>
        <v>0</v>
      </c>
      <c r="AR17" s="68">
        <f t="shared" si="9"/>
        <v>40376</v>
      </c>
      <c r="AS17" s="53" t="str">
        <f t="shared" si="68"/>
        <v/>
      </c>
      <c r="AT17" s="6"/>
      <c r="AU17" s="33">
        <f t="shared" si="58"/>
        <v>635</v>
      </c>
      <c r="AV17" s="41">
        <f>IF(AND($E17&gt;=Rates!$D$4,SUM($F$10:AV16)&gt;=Rates!$D$4),0,IF(AND($E17&gt;=Rates!$D$4,SUM($F$10:AV16)&lt;Rates!$D$4),Rates!$D$4-SUM($F$10:AV16),IF($E17&lt;Rates!$D$4,$E17-SUM($F$10:AV16))))</f>
        <v>0</v>
      </c>
      <c r="AW17" s="36">
        <f t="shared" si="10"/>
        <v>0</v>
      </c>
      <c r="AX17" s="24">
        <f>AW17*Rates!$C$6</f>
        <v>0</v>
      </c>
      <c r="AY17" s="36">
        <f>IF(AND(AU17&gt;($C$42+$C$42*Rates!$J$5),AU16&lt;=($C$42+$C$42*Rates!$J$5),SUM($F$10:AV17)&lt;Rates!$D$4),SUM($F$10:AV17)-($C$42+$C$42*Rates!$J$5),IF(AY16=0,0,AV17))</f>
        <v>0</v>
      </c>
      <c r="AZ17" s="25">
        <f>AY17*(Rates!$C$6-Rates!$J$6*Rates!$C$6)</f>
        <v>0</v>
      </c>
      <c r="BA17" s="41">
        <f>IF($E17&lt;=Rates!$D$4,0,IF(AND($E17&gt;Rates!$D$4,$E17&lt;Rates!$E$4),$E17-SUM($K$10:K16)-Rates!$D$4,IF(AND($E17&gt;Rates!$E$4,SUM($K$10:K16)&lt;Rates!$E$4-Rates!$D$4),Rates!$E$4-Rates!$D$4-SUM($K$10:K16),0)))</f>
        <v>0</v>
      </c>
      <c r="BB17" s="24">
        <f t="shared" si="11"/>
        <v>0</v>
      </c>
      <c r="BC17" s="24">
        <f>BB17*Rates!$D$6</f>
        <v>0</v>
      </c>
      <c r="BD17" s="45">
        <f>IF(AND(AV17+BA17&gt;($C$42+$C$42*Rates!$J$5),BA17&lt;=Rates!$E$4-Rates!$D$4,BA17&gt;0,BA17&gt;AT49+AT49*Rates!$J$5), AV17+BA17-AY17,0)</f>
        <v>0</v>
      </c>
      <c r="BE17" s="25">
        <f>BD17*(Rates!$D$6-Rates!$J$6*Rates!$D$6)</f>
        <v>0</v>
      </c>
      <c r="BF17" s="41">
        <f>IF(AU17&gt;Rates!$E$4,AT17-BA17,0)</f>
        <v>0</v>
      </c>
      <c r="BG17" s="45">
        <f t="shared" si="12"/>
        <v>0</v>
      </c>
      <c r="BH17" s="45">
        <f>BG17*Rates!$E$6</f>
        <v>0</v>
      </c>
      <c r="BI17" s="45">
        <f>IF($C$42+$C$42*Rates!$J$5&lt;=Rates!$E$4,BF17,IF(AU17&gt;$C$42+$C$42*Rates!$J$5,AU17-($C$42+$C$42*Rates!$J$5),0))</f>
        <v>85</v>
      </c>
      <c r="BJ17" s="46">
        <f>BI17*(Rates!$E$6-Rates!$J$6*Rates!$E$6)</f>
        <v>16660</v>
      </c>
      <c r="BK17" s="71">
        <f t="shared" si="13"/>
        <v>16660</v>
      </c>
      <c r="BL17" s="53">
        <f>IF($V$7,BK17*Rates!$J$11,0)</f>
        <v>0</v>
      </c>
      <c r="BM17" s="68">
        <f t="shared" si="14"/>
        <v>16660</v>
      </c>
      <c r="BN17" s="53" t="str">
        <f t="shared" si="69"/>
        <v/>
      </c>
      <c r="BO17" s="3"/>
      <c r="BP17" s="33">
        <f t="shared" si="59"/>
        <v>635</v>
      </c>
      <c r="BQ17" s="41">
        <f>IF(AND($E17&gt;=Rates!$D$4,SUM($F$10:BQ16)&gt;=Rates!$D$4),0,IF(AND($E17&gt;=Rates!$D$4,SUM($F$10:BQ16)&lt;Rates!$D$4),Rates!$D$4-SUM($F$10:BQ16),IF($E17&lt;Rates!$D$4,$E17-SUM($F$10:BQ16))))</f>
        <v>0</v>
      </c>
      <c r="BR17" s="36">
        <f t="shared" si="15"/>
        <v>0</v>
      </c>
      <c r="BS17" s="24">
        <f>BR17*Rates!$C$6</f>
        <v>0</v>
      </c>
      <c r="BT17" s="36">
        <f>IF(AND(BP17&gt;($C$42+$C$42*Rates!$J$5),BP16&lt;=($C$42+$C$42*Rates!$J$5),SUM($F$10:BQ17)&lt;Rates!$D$4),SUM($F$10:BQ17)-($C$42+$C$42*Rates!$J$5),IF(BT16=0,0,BQ17))</f>
        <v>0</v>
      </c>
      <c r="BU17" s="25">
        <f>BT17*(Rates!$C$6-Rates!$J$6*Rates!$C$6)</f>
        <v>0</v>
      </c>
      <c r="BV17" s="41">
        <f>IF($E17&lt;=Rates!$D$4,0,IF(AND($E17&gt;Rates!$D$4,$E17&lt;Rates!$E$4),$E17-SUM($K$10:K16)-Rates!$D$4,IF(AND($E17&gt;Rates!$E$4,SUM($K$10:K16)&lt;Rates!$E$4-Rates!$D$4),Rates!$E$4-Rates!$D$4-SUM($K$10:K16),0)))</f>
        <v>0</v>
      </c>
      <c r="BW17" s="24">
        <f t="shared" si="16"/>
        <v>0</v>
      </c>
      <c r="BX17" s="24">
        <f>BW17*Rates!$D$6</f>
        <v>0</v>
      </c>
      <c r="BY17" s="45">
        <f>IF(AND(BQ17+BV17&gt;($C$42+$C$42*Rates!$J$5),BV17&lt;=Rates!$E$4-Rates!$D$4,BV17&gt;0,BV17&gt;BO49+BO49*Rates!$J$5), BQ17+BV17-BT17,0)</f>
        <v>0</v>
      </c>
      <c r="BZ17" s="25">
        <f>BY17*(Rates!$D$6-Rates!$J$6*Rates!$D$6)</f>
        <v>0</v>
      </c>
      <c r="CA17" s="41">
        <f>IF(BP17&gt;Rates!$E$4,BO17-BV17,0)</f>
        <v>0</v>
      </c>
      <c r="CB17" s="45">
        <f t="shared" si="17"/>
        <v>0</v>
      </c>
      <c r="CC17" s="45">
        <f>CB17*Rates!$E$6</f>
        <v>0</v>
      </c>
      <c r="CD17" s="45">
        <f>IF($C$42+$C$42*Rates!$J$5&lt;=Rates!$E$4,CA17,IF(BP17&gt;$C$42+$C$42*Rates!$J$5,BP17-($C$42+$C$42*Rates!$J$5),0))</f>
        <v>85</v>
      </c>
      <c r="CE17" s="46">
        <f>CD17*(Rates!$E$6-Rates!$J$6*Rates!$E$6)</f>
        <v>16660</v>
      </c>
      <c r="CF17" s="33">
        <f t="shared" si="18"/>
        <v>16660</v>
      </c>
      <c r="CG17" s="53">
        <f>IF($V$7,CF17*Rates!$J$11,0)</f>
        <v>0</v>
      </c>
      <c r="CH17" s="68">
        <f t="shared" si="19"/>
        <v>16660</v>
      </c>
      <c r="CI17" s="53" t="str">
        <f t="shared" si="70"/>
        <v/>
      </c>
      <c r="CJ17" s="3"/>
      <c r="CK17" s="33">
        <f t="shared" si="60"/>
        <v>635</v>
      </c>
      <c r="CL17" s="41">
        <f>IF(AND($E17&gt;=Rates!$D$4,SUM($F$10:CL16)&gt;=Rates!$D$4),0,IF(AND($E17&gt;=Rates!$D$4,SUM($F$10:CL16)&lt;Rates!$D$4),Rates!$D$4-SUM($F$10:CL16),IF($E17&lt;Rates!$D$4,$E17-SUM($F$10:CL16))))</f>
        <v>0</v>
      </c>
      <c r="CM17" s="36">
        <f t="shared" si="20"/>
        <v>0</v>
      </c>
      <c r="CN17" s="24">
        <f>CM17*Rates!$C$6</f>
        <v>0</v>
      </c>
      <c r="CO17" s="36">
        <f>IF(AND(CK17&gt;($C$42+$C$42*Rates!$J$5),CK16&lt;=($C$42+$C$42*Rates!$J$5),SUM($F$10:CL17)&lt;Rates!$D$4),SUM($F$10:CL17)-($C$42+$C$42*Rates!$J$5),IF(CO16=0,0,CL17))</f>
        <v>0</v>
      </c>
      <c r="CP17" s="25">
        <f>CO17*(Rates!$C$6-Rates!$J$6*Rates!$C$6)</f>
        <v>0</v>
      </c>
      <c r="CQ17" s="41">
        <f>IF($E17&lt;=Rates!$D$4,0,IF(AND($E17&gt;Rates!$D$4,$E17&lt;Rates!$E$4),$E17-SUM($K$10:K16)-Rates!$D$4,IF(AND($E17&gt;Rates!$E$4,SUM($K$10:K16)&lt;Rates!$E$4-Rates!$D$4),Rates!$E$4-Rates!$D$4-SUM($K$10:K16),0)))</f>
        <v>0</v>
      </c>
      <c r="CR17" s="24">
        <f t="shared" si="21"/>
        <v>0</v>
      </c>
      <c r="CS17" s="24">
        <f>CR17*Rates!$D$6</f>
        <v>0</v>
      </c>
      <c r="CT17" s="45">
        <f>IF(AND(CL17+CQ17&gt;($C$42+$C$42*Rates!$J$5),CQ17&lt;=Rates!$E$4-Rates!$D$4,CQ17&gt;0,CQ17&gt;CJ49+CJ49*Rates!$J$5), CL17+CQ17-CO17,0)</f>
        <v>0</v>
      </c>
      <c r="CU17" s="25">
        <f>CT17*(Rates!$D$6-Rates!$J$6*Rates!$D$6)</f>
        <v>0</v>
      </c>
      <c r="CV17" s="41">
        <f>IF(CK17&gt;Rates!$E$4,CJ17-CQ17,0)</f>
        <v>0</v>
      </c>
      <c r="CW17" s="45">
        <f t="shared" si="22"/>
        <v>0</v>
      </c>
      <c r="CX17" s="45">
        <f>CW17*Rates!$E$6</f>
        <v>0</v>
      </c>
      <c r="CY17" s="45">
        <f>IF($C$42+$C$42*Rates!$J$5&lt;=Rates!$E$4,CV17,IF(CK17&gt;$C$42+$C$42*Rates!$J$5,CK17-($C$42+$C$42*Rates!$J$5),0))</f>
        <v>85</v>
      </c>
      <c r="CZ17" s="46">
        <f>CY17*(Rates!$E$6-Rates!$J$6*Rates!$E$6)</f>
        <v>16660</v>
      </c>
      <c r="DA17" s="33">
        <f t="shared" si="23"/>
        <v>16660</v>
      </c>
      <c r="DB17" s="53">
        <f>IF($V$7,DA17*Rates!$J$11,0)</f>
        <v>0</v>
      </c>
      <c r="DC17" s="68">
        <f t="shared" si="24"/>
        <v>16660</v>
      </c>
      <c r="DD17" s="53" t="str">
        <f t="shared" si="71"/>
        <v/>
      </c>
      <c r="DE17" s="3"/>
      <c r="DF17" s="33">
        <f t="shared" si="61"/>
        <v>635</v>
      </c>
      <c r="DG17" s="41">
        <f>IF(AND($E17&gt;=Rates!$D$4,SUM($F$10:DG16)&gt;=Rates!$D$4),0,IF(AND($E17&gt;=Rates!$D$4,SUM($F$10:DG16)&lt;Rates!$D$4),Rates!$D$4-SUM($F$10:DG16),IF($E17&lt;Rates!$D$4,$E17-SUM($F$10:DG16))))</f>
        <v>0</v>
      </c>
      <c r="DH17" s="36">
        <f t="shared" si="25"/>
        <v>0</v>
      </c>
      <c r="DI17" s="24">
        <f>DH17*Rates!$C$6</f>
        <v>0</v>
      </c>
      <c r="DJ17" s="36">
        <f>IF(AND(DF17&gt;($C$42+$C$42*Rates!$J$5),DF16&lt;=($C$42+$C$42*Rates!$J$5),SUM($F$10:DG17)&lt;Rates!$D$4),SUM($F$10:DG17)-($C$42+$C$42*Rates!$J$5),IF(DJ16=0,0,DG17))</f>
        <v>0</v>
      </c>
      <c r="DK17" s="25">
        <f>DJ17*(Rates!$C$6-Rates!$J$6*Rates!$C$6)</f>
        <v>0</v>
      </c>
      <c r="DL17" s="41">
        <f>IF($E17&lt;=Rates!$D$4,0,IF(AND($E17&gt;Rates!$D$4,$E17&lt;Rates!$E$4),$E17-SUM($K$10:K16)-Rates!$D$4,IF(AND($E17&gt;Rates!$E$4,SUM($K$10:K16)&lt;Rates!$E$4-Rates!$D$4),Rates!$E$4-Rates!$D$4-SUM($K$10:K16),0)))</f>
        <v>0</v>
      </c>
      <c r="DM17" s="24">
        <f t="shared" si="26"/>
        <v>0</v>
      </c>
      <c r="DN17" s="24">
        <f>DM17*Rates!$D$6</f>
        <v>0</v>
      </c>
      <c r="DO17" s="45">
        <f>IF(AND(DG17+DL17&gt;($C$42+$C$42*Rates!$J$5),DL17&lt;=Rates!$E$4-Rates!$D$4,DL17&gt;0,DL17&gt;DE49+DE49*Rates!$J$5), DG17+DL17-DJ17,0)</f>
        <v>0</v>
      </c>
      <c r="DP17" s="25">
        <f>DO17*(Rates!$D$6-Rates!$J$6*Rates!$D$6)</f>
        <v>0</v>
      </c>
      <c r="DQ17" s="41">
        <f>IF(DF17&gt;Rates!$E$4,DE17-DL17,0)</f>
        <v>0</v>
      </c>
      <c r="DR17" s="45">
        <f t="shared" si="27"/>
        <v>0</v>
      </c>
      <c r="DS17" s="45">
        <f>DR17*Rates!$E$6</f>
        <v>0</v>
      </c>
      <c r="DT17" s="45">
        <f>IF($C$42+$C$42*Rates!$J$5&lt;=Rates!$E$4,DQ17,IF(DF17&gt;$C$42+$C$42*Rates!$J$5,DF17-($C$42+$C$42*Rates!$J$5),0))</f>
        <v>85</v>
      </c>
      <c r="DU17" s="46">
        <f>DT17*(Rates!$E$6-Rates!$J$6*Rates!$E$6)</f>
        <v>16660</v>
      </c>
      <c r="DV17" s="33">
        <f t="shared" si="28"/>
        <v>16660</v>
      </c>
      <c r="DW17" s="53">
        <f>IF($V$7,DV17*Rates!$J$11,0)</f>
        <v>0</v>
      </c>
      <c r="DX17" s="68">
        <f t="shared" si="29"/>
        <v>16660</v>
      </c>
      <c r="DY17" s="53" t="str">
        <f t="shared" si="72"/>
        <v/>
      </c>
      <c r="DZ17" s="3"/>
      <c r="EA17" s="33">
        <f t="shared" si="62"/>
        <v>635</v>
      </c>
      <c r="EB17" s="41">
        <f>IF(AND($E17&gt;=Rates!$D$4,SUM($F$10:EB16)&gt;=Rates!$D$4),0,IF(AND($E17&gt;=Rates!$D$4,SUM($F$10:EB16)&lt;Rates!$D$4),Rates!$D$4-SUM($F$10:EB16),IF($E17&lt;Rates!$D$4,$E17-SUM($F$10:EB16))))</f>
        <v>0</v>
      </c>
      <c r="EC17" s="36">
        <f t="shared" si="30"/>
        <v>0</v>
      </c>
      <c r="ED17" s="24">
        <f>EC17*Rates!$C$6</f>
        <v>0</v>
      </c>
      <c r="EE17" s="36">
        <f>IF(AND(EA17&gt;($C$42+$C$42*Rates!$J$5),EA16&lt;=($C$42+$C$42*Rates!$J$5),SUM($F$10:EB17)&lt;Rates!$D$4),SUM($F$10:EB17)-($C$42+$C$42*Rates!$J$5),IF(EE16=0,0,EB17))</f>
        <v>0</v>
      </c>
      <c r="EF17" s="25">
        <f>EE17*(Rates!$C$6-Rates!$J$6*Rates!$C$6)</f>
        <v>0</v>
      </c>
      <c r="EG17" s="41">
        <f>IF($E17&lt;=Rates!$D$4,0,IF(AND($E17&gt;Rates!$D$4,$E17&lt;Rates!$E$4),$E17-SUM($K$10:K16)-Rates!$D$4,IF(AND($E17&gt;Rates!$E$4,SUM($K$10:K16)&lt;Rates!$E$4-Rates!$D$4),Rates!$E$4-Rates!$D$4-SUM($K$10:K16),0)))</f>
        <v>0</v>
      </c>
      <c r="EH17" s="24">
        <f t="shared" si="31"/>
        <v>0</v>
      </c>
      <c r="EI17" s="24">
        <f>EH17*Rates!$D$6</f>
        <v>0</v>
      </c>
      <c r="EJ17" s="45">
        <f>IF(AND(EB17+EG17&gt;($C$42+$C$42*Rates!$J$5),EG17&lt;=Rates!$E$4-Rates!$D$4,EG17&gt;0,EG17&gt;DZ49+DZ49*Rates!$J$5), EB17+EG17-EE17,0)</f>
        <v>0</v>
      </c>
      <c r="EK17" s="25">
        <f>EJ17*(Rates!$D$6-Rates!$J$6*Rates!$D$6)</f>
        <v>0</v>
      </c>
      <c r="EL17" s="41">
        <f>IF(EA17&gt;Rates!$E$4,DZ17-EG17,0)</f>
        <v>0</v>
      </c>
      <c r="EM17" s="45">
        <f t="shared" si="32"/>
        <v>0</v>
      </c>
      <c r="EN17" s="45">
        <f>EM17*Rates!$E$6</f>
        <v>0</v>
      </c>
      <c r="EO17" s="45">
        <f>IF($C$42+$C$42*Rates!$J$5&lt;=Rates!$E$4,EL17,IF(EA17&gt;$C$42+$C$42*Rates!$J$5,EA17-($C$42+$C$42*Rates!$J$5),0))</f>
        <v>85</v>
      </c>
      <c r="EP17" s="46">
        <f>EO17*(Rates!$E$6-Rates!$J$6*Rates!$E$6)</f>
        <v>16660</v>
      </c>
      <c r="EQ17" s="33">
        <f t="shared" si="33"/>
        <v>16660</v>
      </c>
      <c r="ER17" s="53">
        <f>IF($V$7,EQ17*Rates!$J$11,0)</f>
        <v>0</v>
      </c>
      <c r="ES17" s="68">
        <f t="shared" si="34"/>
        <v>16660</v>
      </c>
      <c r="ET17" s="53" t="str">
        <f t="shared" si="73"/>
        <v/>
      </c>
      <c r="EU17" s="3"/>
      <c r="EV17" s="33">
        <f t="shared" si="63"/>
        <v>635</v>
      </c>
      <c r="EW17" s="41">
        <f>IF(AND($E17&gt;=Rates!$D$4,SUM($F$10:EW16)&gt;=Rates!$D$4),0,IF(AND($E17&gt;=Rates!$D$4,SUM($F$10:EW16)&lt;Rates!$D$4),Rates!$D$4-SUM($F$10:EW16),IF($E17&lt;Rates!$D$4,$E17-SUM($F$10:EW16))))</f>
        <v>0</v>
      </c>
      <c r="EX17" s="36">
        <f t="shared" si="35"/>
        <v>0</v>
      </c>
      <c r="EY17" s="24">
        <f>EX17*Rates!$C$6</f>
        <v>0</v>
      </c>
      <c r="EZ17" s="36">
        <f>IF(AND(EV17&gt;($C$42+$C$42*Rates!$J$5),EV16&lt;=($C$42+$C$42*Rates!$J$5),SUM($F$10:EW17)&lt;Rates!$D$4),SUM($F$10:EW17)-($C$42+$C$42*Rates!$J$5),IF(EZ16=0,0,EW17))</f>
        <v>0</v>
      </c>
      <c r="FA17" s="25">
        <f>EZ17*(Rates!$C$6-Rates!$J$6*Rates!$C$6)</f>
        <v>0</v>
      </c>
      <c r="FB17" s="41">
        <f>IF($E17&lt;=Rates!$D$4,0,IF(AND($E17&gt;Rates!$D$4,$E17&lt;Rates!$E$4),$E17-SUM($K$10:K16)-Rates!$D$4,IF(AND($E17&gt;Rates!$E$4,SUM($K$10:K16)&lt;Rates!$E$4-Rates!$D$4),Rates!$E$4-Rates!$D$4-SUM($K$10:K16),0)))</f>
        <v>0</v>
      </c>
      <c r="FC17" s="24">
        <f t="shared" si="36"/>
        <v>0</v>
      </c>
      <c r="FD17" s="24">
        <f>FC17*Rates!$D$6</f>
        <v>0</v>
      </c>
      <c r="FE17" s="45">
        <f>IF(AND(EW17+FB17&gt;($C$42+$C$42*Rates!$J$5),FB17&lt;=Rates!$E$4-Rates!$D$4,FB17&gt;0,FB17&gt;EU49+EU49*Rates!$J$5), EW17+FB17-EZ17,0)</f>
        <v>0</v>
      </c>
      <c r="FF17" s="25">
        <f>FE17*(Rates!$D$6-Rates!$J$6*Rates!$D$6)</f>
        <v>0</v>
      </c>
      <c r="FG17" s="41">
        <f>IF(EV17&gt;Rates!$E$4,EU17-FB17,0)</f>
        <v>0</v>
      </c>
      <c r="FH17" s="45">
        <f t="shared" si="37"/>
        <v>0</v>
      </c>
      <c r="FI17" s="45">
        <f>FH17*Rates!$E$6</f>
        <v>0</v>
      </c>
      <c r="FJ17" s="45">
        <f>IF($C$42+$C$42*Rates!$J$5&lt;=Rates!$E$4,FG17,IF(EV17&gt;$C$42+$C$42*Rates!$J$5,EV17-($C$42+$C$42*Rates!$J$5),0))</f>
        <v>85</v>
      </c>
      <c r="FK17" s="46">
        <f>FJ17*(Rates!$E$6-Rates!$J$6*Rates!$E$6)</f>
        <v>16660</v>
      </c>
      <c r="FL17" s="33">
        <f t="shared" si="38"/>
        <v>16660</v>
      </c>
      <c r="FM17" s="53">
        <f>IF($V$7,FL17*Rates!$J$11,0)</f>
        <v>0</v>
      </c>
      <c r="FN17" s="68">
        <f t="shared" si="39"/>
        <v>16660</v>
      </c>
      <c r="FO17" s="53" t="str">
        <f t="shared" si="74"/>
        <v/>
      </c>
      <c r="FP17" s="3"/>
      <c r="FQ17" s="33">
        <f t="shared" si="64"/>
        <v>635</v>
      </c>
      <c r="FR17" s="41">
        <f>IF(AND($E17&gt;=Rates!$D$4,SUM($F$10:FR16)&gt;=Rates!$D$4),0,IF(AND($E17&gt;=Rates!$D$4,SUM($F$10:FR16)&lt;Rates!$D$4),Rates!$D$4-SUM($F$10:FR16),IF($E17&lt;Rates!$D$4,$E17-SUM($F$10:FR16))))</f>
        <v>0</v>
      </c>
      <c r="FS17" s="36">
        <f t="shared" si="40"/>
        <v>0</v>
      </c>
      <c r="FT17" s="24">
        <f>FS17*Rates!$C$6</f>
        <v>0</v>
      </c>
      <c r="FU17" s="36">
        <f>IF(AND(FQ17&gt;($C$42+$C$42*Rates!$J$5),FQ16&lt;=($C$42+$C$42*Rates!$J$5),SUM($F$10:FR17)&lt;Rates!$D$4),SUM($F$10:FR17)-($C$42+$C$42*Rates!$J$5),IF(FU16=0,0,FR17))</f>
        <v>0</v>
      </c>
      <c r="FV17" s="25">
        <f>FU17*(Rates!$C$6-Rates!$J$6*Rates!$C$6)</f>
        <v>0</v>
      </c>
      <c r="FW17" s="41">
        <f>IF($E17&lt;=Rates!$D$4,0,IF(AND($E17&gt;Rates!$D$4,$E17&lt;Rates!$E$4),$E17-SUM($K$10:K16)-Rates!$D$4,IF(AND($E17&gt;Rates!$E$4,SUM($K$10:K16)&lt;Rates!$E$4-Rates!$D$4),Rates!$E$4-Rates!$D$4-SUM($K$10:K16),0)))</f>
        <v>0</v>
      </c>
      <c r="FX17" s="24">
        <f t="shared" si="41"/>
        <v>0</v>
      </c>
      <c r="FY17" s="24">
        <f>FX17*Rates!$D$6</f>
        <v>0</v>
      </c>
      <c r="FZ17" s="45">
        <f>IF(AND(FR17+FW17&gt;($C$42+$C$42*Rates!$J$5),FW17&lt;=Rates!$E$4-Rates!$D$4,FW17&gt;0,FW17&gt;FP49+FP49*Rates!$J$5), FR17+FW17-FU17,0)</f>
        <v>0</v>
      </c>
      <c r="GA17" s="25">
        <f>FZ17*(Rates!$D$6-Rates!$J$6*Rates!$D$6)</f>
        <v>0</v>
      </c>
      <c r="GB17" s="41">
        <f>IF(FQ17&gt;Rates!$E$4,FP17-FW17,0)</f>
        <v>0</v>
      </c>
      <c r="GC17" s="45">
        <f t="shared" si="42"/>
        <v>0</v>
      </c>
      <c r="GD17" s="45">
        <f>GC17*Rates!$E$6</f>
        <v>0</v>
      </c>
      <c r="GE17" s="45">
        <f>IF($C$42+$C$42*Rates!$J$5&lt;=Rates!$E$4,GB17,IF(FQ17&gt;$C$42+$C$42*Rates!$J$5,FQ17-($C$42+$C$42*Rates!$J$5),0))</f>
        <v>85</v>
      </c>
      <c r="GF17" s="46">
        <f>GE17*(Rates!$E$6-Rates!$J$6*Rates!$E$6)</f>
        <v>16660</v>
      </c>
      <c r="GG17" s="33">
        <f t="shared" si="43"/>
        <v>16660</v>
      </c>
      <c r="GH17" s="53">
        <f>IF($V$7,GG17*Rates!$J$11,0)</f>
        <v>0</v>
      </c>
      <c r="GI17" s="68">
        <f t="shared" si="44"/>
        <v>16660</v>
      </c>
      <c r="GJ17" s="53" t="str">
        <f t="shared" si="75"/>
        <v/>
      </c>
      <c r="GK17" s="3"/>
      <c r="GL17" s="33">
        <f t="shared" si="65"/>
        <v>635</v>
      </c>
      <c r="GM17" s="41">
        <f>IF(AND($E17&gt;=Rates!$D$4,SUM($F$10:GM16)&gt;=Rates!$D$4),0,IF(AND($E17&gt;=Rates!$D$4,SUM($F$10:GM16)&lt;Rates!$D$4),Rates!$D$4-SUM($F$10:GM16),IF($E17&lt;Rates!$D$4,$E17-SUM($F$10:GM16))))</f>
        <v>0</v>
      </c>
      <c r="GN17" s="36">
        <f t="shared" si="45"/>
        <v>0</v>
      </c>
      <c r="GO17" s="24">
        <f>GN17*Rates!$C$6</f>
        <v>0</v>
      </c>
      <c r="GP17" s="36">
        <f>IF(AND(GL17&gt;($C$42+$C$42*Rates!$J$5),GL16&lt;=($C$42+$C$42*Rates!$J$5),SUM($F$10:GM17)&lt;Rates!$D$4),SUM($F$10:GM17)-($C$42+$C$42*Rates!$J$5),IF(GP16=0,0,GM17))</f>
        <v>0</v>
      </c>
      <c r="GQ17" s="25">
        <f>GP17*(Rates!$C$6-Rates!$J$6*Rates!$C$6)</f>
        <v>0</v>
      </c>
      <c r="GR17" s="41">
        <f>IF($E17&lt;=Rates!$D$4,0,IF(AND($E17&gt;Rates!$D$4,$E17&lt;Rates!$E$4),$E17-SUM($K$10:GR16)-Rates!$D$4,IF(AND($E17&gt;Rates!$E$4,SUM($K$10:GR16)&lt;Rates!$E$4-Rates!$D$4),Rates!$E$4-Rates!$D$4-SUM($K$10:GR16),0)))</f>
        <v>0</v>
      </c>
      <c r="GS17" s="24">
        <f t="shared" si="46"/>
        <v>0</v>
      </c>
      <c r="GT17" s="24">
        <f>GS17*Rates!$D$6</f>
        <v>0</v>
      </c>
      <c r="GU17" s="45">
        <f>IF(AND(GM17+GR17&gt;($C$42+$C$42*Rates!$J$5),GR17&lt;=Rates!$E$4-Rates!$D$4,GR17&gt;0,GR17&gt;GK49+GK49*Rates!$J$5), GM17+GR17-GP17,0)</f>
        <v>0</v>
      </c>
      <c r="GV17" s="25">
        <f>GU17*(Rates!$D$6-Rates!$J$6*Rates!$D$6)</f>
        <v>0</v>
      </c>
      <c r="GW17" s="41">
        <f>IF(GL17&gt;Rates!$E$4,GK17-GR17,0)</f>
        <v>0</v>
      </c>
      <c r="GX17" s="45">
        <f t="shared" si="47"/>
        <v>0</v>
      </c>
      <c r="GY17" s="45">
        <f>GX17*Rates!$E$6</f>
        <v>0</v>
      </c>
      <c r="GZ17" s="45">
        <f>IF($C$42+$C$42*Rates!$J$5&lt;=Rates!$E$4,GW17,IF(GL17&gt;$C$42+$C$42*Rates!$J$5,GL17-($C$42+$C$42*Rates!$J$5),0))</f>
        <v>85</v>
      </c>
      <c r="HA17" s="46">
        <f>GZ17*(Rates!$E$6-Rates!$J$6*Rates!$E$6)</f>
        <v>16660</v>
      </c>
      <c r="HB17" s="33">
        <f t="shared" si="48"/>
        <v>16660</v>
      </c>
      <c r="HC17" s="53">
        <f>IF($V$7,HB17*Rates!$J$11,0)</f>
        <v>0</v>
      </c>
      <c r="HD17" s="68">
        <f t="shared" si="49"/>
        <v>16660</v>
      </c>
      <c r="HE17" s="53" t="str">
        <f t="shared" si="76"/>
        <v/>
      </c>
      <c r="HF17" s="3"/>
      <c r="HG17" s="33">
        <f t="shared" si="66"/>
        <v>635</v>
      </c>
      <c r="HH17" s="41">
        <f>IF(AND($E17&gt;=Rates!$D$4,SUM($F$10:HH16)&gt;=Rates!$D$4),0,IF(AND($E17&gt;=Rates!$D$4,SUM($F$10:HH16)&lt;Rates!$D$4),Rates!$D$4-SUM($F$10:HH16),IF($E17&lt;Rates!$D$4,$E17-SUM($F$10:HH16))))</f>
        <v>0</v>
      </c>
      <c r="HI17" s="36">
        <f t="shared" si="50"/>
        <v>0</v>
      </c>
      <c r="HJ17" s="24">
        <f>HI17*Rates!$C$6</f>
        <v>0</v>
      </c>
      <c r="HK17" s="36">
        <f>IF(AND(HG17&gt;($C$42+$C$42*Rates!$J$5),HG16&lt;=($C$42+$C$42*Rates!$J$5),SUM($F$10:HH17)&lt;Rates!$D$4),SUM($F$10:HH17)-($C$42+$C$42*Rates!$J$5),IF(HK16=0,0,HH17))</f>
        <v>0</v>
      </c>
      <c r="HL17" s="25">
        <f>HK17*(Rates!$C$6-Rates!$J$6*Rates!$C$6)</f>
        <v>0</v>
      </c>
      <c r="HM17" s="41">
        <f>IF($E17&lt;=Rates!$D$4,0,IF(AND($E17&gt;Rates!$D$4,$E17&lt;Rates!$E$4),$E17-SUM($K$10:K16)-Rates!$D$4,IF(AND($E17&gt;Rates!$E$4,SUM($K$10:K16)&lt;Rates!$E$4-Rates!$D$4),Rates!$E$4-Rates!$D$4-SUM($K$10:K16),0)))</f>
        <v>0</v>
      </c>
      <c r="HN17" s="24">
        <f t="shared" si="51"/>
        <v>0</v>
      </c>
      <c r="HO17" s="24">
        <f>HN17*Rates!$D$6</f>
        <v>0</v>
      </c>
      <c r="HP17" s="45">
        <f>IF(AND(HH17+HM17&gt;($C$42+$C$42*Rates!$J$5),HM17&lt;=Rates!$E$4-Rates!$D$4,HM17&gt;0,HM17&gt;HF49+HF49*Rates!$J$5), HH17+HM17-HK17,0)</f>
        <v>0</v>
      </c>
      <c r="HQ17" s="25">
        <f>HP17*(Rates!$D$6-Rates!$J$6*Rates!$D$6)</f>
        <v>0</v>
      </c>
      <c r="HR17" s="41">
        <f>IF(HG17&gt;Rates!$E$4,HF17-HM17,0)</f>
        <v>0</v>
      </c>
      <c r="HS17" s="45">
        <f t="shared" si="52"/>
        <v>0</v>
      </c>
      <c r="HT17" s="45">
        <f>HS17*Rates!$E$6</f>
        <v>0</v>
      </c>
      <c r="HU17" s="45">
        <f>IF($C$42+$C$42*Rates!$J$5&lt;=Rates!$E$4,HR17,IF(HG17&gt;$C$42+$C$42*Rates!$J$5,HG17-($C$42+$C$42*Rates!$J$5),0))</f>
        <v>85</v>
      </c>
      <c r="HV17" s="46">
        <f>HU17*(Rates!$E$6-Rates!$J$6*Rates!$E$6)</f>
        <v>16660</v>
      </c>
      <c r="HW17" s="33">
        <f t="shared" si="53"/>
        <v>16660</v>
      </c>
      <c r="HX17" s="53">
        <f>IF($V$7,HW17*Rates!$J$11,0)</f>
        <v>0</v>
      </c>
      <c r="HY17" s="68">
        <f t="shared" si="54"/>
        <v>16660</v>
      </c>
      <c r="HZ17" s="53" t="str">
        <f t="shared" si="77"/>
        <v/>
      </c>
      <c r="IB17" s="6"/>
      <c r="IC17" s="5"/>
    </row>
    <row r="18" spans="2:237" x14ac:dyDescent="0.25">
      <c r="B18" s="55">
        <f t="shared" si="55"/>
        <v>40583</v>
      </c>
      <c r="C18" s="66">
        <f>WEEKDAY('Mngt Info'!B18,2)</f>
        <v>3</v>
      </c>
      <c r="D18" s="3"/>
      <c r="E18" s="33">
        <f t="shared" si="56"/>
        <v>635</v>
      </c>
      <c r="F18" s="41">
        <f>IF(AND($E18&gt;=Rates!$D$4,SUM($F$10:F17)&gt;=Rates!$D$4),0,IF(AND($E18&gt;=Rates!$D$4,SUM($F$10:F17)&lt;Rates!$D$4),Rates!$D$4-SUM(F$10:$F17),IF($E18&lt;Rates!$D$4,$E18-SUM($F$10:F17))))</f>
        <v>0</v>
      </c>
      <c r="G18" s="36">
        <f t="shared" si="0"/>
        <v>0</v>
      </c>
      <c r="H18" s="24">
        <f>G18*Rates!$C$6</f>
        <v>0</v>
      </c>
      <c r="I18" s="36">
        <f>IF(AND(E18&gt;($C$42+$C$42*Rates!$J$5),E17&lt;=($C$42+$C$42*Rates!$J$5),SUM($F$10:F18)&lt;Rates!$D$4),SUM($F$10:F18)-($C$42+$C$42*Rates!$J$5),IF(I17=0,0,F18))</f>
        <v>0</v>
      </c>
      <c r="J18" s="25">
        <f>I18*(Rates!$C$6-Rates!$J$6*Rates!$C$6)</f>
        <v>0</v>
      </c>
      <c r="K18" s="41">
        <f>IF($E18&lt;=Rates!$D$4,0,IF(AND($E18&gt;Rates!$D$4,$E18&lt;Rates!$E$4),$E18-SUM($K$10:K17)-Rates!$D$4,IF(AND($E18&gt;Rates!$E$4,SUM($K$10:K17)&lt;Rates!$E$4-Rates!$D$4),Rates!$E$4-Rates!$D$4-SUM($K$10:K17),0)))</f>
        <v>0</v>
      </c>
      <c r="L18" s="24">
        <f t="shared" si="1"/>
        <v>0</v>
      </c>
      <c r="M18" s="24">
        <f>L18*Rates!$D$6</f>
        <v>0</v>
      </c>
      <c r="N18" s="45">
        <f>IF(AND(F18+K18&gt;($C$42+$C$42*Rates!$J$5),K18&lt;=Rates!$E$4-Rates!$D$4,K18&gt;0,K18&gt;D50+D50*Rates!$J$5), F18+K18-I18,0)</f>
        <v>0</v>
      </c>
      <c r="O18" s="25">
        <f>N18*(Rates!$D$6-Rates!$J$6*Rates!$D$6)</f>
        <v>0</v>
      </c>
      <c r="P18" s="41">
        <f>IF(E18&gt;Rates!$E$4,D18-K18,0)</f>
        <v>0</v>
      </c>
      <c r="Q18" s="45">
        <f>IF(P18=0,0,IF($H$42&lt;500,0,IF(SUM(Q$10:Q17)=($H$42-500),0,IF(P18&gt;$H$42-500-SUM(Q$10:Q17),$H$42-500-SUM(Q$10:Q17),P18))))</f>
        <v>0</v>
      </c>
      <c r="R18" s="45">
        <f>Q18*Rates!$E$6</f>
        <v>0</v>
      </c>
      <c r="S18" s="45">
        <f t="shared" si="2"/>
        <v>0</v>
      </c>
      <c r="T18" s="46">
        <f>S18*(Rates!$E$6-Rates!$J$6*Rates!$E$6)</f>
        <v>0</v>
      </c>
      <c r="U18" s="33">
        <f t="shared" si="3"/>
        <v>0</v>
      </c>
      <c r="V18" s="53">
        <f>IF($V$7,U18*Rates!$J$11,0)</f>
        <v>0</v>
      </c>
      <c r="W18" s="68">
        <f t="shared" si="4"/>
        <v>0</v>
      </c>
      <c r="X18" s="53" t="str">
        <f t="shared" si="67"/>
        <v/>
      </c>
      <c r="Y18" s="6"/>
      <c r="Z18" s="33">
        <f t="shared" si="57"/>
        <v>756</v>
      </c>
      <c r="AA18" s="41">
        <f>IF(AND($E18&gt;=Rates!$D$4,SUM($F$10:AA17)&gt;=Rates!$D$4),0,IF(AND($E18&gt;=Rates!$D$4,SUM($F$10:AA17)&lt;Rates!$D$4),Rates!$D$4-SUM($F$10:AA17),IF($E18&lt;Rates!$D$4,$E18-SUM($F$10:AA17))))</f>
        <v>0</v>
      </c>
      <c r="AB18" s="36">
        <f t="shared" si="5"/>
        <v>0</v>
      </c>
      <c r="AC18" s="24">
        <f>AB18*Rates!$C$6</f>
        <v>0</v>
      </c>
      <c r="AD18" s="36">
        <f>IF(AND(Z18&gt;($C$42+$C$42*Rates!$J$5),Z17&lt;=($C$42+$C$42*Rates!$J$5),SUM($F$10:AA18)&lt;Rates!$D$4),SUM($F$10:AA18)-($C$42+$C$42*Rates!$J$5),IF(AD17=0,0,AA18))</f>
        <v>0</v>
      </c>
      <c r="AE18" s="25">
        <f>AD18*(Rates!$C$6-Rates!$J$6*Rates!$C$6)</f>
        <v>0</v>
      </c>
      <c r="AF18" s="41">
        <f>IF($E18&lt;=Rates!$D$4,0,IF(AND($E18&gt;Rates!$D$4,$E18&lt;Rates!$E$4),$E18-SUM($K$10:K17)-Rates!$D$4,IF(AND($E18&gt;Rates!$E$4,SUM($K$10:K17)&lt;Rates!$E$4-Rates!$D$4),Rates!$E$4-Rates!$D$4-SUM($K$10:K17),0)))</f>
        <v>0</v>
      </c>
      <c r="AG18" s="24">
        <f t="shared" si="6"/>
        <v>0</v>
      </c>
      <c r="AH18" s="24">
        <f>AG18*Rates!$D$6</f>
        <v>0</v>
      </c>
      <c r="AI18" s="45">
        <f>IF(AND(AA18+AF18&gt;($C$42+$C$42*Rates!$J$5),AF18&lt;=Rates!$E$4-Rates!$D$4,AF18&gt;0,AF18&gt;Y50+Y50*Rates!$J$5), AA18+AF18-AD18,0)</f>
        <v>0</v>
      </c>
      <c r="AJ18" s="25">
        <f>AI18*(Rates!$D$6-Rates!$J$6*Rates!$D$6)</f>
        <v>0</v>
      </c>
      <c r="AK18" s="41">
        <f>IF(Z18&gt;Rates!$E$4,Y18-AF18,0)</f>
        <v>0</v>
      </c>
      <c r="AL18" s="45">
        <f t="shared" si="7"/>
        <v>0</v>
      </c>
      <c r="AM18" s="45">
        <f>AL18*Rates!$E$6</f>
        <v>0</v>
      </c>
      <c r="AN18" s="45">
        <f>IF($C$42+$C$42*Rates!$J$5&lt;=Rates!$E$4,AK18,IF(Z18&gt;$C$42+$C$42*Rates!$J$5,Z18-($C$42+$C$42*Rates!$J$5),0))</f>
        <v>206</v>
      </c>
      <c r="AO18" s="46">
        <f>AN18*(Rates!$E$6-Rates!$J$6*Rates!$E$6)</f>
        <v>40376</v>
      </c>
      <c r="AP18" s="71">
        <f t="shared" si="8"/>
        <v>40376</v>
      </c>
      <c r="AQ18" s="53">
        <f>IF($V$7,AP18*Rates!$J$11,0)</f>
        <v>0</v>
      </c>
      <c r="AR18" s="68">
        <f t="shared" si="9"/>
        <v>40376</v>
      </c>
      <c r="AS18" s="53" t="str">
        <f t="shared" si="68"/>
        <v/>
      </c>
      <c r="AT18" s="6"/>
      <c r="AU18" s="33">
        <f t="shared" si="58"/>
        <v>635</v>
      </c>
      <c r="AV18" s="41">
        <f>IF(AND($E18&gt;=Rates!$D$4,SUM($F$10:AV17)&gt;=Rates!$D$4),0,IF(AND($E18&gt;=Rates!$D$4,SUM($F$10:AV17)&lt;Rates!$D$4),Rates!$D$4-SUM($F$10:AV17),IF($E18&lt;Rates!$D$4,$E18-SUM($F$10:AV17))))</f>
        <v>0</v>
      </c>
      <c r="AW18" s="36">
        <f t="shared" si="10"/>
        <v>0</v>
      </c>
      <c r="AX18" s="24">
        <f>AW18*Rates!$C$6</f>
        <v>0</v>
      </c>
      <c r="AY18" s="36">
        <f>IF(AND(AU18&gt;($C$42+$C$42*Rates!$J$5),AU17&lt;=($C$42+$C$42*Rates!$J$5),SUM($F$10:AV18)&lt;Rates!$D$4),SUM($F$10:AV18)-($C$42+$C$42*Rates!$J$5),IF(AY17=0,0,AV18))</f>
        <v>0</v>
      </c>
      <c r="AZ18" s="25">
        <f>AY18*(Rates!$C$6-Rates!$J$6*Rates!$C$6)</f>
        <v>0</v>
      </c>
      <c r="BA18" s="41">
        <f>IF($E18&lt;=Rates!$D$4,0,IF(AND($E18&gt;Rates!$D$4,$E18&lt;Rates!$E$4),$E18-SUM($K$10:K17)-Rates!$D$4,IF(AND($E18&gt;Rates!$E$4,SUM($K$10:K17)&lt;Rates!$E$4-Rates!$D$4),Rates!$E$4-Rates!$D$4-SUM($K$10:K17),0)))</f>
        <v>0</v>
      </c>
      <c r="BB18" s="24">
        <f t="shared" si="11"/>
        <v>0</v>
      </c>
      <c r="BC18" s="24">
        <f>BB18*Rates!$D$6</f>
        <v>0</v>
      </c>
      <c r="BD18" s="45">
        <f>IF(AND(AV18+BA18&gt;($C$42+$C$42*Rates!$J$5),BA18&lt;=Rates!$E$4-Rates!$D$4,BA18&gt;0,BA18&gt;AT50+AT50*Rates!$J$5), AV18+BA18-AY18,0)</f>
        <v>0</v>
      </c>
      <c r="BE18" s="25">
        <f>BD18*(Rates!$D$6-Rates!$J$6*Rates!$D$6)</f>
        <v>0</v>
      </c>
      <c r="BF18" s="41">
        <f>IF(AU18&gt;Rates!$E$4,AT18-BA18,0)</f>
        <v>0</v>
      </c>
      <c r="BG18" s="45">
        <f t="shared" si="12"/>
        <v>0</v>
      </c>
      <c r="BH18" s="45">
        <f>BG18*Rates!$E$6</f>
        <v>0</v>
      </c>
      <c r="BI18" s="45">
        <f>IF($C$42+$C$42*Rates!$J$5&lt;=Rates!$E$4,BF18,IF(AU18&gt;$C$42+$C$42*Rates!$J$5,AU18-($C$42+$C$42*Rates!$J$5),0))</f>
        <v>85</v>
      </c>
      <c r="BJ18" s="46">
        <f>BI18*(Rates!$E$6-Rates!$J$6*Rates!$E$6)</f>
        <v>16660</v>
      </c>
      <c r="BK18" s="71">
        <f t="shared" si="13"/>
        <v>16660</v>
      </c>
      <c r="BL18" s="53">
        <f>IF($V$7,BK18*Rates!$J$11,0)</f>
        <v>0</v>
      </c>
      <c r="BM18" s="68">
        <f t="shared" si="14"/>
        <v>16660</v>
      </c>
      <c r="BN18" s="53" t="str">
        <f t="shared" si="69"/>
        <v/>
      </c>
      <c r="BO18" s="3"/>
      <c r="BP18" s="33">
        <f t="shared" si="59"/>
        <v>635</v>
      </c>
      <c r="BQ18" s="41">
        <f>IF(AND($E18&gt;=Rates!$D$4,SUM($F$10:BQ17)&gt;=Rates!$D$4),0,IF(AND($E18&gt;=Rates!$D$4,SUM($F$10:BQ17)&lt;Rates!$D$4),Rates!$D$4-SUM($F$10:BQ17),IF($E18&lt;Rates!$D$4,$E18-SUM($F$10:BQ17))))</f>
        <v>0</v>
      </c>
      <c r="BR18" s="36">
        <f t="shared" si="15"/>
        <v>0</v>
      </c>
      <c r="BS18" s="24">
        <f>BR18*Rates!$C$6</f>
        <v>0</v>
      </c>
      <c r="BT18" s="36">
        <f>IF(AND(BP18&gt;($C$42+$C$42*Rates!$J$5),BP17&lt;=($C$42+$C$42*Rates!$J$5),SUM($F$10:BQ18)&lt;Rates!$D$4),SUM($F$10:BQ18)-($C$42+$C$42*Rates!$J$5),IF(BT17=0,0,BQ18))</f>
        <v>0</v>
      </c>
      <c r="BU18" s="25">
        <f>BT18*(Rates!$C$6-Rates!$J$6*Rates!$C$6)</f>
        <v>0</v>
      </c>
      <c r="BV18" s="41">
        <f>IF($E18&lt;=Rates!$D$4,0,IF(AND($E18&gt;Rates!$D$4,$E18&lt;Rates!$E$4),$E18-SUM($K$10:K17)-Rates!$D$4,IF(AND($E18&gt;Rates!$E$4,SUM($K$10:K17)&lt;Rates!$E$4-Rates!$D$4),Rates!$E$4-Rates!$D$4-SUM($K$10:K17),0)))</f>
        <v>0</v>
      </c>
      <c r="BW18" s="24">
        <f t="shared" si="16"/>
        <v>0</v>
      </c>
      <c r="BX18" s="24">
        <f>BW18*Rates!$D$6</f>
        <v>0</v>
      </c>
      <c r="BY18" s="45">
        <f>IF(AND(BQ18+BV18&gt;($C$42+$C$42*Rates!$J$5),BV18&lt;=Rates!$E$4-Rates!$D$4,BV18&gt;0,BV18&gt;BO50+BO50*Rates!$J$5), BQ18+BV18-BT18,0)</f>
        <v>0</v>
      </c>
      <c r="BZ18" s="25">
        <f>BY18*(Rates!$D$6-Rates!$J$6*Rates!$D$6)</f>
        <v>0</v>
      </c>
      <c r="CA18" s="41">
        <f>IF(BP18&gt;Rates!$E$4,BO18-BV18,0)</f>
        <v>0</v>
      </c>
      <c r="CB18" s="45">
        <f t="shared" si="17"/>
        <v>0</v>
      </c>
      <c r="CC18" s="45">
        <f>CB18*Rates!$E$6</f>
        <v>0</v>
      </c>
      <c r="CD18" s="45">
        <f>IF($C$42+$C$42*Rates!$J$5&lt;=Rates!$E$4,CA18,IF(BP18&gt;$C$42+$C$42*Rates!$J$5,BP18-($C$42+$C$42*Rates!$J$5),0))</f>
        <v>85</v>
      </c>
      <c r="CE18" s="46">
        <f>CD18*(Rates!$E$6-Rates!$J$6*Rates!$E$6)</f>
        <v>16660</v>
      </c>
      <c r="CF18" s="33">
        <f t="shared" si="18"/>
        <v>16660</v>
      </c>
      <c r="CG18" s="53">
        <f>IF($V$7,CF18*Rates!$J$11,0)</f>
        <v>0</v>
      </c>
      <c r="CH18" s="68">
        <f t="shared" si="19"/>
        <v>16660</v>
      </c>
      <c r="CI18" s="53" t="str">
        <f t="shared" si="70"/>
        <v/>
      </c>
      <c r="CJ18" s="3"/>
      <c r="CK18" s="33">
        <f t="shared" si="60"/>
        <v>635</v>
      </c>
      <c r="CL18" s="41">
        <f>IF(AND($E18&gt;=Rates!$D$4,SUM($F$10:CL17)&gt;=Rates!$D$4),0,IF(AND($E18&gt;=Rates!$D$4,SUM($F$10:CL17)&lt;Rates!$D$4),Rates!$D$4-SUM($F$10:CL17),IF($E18&lt;Rates!$D$4,$E18-SUM($F$10:CL17))))</f>
        <v>0</v>
      </c>
      <c r="CM18" s="36">
        <f t="shared" si="20"/>
        <v>0</v>
      </c>
      <c r="CN18" s="24">
        <f>CM18*Rates!$C$6</f>
        <v>0</v>
      </c>
      <c r="CO18" s="36">
        <f>IF(AND(CK18&gt;($C$42+$C$42*Rates!$J$5),CK17&lt;=($C$42+$C$42*Rates!$J$5),SUM($F$10:CL18)&lt;Rates!$D$4),SUM($F$10:CL18)-($C$42+$C$42*Rates!$J$5),IF(CO17=0,0,CL18))</f>
        <v>0</v>
      </c>
      <c r="CP18" s="25">
        <f>CO18*(Rates!$C$6-Rates!$J$6*Rates!$C$6)</f>
        <v>0</v>
      </c>
      <c r="CQ18" s="41">
        <f>IF($E18&lt;=Rates!$D$4,0,IF(AND($E18&gt;Rates!$D$4,$E18&lt;Rates!$E$4),$E18-SUM($K$10:K17)-Rates!$D$4,IF(AND($E18&gt;Rates!$E$4,SUM($K$10:K17)&lt;Rates!$E$4-Rates!$D$4),Rates!$E$4-Rates!$D$4-SUM($K$10:K17),0)))</f>
        <v>0</v>
      </c>
      <c r="CR18" s="24">
        <f t="shared" si="21"/>
        <v>0</v>
      </c>
      <c r="CS18" s="24">
        <f>CR18*Rates!$D$6</f>
        <v>0</v>
      </c>
      <c r="CT18" s="45">
        <f>IF(AND(CL18+CQ18&gt;($C$42+$C$42*Rates!$J$5),CQ18&lt;=Rates!$E$4-Rates!$D$4,CQ18&gt;0,CQ18&gt;CJ50+CJ50*Rates!$J$5), CL18+CQ18-CO18,0)</f>
        <v>0</v>
      </c>
      <c r="CU18" s="25">
        <f>CT18*(Rates!$D$6-Rates!$J$6*Rates!$D$6)</f>
        <v>0</v>
      </c>
      <c r="CV18" s="41">
        <f>IF(CK18&gt;Rates!$E$4,CJ18-CQ18,0)</f>
        <v>0</v>
      </c>
      <c r="CW18" s="45">
        <f t="shared" si="22"/>
        <v>0</v>
      </c>
      <c r="CX18" s="45">
        <f>CW18*Rates!$E$6</f>
        <v>0</v>
      </c>
      <c r="CY18" s="45">
        <f>IF($C$42+$C$42*Rates!$J$5&lt;=Rates!$E$4,CV18,IF(CK18&gt;$C$42+$C$42*Rates!$J$5,CK18-($C$42+$C$42*Rates!$J$5),0))</f>
        <v>85</v>
      </c>
      <c r="CZ18" s="46">
        <f>CY18*(Rates!$E$6-Rates!$J$6*Rates!$E$6)</f>
        <v>16660</v>
      </c>
      <c r="DA18" s="33">
        <f t="shared" si="23"/>
        <v>16660</v>
      </c>
      <c r="DB18" s="53">
        <f>IF($V$7,DA18*Rates!$J$11,0)</f>
        <v>0</v>
      </c>
      <c r="DC18" s="68">
        <f t="shared" si="24"/>
        <v>16660</v>
      </c>
      <c r="DD18" s="53" t="str">
        <f t="shared" si="71"/>
        <v/>
      </c>
      <c r="DE18" s="3"/>
      <c r="DF18" s="33">
        <f t="shared" si="61"/>
        <v>635</v>
      </c>
      <c r="DG18" s="41">
        <f>IF(AND($E18&gt;=Rates!$D$4,SUM($F$10:DG17)&gt;=Rates!$D$4),0,IF(AND($E18&gt;=Rates!$D$4,SUM($F$10:DG17)&lt;Rates!$D$4),Rates!$D$4-SUM($F$10:DG17),IF($E18&lt;Rates!$D$4,$E18-SUM($F$10:DG17))))</f>
        <v>0</v>
      </c>
      <c r="DH18" s="36">
        <f t="shared" si="25"/>
        <v>0</v>
      </c>
      <c r="DI18" s="24">
        <f>DH18*Rates!$C$6</f>
        <v>0</v>
      </c>
      <c r="DJ18" s="36">
        <f>IF(AND(DF18&gt;($C$42+$C$42*Rates!$J$5),DF17&lt;=($C$42+$C$42*Rates!$J$5),SUM($F$10:DG18)&lt;Rates!$D$4),SUM($F$10:DG18)-($C$42+$C$42*Rates!$J$5),IF(DJ17=0,0,DG18))</f>
        <v>0</v>
      </c>
      <c r="DK18" s="25">
        <f>DJ18*(Rates!$C$6-Rates!$J$6*Rates!$C$6)</f>
        <v>0</v>
      </c>
      <c r="DL18" s="41">
        <f>IF($E18&lt;=Rates!$D$4,0,IF(AND($E18&gt;Rates!$D$4,$E18&lt;Rates!$E$4),$E18-SUM($K$10:K17)-Rates!$D$4,IF(AND($E18&gt;Rates!$E$4,SUM($K$10:K17)&lt;Rates!$E$4-Rates!$D$4),Rates!$E$4-Rates!$D$4-SUM($K$10:K17),0)))</f>
        <v>0</v>
      </c>
      <c r="DM18" s="24">
        <f t="shared" si="26"/>
        <v>0</v>
      </c>
      <c r="DN18" s="24">
        <f>DM18*Rates!$D$6</f>
        <v>0</v>
      </c>
      <c r="DO18" s="45">
        <f>IF(AND(DG18+DL18&gt;($C$42+$C$42*Rates!$J$5),DL18&lt;=Rates!$E$4-Rates!$D$4,DL18&gt;0,DL18&gt;DE50+DE50*Rates!$J$5), DG18+DL18-DJ18,0)</f>
        <v>0</v>
      </c>
      <c r="DP18" s="25">
        <f>DO18*(Rates!$D$6-Rates!$J$6*Rates!$D$6)</f>
        <v>0</v>
      </c>
      <c r="DQ18" s="41">
        <f>IF(DF18&gt;Rates!$E$4,DE18-DL18,0)</f>
        <v>0</v>
      </c>
      <c r="DR18" s="45">
        <f t="shared" si="27"/>
        <v>0</v>
      </c>
      <c r="DS18" s="45">
        <f>DR18*Rates!$E$6</f>
        <v>0</v>
      </c>
      <c r="DT18" s="45">
        <f>IF($C$42+$C$42*Rates!$J$5&lt;=Rates!$E$4,DQ18,IF(DF18&gt;$C$42+$C$42*Rates!$J$5,DF18-($C$42+$C$42*Rates!$J$5),0))</f>
        <v>85</v>
      </c>
      <c r="DU18" s="46">
        <f>DT18*(Rates!$E$6-Rates!$J$6*Rates!$E$6)</f>
        <v>16660</v>
      </c>
      <c r="DV18" s="33">
        <f t="shared" si="28"/>
        <v>16660</v>
      </c>
      <c r="DW18" s="53">
        <f>IF($V$7,DV18*Rates!$J$11,0)</f>
        <v>0</v>
      </c>
      <c r="DX18" s="68">
        <f t="shared" si="29"/>
        <v>16660</v>
      </c>
      <c r="DY18" s="53" t="str">
        <f t="shared" si="72"/>
        <v/>
      </c>
      <c r="DZ18" s="3"/>
      <c r="EA18" s="33">
        <f t="shared" si="62"/>
        <v>635</v>
      </c>
      <c r="EB18" s="41">
        <f>IF(AND($E18&gt;=Rates!$D$4,SUM($F$10:EB17)&gt;=Rates!$D$4),0,IF(AND($E18&gt;=Rates!$D$4,SUM($F$10:EB17)&lt;Rates!$D$4),Rates!$D$4-SUM($F$10:EB17),IF($E18&lt;Rates!$D$4,$E18-SUM($F$10:EB17))))</f>
        <v>0</v>
      </c>
      <c r="EC18" s="36">
        <f t="shared" si="30"/>
        <v>0</v>
      </c>
      <c r="ED18" s="24">
        <f>EC18*Rates!$C$6</f>
        <v>0</v>
      </c>
      <c r="EE18" s="36">
        <f>IF(AND(EA18&gt;($C$42+$C$42*Rates!$J$5),EA17&lt;=($C$42+$C$42*Rates!$J$5),SUM($F$10:EB18)&lt;Rates!$D$4),SUM($F$10:EB18)-($C$42+$C$42*Rates!$J$5),IF(EE17=0,0,EB18))</f>
        <v>0</v>
      </c>
      <c r="EF18" s="25">
        <f>EE18*(Rates!$C$6-Rates!$J$6*Rates!$C$6)</f>
        <v>0</v>
      </c>
      <c r="EG18" s="41">
        <f>IF($E18&lt;=Rates!$D$4,0,IF(AND($E18&gt;Rates!$D$4,$E18&lt;Rates!$E$4),$E18-SUM($K$10:K17)-Rates!$D$4,IF(AND($E18&gt;Rates!$E$4,SUM($K$10:K17)&lt;Rates!$E$4-Rates!$D$4),Rates!$E$4-Rates!$D$4-SUM($K$10:K17),0)))</f>
        <v>0</v>
      </c>
      <c r="EH18" s="24">
        <f t="shared" si="31"/>
        <v>0</v>
      </c>
      <c r="EI18" s="24">
        <f>EH18*Rates!$D$6</f>
        <v>0</v>
      </c>
      <c r="EJ18" s="45">
        <f>IF(AND(EB18+EG18&gt;($C$42+$C$42*Rates!$J$5),EG18&lt;=Rates!$E$4-Rates!$D$4,EG18&gt;0,EG18&gt;DZ50+DZ50*Rates!$J$5), EB18+EG18-EE18,0)</f>
        <v>0</v>
      </c>
      <c r="EK18" s="25">
        <f>EJ18*(Rates!$D$6-Rates!$J$6*Rates!$D$6)</f>
        <v>0</v>
      </c>
      <c r="EL18" s="41">
        <f>IF(EA18&gt;Rates!$E$4,DZ18-EG18,0)</f>
        <v>0</v>
      </c>
      <c r="EM18" s="45">
        <f t="shared" si="32"/>
        <v>0</v>
      </c>
      <c r="EN18" s="45">
        <f>EM18*Rates!$E$6</f>
        <v>0</v>
      </c>
      <c r="EO18" s="45">
        <f>IF($C$42+$C$42*Rates!$J$5&lt;=Rates!$E$4,EL18,IF(EA18&gt;$C$42+$C$42*Rates!$J$5,EA18-($C$42+$C$42*Rates!$J$5),0))</f>
        <v>85</v>
      </c>
      <c r="EP18" s="46">
        <f>EO18*(Rates!$E$6-Rates!$J$6*Rates!$E$6)</f>
        <v>16660</v>
      </c>
      <c r="EQ18" s="33">
        <f t="shared" si="33"/>
        <v>16660</v>
      </c>
      <c r="ER18" s="53">
        <f>IF($V$7,EQ18*Rates!$J$11,0)</f>
        <v>0</v>
      </c>
      <c r="ES18" s="68">
        <f t="shared" si="34"/>
        <v>16660</v>
      </c>
      <c r="ET18" s="53" t="str">
        <f t="shared" si="73"/>
        <v/>
      </c>
      <c r="EU18" s="3"/>
      <c r="EV18" s="33">
        <f t="shared" si="63"/>
        <v>635</v>
      </c>
      <c r="EW18" s="41">
        <f>IF(AND($E18&gt;=Rates!$D$4,SUM($F$10:EW17)&gt;=Rates!$D$4),0,IF(AND($E18&gt;=Rates!$D$4,SUM($F$10:EW17)&lt;Rates!$D$4),Rates!$D$4-SUM($F$10:EW17),IF($E18&lt;Rates!$D$4,$E18-SUM($F$10:EW17))))</f>
        <v>0</v>
      </c>
      <c r="EX18" s="36">
        <f t="shared" si="35"/>
        <v>0</v>
      </c>
      <c r="EY18" s="24">
        <f>EX18*Rates!$C$6</f>
        <v>0</v>
      </c>
      <c r="EZ18" s="36">
        <f>IF(AND(EV18&gt;($C$42+$C$42*Rates!$J$5),EV17&lt;=($C$42+$C$42*Rates!$J$5),SUM($F$10:EW18)&lt;Rates!$D$4),SUM($F$10:EW18)-($C$42+$C$42*Rates!$J$5),IF(EZ17=0,0,EW18))</f>
        <v>0</v>
      </c>
      <c r="FA18" s="25">
        <f>EZ18*(Rates!$C$6-Rates!$J$6*Rates!$C$6)</f>
        <v>0</v>
      </c>
      <c r="FB18" s="41">
        <f>IF($E18&lt;=Rates!$D$4,0,IF(AND($E18&gt;Rates!$D$4,$E18&lt;Rates!$E$4),$E18-SUM($K$10:K17)-Rates!$D$4,IF(AND($E18&gt;Rates!$E$4,SUM($K$10:K17)&lt;Rates!$E$4-Rates!$D$4),Rates!$E$4-Rates!$D$4-SUM($K$10:K17),0)))</f>
        <v>0</v>
      </c>
      <c r="FC18" s="24">
        <f t="shared" si="36"/>
        <v>0</v>
      </c>
      <c r="FD18" s="24">
        <f>FC18*Rates!$D$6</f>
        <v>0</v>
      </c>
      <c r="FE18" s="45">
        <f>IF(AND(EW18+FB18&gt;($C$42+$C$42*Rates!$J$5),FB18&lt;=Rates!$E$4-Rates!$D$4,FB18&gt;0,FB18&gt;EU50+EU50*Rates!$J$5), EW18+FB18-EZ18,0)</f>
        <v>0</v>
      </c>
      <c r="FF18" s="25">
        <f>FE18*(Rates!$D$6-Rates!$J$6*Rates!$D$6)</f>
        <v>0</v>
      </c>
      <c r="FG18" s="41">
        <f>IF(EV18&gt;Rates!$E$4,EU18-FB18,0)</f>
        <v>0</v>
      </c>
      <c r="FH18" s="45">
        <f t="shared" si="37"/>
        <v>0</v>
      </c>
      <c r="FI18" s="45">
        <f>FH18*Rates!$E$6</f>
        <v>0</v>
      </c>
      <c r="FJ18" s="45">
        <f>IF($C$42+$C$42*Rates!$J$5&lt;=Rates!$E$4,FG18,IF(EV18&gt;$C$42+$C$42*Rates!$J$5,EV18-($C$42+$C$42*Rates!$J$5),0))</f>
        <v>85</v>
      </c>
      <c r="FK18" s="46">
        <f>FJ18*(Rates!$E$6-Rates!$J$6*Rates!$E$6)</f>
        <v>16660</v>
      </c>
      <c r="FL18" s="33">
        <f t="shared" si="38"/>
        <v>16660</v>
      </c>
      <c r="FM18" s="53">
        <f>IF($V$7,FL18*Rates!$J$11,0)</f>
        <v>0</v>
      </c>
      <c r="FN18" s="68">
        <f t="shared" si="39"/>
        <v>16660</v>
      </c>
      <c r="FO18" s="53" t="str">
        <f t="shared" si="74"/>
        <v/>
      </c>
      <c r="FP18" s="3"/>
      <c r="FQ18" s="33">
        <f t="shared" si="64"/>
        <v>635</v>
      </c>
      <c r="FR18" s="41">
        <f>IF(AND($E18&gt;=Rates!$D$4,SUM($F$10:FR17)&gt;=Rates!$D$4),0,IF(AND($E18&gt;=Rates!$D$4,SUM($F$10:FR17)&lt;Rates!$D$4),Rates!$D$4-SUM($F$10:FR17),IF($E18&lt;Rates!$D$4,$E18-SUM($F$10:FR17))))</f>
        <v>0</v>
      </c>
      <c r="FS18" s="36">
        <f t="shared" si="40"/>
        <v>0</v>
      </c>
      <c r="FT18" s="24">
        <f>FS18*Rates!$C$6</f>
        <v>0</v>
      </c>
      <c r="FU18" s="36">
        <f>IF(AND(FQ18&gt;($C$42+$C$42*Rates!$J$5),FQ17&lt;=($C$42+$C$42*Rates!$J$5),SUM($F$10:FR18)&lt;Rates!$D$4),SUM($F$10:FR18)-($C$42+$C$42*Rates!$J$5),IF(FU17=0,0,FR18))</f>
        <v>0</v>
      </c>
      <c r="FV18" s="25">
        <f>FU18*(Rates!$C$6-Rates!$J$6*Rates!$C$6)</f>
        <v>0</v>
      </c>
      <c r="FW18" s="41">
        <f>IF($E18&lt;=Rates!$D$4,0,IF(AND($E18&gt;Rates!$D$4,$E18&lt;Rates!$E$4),$E18-SUM($K$10:K17)-Rates!$D$4,IF(AND($E18&gt;Rates!$E$4,SUM($K$10:K17)&lt;Rates!$E$4-Rates!$D$4),Rates!$E$4-Rates!$D$4-SUM($K$10:K17),0)))</f>
        <v>0</v>
      </c>
      <c r="FX18" s="24">
        <f t="shared" si="41"/>
        <v>0</v>
      </c>
      <c r="FY18" s="24">
        <f>FX18*Rates!$D$6</f>
        <v>0</v>
      </c>
      <c r="FZ18" s="45">
        <f>IF(AND(FR18+FW18&gt;($C$42+$C$42*Rates!$J$5),FW18&lt;=Rates!$E$4-Rates!$D$4,FW18&gt;0,FW18&gt;FP50+FP50*Rates!$J$5), FR18+FW18-FU18,0)</f>
        <v>0</v>
      </c>
      <c r="GA18" s="25">
        <f>FZ18*(Rates!$D$6-Rates!$J$6*Rates!$D$6)</f>
        <v>0</v>
      </c>
      <c r="GB18" s="41">
        <f>IF(FQ18&gt;Rates!$E$4,FP18-FW18,0)</f>
        <v>0</v>
      </c>
      <c r="GC18" s="45">
        <f t="shared" si="42"/>
        <v>0</v>
      </c>
      <c r="GD18" s="45">
        <f>GC18*Rates!$E$6</f>
        <v>0</v>
      </c>
      <c r="GE18" s="45">
        <f>IF($C$42+$C$42*Rates!$J$5&lt;=Rates!$E$4,GB18,IF(FQ18&gt;$C$42+$C$42*Rates!$J$5,FQ18-($C$42+$C$42*Rates!$J$5),0))</f>
        <v>85</v>
      </c>
      <c r="GF18" s="46">
        <f>GE18*(Rates!$E$6-Rates!$J$6*Rates!$E$6)</f>
        <v>16660</v>
      </c>
      <c r="GG18" s="33">
        <f t="shared" si="43"/>
        <v>16660</v>
      </c>
      <c r="GH18" s="53">
        <f>IF($V$7,GG18*Rates!$J$11,0)</f>
        <v>0</v>
      </c>
      <c r="GI18" s="68">
        <f t="shared" si="44"/>
        <v>16660</v>
      </c>
      <c r="GJ18" s="53" t="str">
        <f t="shared" si="75"/>
        <v/>
      </c>
      <c r="GK18" s="3"/>
      <c r="GL18" s="33">
        <f t="shared" si="65"/>
        <v>635</v>
      </c>
      <c r="GM18" s="41">
        <f>IF(AND($E18&gt;=Rates!$D$4,SUM($F$10:GM17)&gt;=Rates!$D$4),0,IF(AND($E18&gt;=Rates!$D$4,SUM($F$10:GM17)&lt;Rates!$D$4),Rates!$D$4-SUM($F$10:GM17),IF($E18&lt;Rates!$D$4,$E18-SUM($F$10:GM17))))</f>
        <v>0</v>
      </c>
      <c r="GN18" s="36">
        <f t="shared" si="45"/>
        <v>0</v>
      </c>
      <c r="GO18" s="24">
        <f>GN18*Rates!$C$6</f>
        <v>0</v>
      </c>
      <c r="GP18" s="36">
        <f>IF(AND(GL18&gt;($C$42+$C$42*Rates!$J$5),GL17&lt;=($C$42+$C$42*Rates!$J$5),SUM($F$10:GM18)&lt;Rates!$D$4),SUM($F$10:GM18)-($C$42+$C$42*Rates!$J$5),IF(GP17=0,0,GM18))</f>
        <v>0</v>
      </c>
      <c r="GQ18" s="25">
        <f>GP18*(Rates!$C$6-Rates!$J$6*Rates!$C$6)</f>
        <v>0</v>
      </c>
      <c r="GR18" s="41">
        <f>IF($E18&lt;=Rates!$D$4,0,IF(AND($E18&gt;Rates!$D$4,$E18&lt;Rates!$E$4),$E18-SUM($K$10:GR17)-Rates!$D$4,IF(AND($E18&gt;Rates!$E$4,SUM($K$10:GR17)&lt;Rates!$E$4-Rates!$D$4),Rates!$E$4-Rates!$D$4-SUM($K$10:GR17),0)))</f>
        <v>0</v>
      </c>
      <c r="GS18" s="24">
        <f t="shared" si="46"/>
        <v>0</v>
      </c>
      <c r="GT18" s="24">
        <f>GS18*Rates!$D$6</f>
        <v>0</v>
      </c>
      <c r="GU18" s="45">
        <f>IF(AND(GM18+GR18&gt;($C$42+$C$42*Rates!$J$5),GR18&lt;=Rates!$E$4-Rates!$D$4,GR18&gt;0,GR18&gt;GK50+GK50*Rates!$J$5), GM18+GR18-GP18,0)</f>
        <v>0</v>
      </c>
      <c r="GV18" s="25">
        <f>GU18*(Rates!$D$6-Rates!$J$6*Rates!$D$6)</f>
        <v>0</v>
      </c>
      <c r="GW18" s="41">
        <f>IF(GL18&gt;Rates!$E$4,GK18-GR18,0)</f>
        <v>0</v>
      </c>
      <c r="GX18" s="45">
        <f t="shared" si="47"/>
        <v>0</v>
      </c>
      <c r="GY18" s="45">
        <f>GX18*Rates!$E$6</f>
        <v>0</v>
      </c>
      <c r="GZ18" s="45">
        <f>IF($C$42+$C$42*Rates!$J$5&lt;=Rates!$E$4,GW18,IF(GL18&gt;$C$42+$C$42*Rates!$J$5,GL18-($C$42+$C$42*Rates!$J$5),0))</f>
        <v>85</v>
      </c>
      <c r="HA18" s="46">
        <f>GZ18*(Rates!$E$6-Rates!$J$6*Rates!$E$6)</f>
        <v>16660</v>
      </c>
      <c r="HB18" s="33">
        <f t="shared" si="48"/>
        <v>16660</v>
      </c>
      <c r="HC18" s="53">
        <f>IF($V$7,HB18*Rates!$J$11,0)</f>
        <v>0</v>
      </c>
      <c r="HD18" s="68">
        <f t="shared" si="49"/>
        <v>16660</v>
      </c>
      <c r="HE18" s="53" t="str">
        <f t="shared" si="76"/>
        <v/>
      </c>
      <c r="HF18" s="3"/>
      <c r="HG18" s="33">
        <f t="shared" si="66"/>
        <v>635</v>
      </c>
      <c r="HH18" s="41">
        <f>IF(AND($E18&gt;=Rates!$D$4,SUM($F$10:HH17)&gt;=Rates!$D$4),0,IF(AND($E18&gt;=Rates!$D$4,SUM($F$10:HH17)&lt;Rates!$D$4),Rates!$D$4-SUM($F$10:HH17),IF($E18&lt;Rates!$D$4,$E18-SUM($F$10:HH17))))</f>
        <v>0</v>
      </c>
      <c r="HI18" s="36">
        <f t="shared" si="50"/>
        <v>0</v>
      </c>
      <c r="HJ18" s="24">
        <f>HI18*Rates!$C$6</f>
        <v>0</v>
      </c>
      <c r="HK18" s="36">
        <f>IF(AND(HG18&gt;($C$42+$C$42*Rates!$J$5),HG17&lt;=($C$42+$C$42*Rates!$J$5),SUM($F$10:HH18)&lt;Rates!$D$4),SUM($F$10:HH18)-($C$42+$C$42*Rates!$J$5),IF(HK17=0,0,HH18))</f>
        <v>0</v>
      </c>
      <c r="HL18" s="25">
        <f>HK18*(Rates!$C$6-Rates!$J$6*Rates!$C$6)</f>
        <v>0</v>
      </c>
      <c r="HM18" s="41">
        <f>IF($E18&lt;=Rates!$D$4,0,IF(AND($E18&gt;Rates!$D$4,$E18&lt;Rates!$E$4),$E18-SUM($K$10:K17)-Rates!$D$4,IF(AND($E18&gt;Rates!$E$4,SUM($K$10:K17)&lt;Rates!$E$4-Rates!$D$4),Rates!$E$4-Rates!$D$4-SUM($K$10:K17),0)))</f>
        <v>0</v>
      </c>
      <c r="HN18" s="24">
        <f t="shared" si="51"/>
        <v>0</v>
      </c>
      <c r="HO18" s="24">
        <f>HN18*Rates!$D$6</f>
        <v>0</v>
      </c>
      <c r="HP18" s="45">
        <f>IF(AND(HH18+HM18&gt;($C$42+$C$42*Rates!$J$5),HM18&lt;=Rates!$E$4-Rates!$D$4,HM18&gt;0,HM18&gt;HF50+HF50*Rates!$J$5), HH18+HM18-HK18,0)</f>
        <v>0</v>
      </c>
      <c r="HQ18" s="25">
        <f>HP18*(Rates!$D$6-Rates!$J$6*Rates!$D$6)</f>
        <v>0</v>
      </c>
      <c r="HR18" s="41">
        <f>IF(HG18&gt;Rates!$E$4,HF18-HM18,0)</f>
        <v>0</v>
      </c>
      <c r="HS18" s="45">
        <f t="shared" si="52"/>
        <v>0</v>
      </c>
      <c r="HT18" s="45">
        <f>HS18*Rates!$E$6</f>
        <v>0</v>
      </c>
      <c r="HU18" s="45">
        <f>IF($C$42+$C$42*Rates!$J$5&lt;=Rates!$E$4,HR18,IF(HG18&gt;$C$42+$C$42*Rates!$J$5,HG18-($C$42+$C$42*Rates!$J$5),0))</f>
        <v>85</v>
      </c>
      <c r="HV18" s="46">
        <f>HU18*(Rates!$E$6-Rates!$J$6*Rates!$E$6)</f>
        <v>16660</v>
      </c>
      <c r="HW18" s="33">
        <f t="shared" si="53"/>
        <v>16660</v>
      </c>
      <c r="HX18" s="53">
        <f>IF($V$7,HW18*Rates!$J$11,0)</f>
        <v>0</v>
      </c>
      <c r="HY18" s="68">
        <f t="shared" si="54"/>
        <v>16660</v>
      </c>
      <c r="HZ18" s="53" t="str">
        <f t="shared" si="77"/>
        <v/>
      </c>
      <c r="IB18" s="6"/>
      <c r="IC18" s="5"/>
    </row>
    <row r="19" spans="2:237" x14ac:dyDescent="0.25">
      <c r="B19" s="55">
        <f t="shared" si="55"/>
        <v>40584</v>
      </c>
      <c r="C19" s="66">
        <f>WEEKDAY('Mngt Info'!B19,2)</f>
        <v>4</v>
      </c>
      <c r="D19" s="3"/>
      <c r="E19" s="33">
        <f t="shared" si="56"/>
        <v>635</v>
      </c>
      <c r="F19" s="41">
        <f>IF(AND($E19&gt;=Rates!$D$4,SUM($F$10:F18)&gt;=Rates!$D$4),0,IF(AND($E19&gt;=Rates!$D$4,SUM($F$10:F18)&lt;Rates!$D$4),Rates!$D$4-SUM(F$10:$F18),IF($E19&lt;Rates!$D$4,$E19-SUM($F$10:F18))))</f>
        <v>0</v>
      </c>
      <c r="G19" s="36">
        <f t="shared" si="0"/>
        <v>0</v>
      </c>
      <c r="H19" s="24">
        <f>G19*Rates!$C$6</f>
        <v>0</v>
      </c>
      <c r="I19" s="36">
        <f>IF(AND(E19&gt;($C$42+$C$42*Rates!$J$5),E18&lt;=($C$42+$C$42*Rates!$J$5),SUM($F$10:F19)&lt;Rates!$D$4),SUM($F$10:F19)-($C$42+$C$42*Rates!$J$5),IF(I18=0,0,F19))</f>
        <v>0</v>
      </c>
      <c r="J19" s="25">
        <f>I19*(Rates!$C$6-Rates!$J$6*Rates!$C$6)</f>
        <v>0</v>
      </c>
      <c r="K19" s="41">
        <f>IF($E19&lt;=Rates!$D$4,0,IF(AND($E19&gt;Rates!$D$4,$E19&lt;Rates!$E$4),$E19-SUM($K$10:K18)-Rates!$D$4,IF(AND($E19&gt;Rates!$E$4,SUM($K$10:K18)&lt;Rates!$E$4-Rates!$D$4),Rates!$E$4-Rates!$D$4-SUM($K$10:K18),0)))</f>
        <v>0</v>
      </c>
      <c r="L19" s="24">
        <f t="shared" si="1"/>
        <v>0</v>
      </c>
      <c r="M19" s="24">
        <f>L19*Rates!$D$6</f>
        <v>0</v>
      </c>
      <c r="N19" s="45">
        <f>IF(AND(F19+K19&gt;($C$42+$C$42*Rates!$J$5),K19&lt;=Rates!$E$4-Rates!$D$4,K19&gt;0,K19&gt;D51+D51*Rates!$J$5), F19+K19-I19,0)</f>
        <v>0</v>
      </c>
      <c r="O19" s="25">
        <f>N19*(Rates!$D$6-Rates!$J$6*Rates!$D$6)</f>
        <v>0</v>
      </c>
      <c r="P19" s="41">
        <f>IF(E19&gt;Rates!$E$4,D19-K19,0)</f>
        <v>0</v>
      </c>
      <c r="Q19" s="45">
        <f>IF(P19=0,0,IF($H$42&lt;500,0,IF(SUM(Q$10:Q18)=($H$42-500),0,IF(P19&gt;$H$42-500-SUM(Q$10:Q18),$H$42-500-SUM(Q$10:Q18),P19))))</f>
        <v>0</v>
      </c>
      <c r="R19" s="45">
        <f>Q19*Rates!$E$6</f>
        <v>0</v>
      </c>
      <c r="S19" s="45">
        <f t="shared" si="2"/>
        <v>0</v>
      </c>
      <c r="T19" s="46">
        <f>S19*(Rates!$E$6-Rates!$J$6*Rates!$E$6)</f>
        <v>0</v>
      </c>
      <c r="U19" s="33">
        <f t="shared" si="3"/>
        <v>0</v>
      </c>
      <c r="V19" s="53">
        <f>IF($V$7,U19*Rates!$J$11,0)</f>
        <v>0</v>
      </c>
      <c r="W19" s="68">
        <f t="shared" si="4"/>
        <v>0</v>
      </c>
      <c r="X19" s="53" t="str">
        <f t="shared" si="67"/>
        <v/>
      </c>
      <c r="Y19" s="6"/>
      <c r="Z19" s="33">
        <f t="shared" si="57"/>
        <v>756</v>
      </c>
      <c r="AA19" s="41">
        <f>IF(AND($E19&gt;=Rates!$D$4,SUM($F$10:AA18)&gt;=Rates!$D$4),0,IF(AND($E19&gt;=Rates!$D$4,SUM($F$10:AA18)&lt;Rates!$D$4),Rates!$D$4-SUM($F$10:AA18),IF($E19&lt;Rates!$D$4,$E19-SUM($F$10:AA18))))</f>
        <v>0</v>
      </c>
      <c r="AB19" s="36">
        <f t="shared" si="5"/>
        <v>0</v>
      </c>
      <c r="AC19" s="24">
        <f>AB19*Rates!$C$6</f>
        <v>0</v>
      </c>
      <c r="AD19" s="36">
        <f>IF(AND(Z19&gt;($C$42+$C$42*Rates!$J$5),Z18&lt;=($C$42+$C$42*Rates!$J$5),SUM($F$10:AA19)&lt;Rates!$D$4),SUM($F$10:AA19)-($C$42+$C$42*Rates!$J$5),IF(AD18=0,0,AA19))</f>
        <v>0</v>
      </c>
      <c r="AE19" s="25">
        <f>AD19*(Rates!$C$6-Rates!$J$6*Rates!$C$6)</f>
        <v>0</v>
      </c>
      <c r="AF19" s="41">
        <f>IF($E19&lt;=Rates!$D$4,0,IF(AND($E19&gt;Rates!$D$4,$E19&lt;Rates!$E$4),$E19-SUM($K$10:K18)-Rates!$D$4,IF(AND($E19&gt;Rates!$E$4,SUM($K$10:K18)&lt;Rates!$E$4-Rates!$D$4),Rates!$E$4-Rates!$D$4-SUM($K$10:K18),0)))</f>
        <v>0</v>
      </c>
      <c r="AG19" s="24">
        <f t="shared" si="6"/>
        <v>0</v>
      </c>
      <c r="AH19" s="24">
        <f>AG19*Rates!$D$6</f>
        <v>0</v>
      </c>
      <c r="AI19" s="45">
        <f>IF(AND(AA19+AF19&gt;($C$42+$C$42*Rates!$J$5),AF19&lt;=Rates!$E$4-Rates!$D$4,AF19&gt;0,AF19&gt;Y51+Y51*Rates!$J$5), AA19+AF19-AD19,0)</f>
        <v>0</v>
      </c>
      <c r="AJ19" s="25">
        <f>AI19*(Rates!$D$6-Rates!$J$6*Rates!$D$6)</f>
        <v>0</v>
      </c>
      <c r="AK19" s="41">
        <f>IF(Z19&gt;Rates!$E$4,Y19-AF19,0)</f>
        <v>0</v>
      </c>
      <c r="AL19" s="45">
        <f t="shared" si="7"/>
        <v>0</v>
      </c>
      <c r="AM19" s="45">
        <f>AL19*Rates!$E$6</f>
        <v>0</v>
      </c>
      <c r="AN19" s="45">
        <f>IF($C$42+$C$42*Rates!$J$5&lt;=Rates!$E$4,AK19,IF(Z19&gt;$C$42+$C$42*Rates!$J$5,Z19-($C$42+$C$42*Rates!$J$5),0))</f>
        <v>206</v>
      </c>
      <c r="AO19" s="46">
        <f>AN19*(Rates!$E$6-Rates!$J$6*Rates!$E$6)</f>
        <v>40376</v>
      </c>
      <c r="AP19" s="71">
        <f t="shared" si="8"/>
        <v>40376</v>
      </c>
      <c r="AQ19" s="53">
        <f>IF($V$7,AP19*Rates!$J$11,0)</f>
        <v>0</v>
      </c>
      <c r="AR19" s="68">
        <f t="shared" si="9"/>
        <v>40376</v>
      </c>
      <c r="AS19" s="53" t="str">
        <f t="shared" si="68"/>
        <v/>
      </c>
      <c r="AT19" s="6"/>
      <c r="AU19" s="33">
        <f t="shared" si="58"/>
        <v>635</v>
      </c>
      <c r="AV19" s="41">
        <f>IF(AND($E19&gt;=Rates!$D$4,SUM($F$10:AV18)&gt;=Rates!$D$4),0,IF(AND($E19&gt;=Rates!$D$4,SUM($F$10:AV18)&lt;Rates!$D$4),Rates!$D$4-SUM($F$10:AV18),IF($E19&lt;Rates!$D$4,$E19-SUM($F$10:AV18))))</f>
        <v>0</v>
      </c>
      <c r="AW19" s="36">
        <f t="shared" si="10"/>
        <v>0</v>
      </c>
      <c r="AX19" s="24">
        <f>AW19*Rates!$C$6</f>
        <v>0</v>
      </c>
      <c r="AY19" s="36">
        <f>IF(AND(AU19&gt;($C$42+$C$42*Rates!$J$5),AU18&lt;=($C$42+$C$42*Rates!$J$5),SUM($F$10:AV19)&lt;Rates!$D$4),SUM($F$10:AV19)-($C$42+$C$42*Rates!$J$5),IF(AY18=0,0,AV19))</f>
        <v>0</v>
      </c>
      <c r="AZ19" s="25">
        <f>AY19*(Rates!$C$6-Rates!$J$6*Rates!$C$6)</f>
        <v>0</v>
      </c>
      <c r="BA19" s="41">
        <f>IF($E19&lt;=Rates!$D$4,0,IF(AND($E19&gt;Rates!$D$4,$E19&lt;Rates!$E$4),$E19-SUM($K$10:K18)-Rates!$D$4,IF(AND($E19&gt;Rates!$E$4,SUM($K$10:K18)&lt;Rates!$E$4-Rates!$D$4),Rates!$E$4-Rates!$D$4-SUM($K$10:K18),0)))</f>
        <v>0</v>
      </c>
      <c r="BB19" s="24">
        <f t="shared" si="11"/>
        <v>0</v>
      </c>
      <c r="BC19" s="24">
        <f>BB19*Rates!$D$6</f>
        <v>0</v>
      </c>
      <c r="BD19" s="45">
        <f>IF(AND(AV19+BA19&gt;($C$42+$C$42*Rates!$J$5),BA19&lt;=Rates!$E$4-Rates!$D$4,BA19&gt;0,BA19&gt;AT51+AT51*Rates!$J$5), AV19+BA19-AY19,0)</f>
        <v>0</v>
      </c>
      <c r="BE19" s="25">
        <f>BD19*(Rates!$D$6-Rates!$J$6*Rates!$D$6)</f>
        <v>0</v>
      </c>
      <c r="BF19" s="41">
        <f>IF(AU19&gt;Rates!$E$4,AT19-BA19,0)</f>
        <v>0</v>
      </c>
      <c r="BG19" s="45">
        <f t="shared" si="12"/>
        <v>0</v>
      </c>
      <c r="BH19" s="45">
        <f>BG19*Rates!$E$6</f>
        <v>0</v>
      </c>
      <c r="BI19" s="45">
        <f>IF($C$42+$C$42*Rates!$J$5&lt;=Rates!$E$4,BF19,IF(AU19&gt;$C$42+$C$42*Rates!$J$5,AU19-($C$42+$C$42*Rates!$J$5),0))</f>
        <v>85</v>
      </c>
      <c r="BJ19" s="46">
        <f>BI19*(Rates!$E$6-Rates!$J$6*Rates!$E$6)</f>
        <v>16660</v>
      </c>
      <c r="BK19" s="71">
        <f t="shared" si="13"/>
        <v>16660</v>
      </c>
      <c r="BL19" s="53">
        <f>IF($V$7,BK19*Rates!$J$11,0)</f>
        <v>0</v>
      </c>
      <c r="BM19" s="68">
        <f t="shared" si="14"/>
        <v>16660</v>
      </c>
      <c r="BN19" s="53" t="str">
        <f t="shared" si="69"/>
        <v/>
      </c>
      <c r="BO19" s="3"/>
      <c r="BP19" s="33">
        <f t="shared" si="59"/>
        <v>635</v>
      </c>
      <c r="BQ19" s="41">
        <f>IF(AND($E19&gt;=Rates!$D$4,SUM($F$10:BQ18)&gt;=Rates!$D$4),0,IF(AND($E19&gt;=Rates!$D$4,SUM($F$10:BQ18)&lt;Rates!$D$4),Rates!$D$4-SUM($F$10:BQ18),IF($E19&lt;Rates!$D$4,$E19-SUM($F$10:BQ18))))</f>
        <v>0</v>
      </c>
      <c r="BR19" s="36">
        <f t="shared" si="15"/>
        <v>0</v>
      </c>
      <c r="BS19" s="24">
        <f>BR19*Rates!$C$6</f>
        <v>0</v>
      </c>
      <c r="BT19" s="36">
        <f>IF(AND(BP19&gt;($C$42+$C$42*Rates!$J$5),BP18&lt;=($C$42+$C$42*Rates!$J$5),SUM($F$10:BQ19)&lt;Rates!$D$4),SUM($F$10:BQ19)-($C$42+$C$42*Rates!$J$5),IF(BT18=0,0,BQ19))</f>
        <v>0</v>
      </c>
      <c r="BU19" s="25">
        <f>BT19*(Rates!$C$6-Rates!$J$6*Rates!$C$6)</f>
        <v>0</v>
      </c>
      <c r="BV19" s="41">
        <f>IF($E19&lt;=Rates!$D$4,0,IF(AND($E19&gt;Rates!$D$4,$E19&lt;Rates!$E$4),$E19-SUM($K$10:K18)-Rates!$D$4,IF(AND($E19&gt;Rates!$E$4,SUM($K$10:K18)&lt;Rates!$E$4-Rates!$D$4),Rates!$E$4-Rates!$D$4-SUM($K$10:K18),0)))</f>
        <v>0</v>
      </c>
      <c r="BW19" s="24">
        <f t="shared" si="16"/>
        <v>0</v>
      </c>
      <c r="BX19" s="24">
        <f>BW19*Rates!$D$6</f>
        <v>0</v>
      </c>
      <c r="BY19" s="45">
        <f>IF(AND(BQ19+BV19&gt;($C$42+$C$42*Rates!$J$5),BV19&lt;=Rates!$E$4-Rates!$D$4,BV19&gt;0,BV19&gt;BO51+BO51*Rates!$J$5), BQ19+BV19-BT19,0)</f>
        <v>0</v>
      </c>
      <c r="BZ19" s="25">
        <f>BY19*(Rates!$D$6-Rates!$J$6*Rates!$D$6)</f>
        <v>0</v>
      </c>
      <c r="CA19" s="41">
        <f>IF(BP19&gt;Rates!$E$4,BO19-BV19,0)</f>
        <v>0</v>
      </c>
      <c r="CB19" s="45">
        <f t="shared" si="17"/>
        <v>0</v>
      </c>
      <c r="CC19" s="45">
        <f>CB19*Rates!$E$6</f>
        <v>0</v>
      </c>
      <c r="CD19" s="45">
        <f>IF($C$42+$C$42*Rates!$J$5&lt;=Rates!$E$4,CA19,IF(BP19&gt;$C$42+$C$42*Rates!$J$5,BP19-($C$42+$C$42*Rates!$J$5),0))</f>
        <v>85</v>
      </c>
      <c r="CE19" s="46">
        <f>CD19*(Rates!$E$6-Rates!$J$6*Rates!$E$6)</f>
        <v>16660</v>
      </c>
      <c r="CF19" s="33">
        <f t="shared" si="18"/>
        <v>16660</v>
      </c>
      <c r="CG19" s="53">
        <f>IF($V$7,CF19*Rates!$J$11,0)</f>
        <v>0</v>
      </c>
      <c r="CH19" s="68">
        <f t="shared" si="19"/>
        <v>16660</v>
      </c>
      <c r="CI19" s="53" t="str">
        <f t="shared" si="70"/>
        <v/>
      </c>
      <c r="CJ19" s="3"/>
      <c r="CK19" s="33">
        <f t="shared" si="60"/>
        <v>635</v>
      </c>
      <c r="CL19" s="41">
        <f>IF(AND($E19&gt;=Rates!$D$4,SUM($F$10:CL18)&gt;=Rates!$D$4),0,IF(AND($E19&gt;=Rates!$D$4,SUM($F$10:CL18)&lt;Rates!$D$4),Rates!$D$4-SUM($F$10:CL18),IF($E19&lt;Rates!$D$4,$E19-SUM($F$10:CL18))))</f>
        <v>0</v>
      </c>
      <c r="CM19" s="36">
        <f t="shared" si="20"/>
        <v>0</v>
      </c>
      <c r="CN19" s="24">
        <f>CM19*Rates!$C$6</f>
        <v>0</v>
      </c>
      <c r="CO19" s="36">
        <f>IF(AND(CK19&gt;($C$42+$C$42*Rates!$J$5),CK18&lt;=($C$42+$C$42*Rates!$J$5),SUM($F$10:CL19)&lt;Rates!$D$4),SUM($F$10:CL19)-($C$42+$C$42*Rates!$J$5),IF(CO18=0,0,CL19))</f>
        <v>0</v>
      </c>
      <c r="CP19" s="25">
        <f>CO19*(Rates!$C$6-Rates!$J$6*Rates!$C$6)</f>
        <v>0</v>
      </c>
      <c r="CQ19" s="41">
        <f>IF($E19&lt;=Rates!$D$4,0,IF(AND($E19&gt;Rates!$D$4,$E19&lt;Rates!$E$4),$E19-SUM($K$10:K18)-Rates!$D$4,IF(AND($E19&gt;Rates!$E$4,SUM($K$10:K18)&lt;Rates!$E$4-Rates!$D$4),Rates!$E$4-Rates!$D$4-SUM($K$10:K18),0)))</f>
        <v>0</v>
      </c>
      <c r="CR19" s="24">
        <f t="shared" si="21"/>
        <v>0</v>
      </c>
      <c r="CS19" s="24">
        <f>CR19*Rates!$D$6</f>
        <v>0</v>
      </c>
      <c r="CT19" s="45">
        <f>IF(AND(CL19+CQ19&gt;($C$42+$C$42*Rates!$J$5),CQ19&lt;=Rates!$E$4-Rates!$D$4,CQ19&gt;0,CQ19&gt;CJ51+CJ51*Rates!$J$5), CL19+CQ19-CO19,0)</f>
        <v>0</v>
      </c>
      <c r="CU19" s="25">
        <f>CT19*(Rates!$D$6-Rates!$J$6*Rates!$D$6)</f>
        <v>0</v>
      </c>
      <c r="CV19" s="41">
        <f>IF(CK19&gt;Rates!$E$4,CJ19-CQ19,0)</f>
        <v>0</v>
      </c>
      <c r="CW19" s="45">
        <f t="shared" si="22"/>
        <v>0</v>
      </c>
      <c r="CX19" s="45">
        <f>CW19*Rates!$E$6</f>
        <v>0</v>
      </c>
      <c r="CY19" s="45">
        <f>IF($C$42+$C$42*Rates!$J$5&lt;=Rates!$E$4,CV19,IF(CK19&gt;$C$42+$C$42*Rates!$J$5,CK19-($C$42+$C$42*Rates!$J$5),0))</f>
        <v>85</v>
      </c>
      <c r="CZ19" s="46">
        <f>CY19*(Rates!$E$6-Rates!$J$6*Rates!$E$6)</f>
        <v>16660</v>
      </c>
      <c r="DA19" s="33">
        <f t="shared" si="23"/>
        <v>16660</v>
      </c>
      <c r="DB19" s="53">
        <f>IF($V$7,DA19*Rates!$J$11,0)</f>
        <v>0</v>
      </c>
      <c r="DC19" s="68">
        <f t="shared" si="24"/>
        <v>16660</v>
      </c>
      <c r="DD19" s="53" t="str">
        <f t="shared" si="71"/>
        <v/>
      </c>
      <c r="DE19" s="3"/>
      <c r="DF19" s="33">
        <f t="shared" si="61"/>
        <v>635</v>
      </c>
      <c r="DG19" s="41">
        <f>IF(AND($E19&gt;=Rates!$D$4,SUM($F$10:DG18)&gt;=Rates!$D$4),0,IF(AND($E19&gt;=Rates!$D$4,SUM($F$10:DG18)&lt;Rates!$D$4),Rates!$D$4-SUM($F$10:DG18),IF($E19&lt;Rates!$D$4,$E19-SUM($F$10:DG18))))</f>
        <v>0</v>
      </c>
      <c r="DH19" s="36">
        <f t="shared" si="25"/>
        <v>0</v>
      </c>
      <c r="DI19" s="24">
        <f>DH19*Rates!$C$6</f>
        <v>0</v>
      </c>
      <c r="DJ19" s="36">
        <f>IF(AND(DF19&gt;($C$42+$C$42*Rates!$J$5),DF18&lt;=($C$42+$C$42*Rates!$J$5),SUM($F$10:DG19)&lt;Rates!$D$4),SUM($F$10:DG19)-($C$42+$C$42*Rates!$J$5),IF(DJ18=0,0,DG19))</f>
        <v>0</v>
      </c>
      <c r="DK19" s="25">
        <f>DJ19*(Rates!$C$6-Rates!$J$6*Rates!$C$6)</f>
        <v>0</v>
      </c>
      <c r="DL19" s="41">
        <f>IF($E19&lt;=Rates!$D$4,0,IF(AND($E19&gt;Rates!$D$4,$E19&lt;Rates!$E$4),$E19-SUM($K$10:K18)-Rates!$D$4,IF(AND($E19&gt;Rates!$E$4,SUM($K$10:K18)&lt;Rates!$E$4-Rates!$D$4),Rates!$E$4-Rates!$D$4-SUM($K$10:K18),0)))</f>
        <v>0</v>
      </c>
      <c r="DM19" s="24">
        <f t="shared" si="26"/>
        <v>0</v>
      </c>
      <c r="DN19" s="24">
        <f>DM19*Rates!$D$6</f>
        <v>0</v>
      </c>
      <c r="DO19" s="45">
        <f>IF(AND(DG19+DL19&gt;($C$42+$C$42*Rates!$J$5),DL19&lt;=Rates!$E$4-Rates!$D$4,DL19&gt;0,DL19&gt;DE51+DE51*Rates!$J$5), DG19+DL19-DJ19,0)</f>
        <v>0</v>
      </c>
      <c r="DP19" s="25">
        <f>DO19*(Rates!$D$6-Rates!$J$6*Rates!$D$6)</f>
        <v>0</v>
      </c>
      <c r="DQ19" s="41">
        <f>IF(DF19&gt;Rates!$E$4,DE19-DL19,0)</f>
        <v>0</v>
      </c>
      <c r="DR19" s="45">
        <f t="shared" si="27"/>
        <v>0</v>
      </c>
      <c r="DS19" s="45">
        <f>DR19*Rates!$E$6</f>
        <v>0</v>
      </c>
      <c r="DT19" s="45">
        <f>IF($C$42+$C$42*Rates!$J$5&lt;=Rates!$E$4,DQ19,IF(DF19&gt;$C$42+$C$42*Rates!$J$5,DF19-($C$42+$C$42*Rates!$J$5),0))</f>
        <v>85</v>
      </c>
      <c r="DU19" s="46">
        <f>DT19*(Rates!$E$6-Rates!$J$6*Rates!$E$6)</f>
        <v>16660</v>
      </c>
      <c r="DV19" s="33">
        <f t="shared" si="28"/>
        <v>16660</v>
      </c>
      <c r="DW19" s="53">
        <f>IF($V$7,DV19*Rates!$J$11,0)</f>
        <v>0</v>
      </c>
      <c r="DX19" s="68">
        <f t="shared" si="29"/>
        <v>16660</v>
      </c>
      <c r="DY19" s="53" t="str">
        <f t="shared" si="72"/>
        <v/>
      </c>
      <c r="DZ19" s="3"/>
      <c r="EA19" s="33">
        <f t="shared" si="62"/>
        <v>635</v>
      </c>
      <c r="EB19" s="41">
        <f>IF(AND($E19&gt;=Rates!$D$4,SUM($F$10:EB18)&gt;=Rates!$D$4),0,IF(AND($E19&gt;=Rates!$D$4,SUM($F$10:EB18)&lt;Rates!$D$4),Rates!$D$4-SUM($F$10:EB18),IF($E19&lt;Rates!$D$4,$E19-SUM($F$10:EB18))))</f>
        <v>0</v>
      </c>
      <c r="EC19" s="36">
        <f t="shared" si="30"/>
        <v>0</v>
      </c>
      <c r="ED19" s="24">
        <f>EC19*Rates!$C$6</f>
        <v>0</v>
      </c>
      <c r="EE19" s="36">
        <f>IF(AND(EA19&gt;($C$42+$C$42*Rates!$J$5),EA18&lt;=($C$42+$C$42*Rates!$J$5),SUM($F$10:EB19)&lt;Rates!$D$4),SUM($F$10:EB19)-($C$42+$C$42*Rates!$J$5),IF(EE18=0,0,EB19))</f>
        <v>0</v>
      </c>
      <c r="EF19" s="25">
        <f>EE19*(Rates!$C$6-Rates!$J$6*Rates!$C$6)</f>
        <v>0</v>
      </c>
      <c r="EG19" s="41">
        <f>IF($E19&lt;=Rates!$D$4,0,IF(AND($E19&gt;Rates!$D$4,$E19&lt;Rates!$E$4),$E19-SUM($K$10:K18)-Rates!$D$4,IF(AND($E19&gt;Rates!$E$4,SUM($K$10:K18)&lt;Rates!$E$4-Rates!$D$4),Rates!$E$4-Rates!$D$4-SUM($K$10:K18),0)))</f>
        <v>0</v>
      </c>
      <c r="EH19" s="24">
        <f t="shared" si="31"/>
        <v>0</v>
      </c>
      <c r="EI19" s="24">
        <f>EH19*Rates!$D$6</f>
        <v>0</v>
      </c>
      <c r="EJ19" s="45">
        <f>IF(AND(EB19+EG19&gt;($C$42+$C$42*Rates!$J$5),EG19&lt;=Rates!$E$4-Rates!$D$4,EG19&gt;0,EG19&gt;DZ51+DZ51*Rates!$J$5), EB19+EG19-EE19,0)</f>
        <v>0</v>
      </c>
      <c r="EK19" s="25">
        <f>EJ19*(Rates!$D$6-Rates!$J$6*Rates!$D$6)</f>
        <v>0</v>
      </c>
      <c r="EL19" s="41">
        <f>IF(EA19&gt;Rates!$E$4,DZ19-EG19,0)</f>
        <v>0</v>
      </c>
      <c r="EM19" s="45">
        <f t="shared" si="32"/>
        <v>0</v>
      </c>
      <c r="EN19" s="45">
        <f>EM19*Rates!$E$6</f>
        <v>0</v>
      </c>
      <c r="EO19" s="45">
        <f>IF($C$42+$C$42*Rates!$J$5&lt;=Rates!$E$4,EL19,IF(EA19&gt;$C$42+$C$42*Rates!$J$5,EA19-($C$42+$C$42*Rates!$J$5),0))</f>
        <v>85</v>
      </c>
      <c r="EP19" s="46">
        <f>EO19*(Rates!$E$6-Rates!$J$6*Rates!$E$6)</f>
        <v>16660</v>
      </c>
      <c r="EQ19" s="33">
        <f t="shared" si="33"/>
        <v>16660</v>
      </c>
      <c r="ER19" s="53">
        <f>IF($V$7,EQ19*Rates!$J$11,0)</f>
        <v>0</v>
      </c>
      <c r="ES19" s="68">
        <f t="shared" si="34"/>
        <v>16660</v>
      </c>
      <c r="ET19" s="53" t="str">
        <f t="shared" si="73"/>
        <v/>
      </c>
      <c r="EU19" s="3"/>
      <c r="EV19" s="33">
        <f t="shared" si="63"/>
        <v>635</v>
      </c>
      <c r="EW19" s="41">
        <f>IF(AND($E19&gt;=Rates!$D$4,SUM($F$10:EW18)&gt;=Rates!$D$4),0,IF(AND($E19&gt;=Rates!$D$4,SUM($F$10:EW18)&lt;Rates!$D$4),Rates!$D$4-SUM($F$10:EW18),IF($E19&lt;Rates!$D$4,$E19-SUM($F$10:EW18))))</f>
        <v>0</v>
      </c>
      <c r="EX19" s="36">
        <f t="shared" si="35"/>
        <v>0</v>
      </c>
      <c r="EY19" s="24">
        <f>EX19*Rates!$C$6</f>
        <v>0</v>
      </c>
      <c r="EZ19" s="36">
        <f>IF(AND(EV19&gt;($C$42+$C$42*Rates!$J$5),EV18&lt;=($C$42+$C$42*Rates!$J$5),SUM($F$10:EW19)&lt;Rates!$D$4),SUM($F$10:EW19)-($C$42+$C$42*Rates!$J$5),IF(EZ18=0,0,EW19))</f>
        <v>0</v>
      </c>
      <c r="FA19" s="25">
        <f>EZ19*(Rates!$C$6-Rates!$J$6*Rates!$C$6)</f>
        <v>0</v>
      </c>
      <c r="FB19" s="41">
        <f>IF($E19&lt;=Rates!$D$4,0,IF(AND($E19&gt;Rates!$D$4,$E19&lt;Rates!$E$4),$E19-SUM($K$10:K18)-Rates!$D$4,IF(AND($E19&gt;Rates!$E$4,SUM($K$10:K18)&lt;Rates!$E$4-Rates!$D$4),Rates!$E$4-Rates!$D$4-SUM($K$10:K18),0)))</f>
        <v>0</v>
      </c>
      <c r="FC19" s="24">
        <f t="shared" si="36"/>
        <v>0</v>
      </c>
      <c r="FD19" s="24">
        <f>FC19*Rates!$D$6</f>
        <v>0</v>
      </c>
      <c r="FE19" s="45">
        <f>IF(AND(EW19+FB19&gt;($C$42+$C$42*Rates!$J$5),FB19&lt;=Rates!$E$4-Rates!$D$4,FB19&gt;0,FB19&gt;EU51+EU51*Rates!$J$5), EW19+FB19-EZ19,0)</f>
        <v>0</v>
      </c>
      <c r="FF19" s="25">
        <f>FE19*(Rates!$D$6-Rates!$J$6*Rates!$D$6)</f>
        <v>0</v>
      </c>
      <c r="FG19" s="41">
        <f>IF(EV19&gt;Rates!$E$4,EU19-FB19,0)</f>
        <v>0</v>
      </c>
      <c r="FH19" s="45">
        <f t="shared" si="37"/>
        <v>0</v>
      </c>
      <c r="FI19" s="45">
        <f>FH19*Rates!$E$6</f>
        <v>0</v>
      </c>
      <c r="FJ19" s="45">
        <f>IF($C$42+$C$42*Rates!$J$5&lt;=Rates!$E$4,FG19,IF(EV19&gt;$C$42+$C$42*Rates!$J$5,EV19-($C$42+$C$42*Rates!$J$5),0))</f>
        <v>85</v>
      </c>
      <c r="FK19" s="46">
        <f>FJ19*(Rates!$E$6-Rates!$J$6*Rates!$E$6)</f>
        <v>16660</v>
      </c>
      <c r="FL19" s="33">
        <f t="shared" si="38"/>
        <v>16660</v>
      </c>
      <c r="FM19" s="53">
        <f>IF($V$7,FL19*Rates!$J$11,0)</f>
        <v>0</v>
      </c>
      <c r="FN19" s="68">
        <f t="shared" si="39"/>
        <v>16660</v>
      </c>
      <c r="FO19" s="53" t="str">
        <f t="shared" si="74"/>
        <v/>
      </c>
      <c r="FP19" s="3"/>
      <c r="FQ19" s="33">
        <f t="shared" si="64"/>
        <v>635</v>
      </c>
      <c r="FR19" s="41">
        <f>IF(AND($E19&gt;=Rates!$D$4,SUM($F$10:FR18)&gt;=Rates!$D$4),0,IF(AND($E19&gt;=Rates!$D$4,SUM($F$10:FR18)&lt;Rates!$D$4),Rates!$D$4-SUM($F$10:FR18),IF($E19&lt;Rates!$D$4,$E19-SUM($F$10:FR18))))</f>
        <v>0</v>
      </c>
      <c r="FS19" s="36">
        <f t="shared" si="40"/>
        <v>0</v>
      </c>
      <c r="FT19" s="24">
        <f>FS19*Rates!$C$6</f>
        <v>0</v>
      </c>
      <c r="FU19" s="36">
        <f>IF(AND(FQ19&gt;($C$42+$C$42*Rates!$J$5),FQ18&lt;=($C$42+$C$42*Rates!$J$5),SUM($F$10:FR19)&lt;Rates!$D$4),SUM($F$10:FR19)-($C$42+$C$42*Rates!$J$5),IF(FU18=0,0,FR19))</f>
        <v>0</v>
      </c>
      <c r="FV19" s="25">
        <f>FU19*(Rates!$C$6-Rates!$J$6*Rates!$C$6)</f>
        <v>0</v>
      </c>
      <c r="FW19" s="41">
        <f>IF($E19&lt;=Rates!$D$4,0,IF(AND($E19&gt;Rates!$D$4,$E19&lt;Rates!$E$4),$E19-SUM($K$10:K18)-Rates!$D$4,IF(AND($E19&gt;Rates!$E$4,SUM($K$10:K18)&lt;Rates!$E$4-Rates!$D$4),Rates!$E$4-Rates!$D$4-SUM($K$10:K18),0)))</f>
        <v>0</v>
      </c>
      <c r="FX19" s="24">
        <f t="shared" si="41"/>
        <v>0</v>
      </c>
      <c r="FY19" s="24">
        <f>FX19*Rates!$D$6</f>
        <v>0</v>
      </c>
      <c r="FZ19" s="45">
        <f>IF(AND(FR19+FW19&gt;($C$42+$C$42*Rates!$J$5),FW19&lt;=Rates!$E$4-Rates!$D$4,FW19&gt;0,FW19&gt;FP51+FP51*Rates!$J$5), FR19+FW19-FU19,0)</f>
        <v>0</v>
      </c>
      <c r="GA19" s="25">
        <f>FZ19*(Rates!$D$6-Rates!$J$6*Rates!$D$6)</f>
        <v>0</v>
      </c>
      <c r="GB19" s="41">
        <f>IF(FQ19&gt;Rates!$E$4,FP19-FW19,0)</f>
        <v>0</v>
      </c>
      <c r="GC19" s="45">
        <f t="shared" si="42"/>
        <v>0</v>
      </c>
      <c r="GD19" s="45">
        <f>GC19*Rates!$E$6</f>
        <v>0</v>
      </c>
      <c r="GE19" s="45">
        <f>IF($C$42+$C$42*Rates!$J$5&lt;=Rates!$E$4,GB19,IF(FQ19&gt;$C$42+$C$42*Rates!$J$5,FQ19-($C$42+$C$42*Rates!$J$5),0))</f>
        <v>85</v>
      </c>
      <c r="GF19" s="46">
        <f>GE19*(Rates!$E$6-Rates!$J$6*Rates!$E$6)</f>
        <v>16660</v>
      </c>
      <c r="GG19" s="33">
        <f t="shared" si="43"/>
        <v>16660</v>
      </c>
      <c r="GH19" s="53">
        <f>IF($V$7,GG19*Rates!$J$11,0)</f>
        <v>0</v>
      </c>
      <c r="GI19" s="68">
        <f t="shared" si="44"/>
        <v>16660</v>
      </c>
      <c r="GJ19" s="53" t="str">
        <f t="shared" si="75"/>
        <v/>
      </c>
      <c r="GK19" s="3"/>
      <c r="GL19" s="33">
        <f t="shared" si="65"/>
        <v>635</v>
      </c>
      <c r="GM19" s="41">
        <f>IF(AND($E19&gt;=Rates!$D$4,SUM($F$10:GM18)&gt;=Rates!$D$4),0,IF(AND($E19&gt;=Rates!$D$4,SUM($F$10:GM18)&lt;Rates!$D$4),Rates!$D$4-SUM($F$10:GM18),IF($E19&lt;Rates!$D$4,$E19-SUM($F$10:GM18))))</f>
        <v>0</v>
      </c>
      <c r="GN19" s="36">
        <f t="shared" si="45"/>
        <v>0</v>
      </c>
      <c r="GO19" s="24">
        <f>GN19*Rates!$C$6</f>
        <v>0</v>
      </c>
      <c r="GP19" s="36">
        <f>IF(AND(GL19&gt;($C$42+$C$42*Rates!$J$5),GL18&lt;=($C$42+$C$42*Rates!$J$5),SUM($F$10:GM19)&lt;Rates!$D$4),SUM($F$10:GM19)-($C$42+$C$42*Rates!$J$5),IF(GP18=0,0,GM19))</f>
        <v>0</v>
      </c>
      <c r="GQ19" s="25">
        <f>GP19*(Rates!$C$6-Rates!$J$6*Rates!$C$6)</f>
        <v>0</v>
      </c>
      <c r="GR19" s="41">
        <f>IF($E19&lt;=Rates!$D$4,0,IF(AND($E19&gt;Rates!$D$4,$E19&lt;Rates!$E$4),$E19-SUM($K$10:GR18)-Rates!$D$4,IF(AND($E19&gt;Rates!$E$4,SUM($K$10:GR18)&lt;Rates!$E$4-Rates!$D$4),Rates!$E$4-Rates!$D$4-SUM($K$10:GR18),0)))</f>
        <v>0</v>
      </c>
      <c r="GS19" s="24">
        <f t="shared" si="46"/>
        <v>0</v>
      </c>
      <c r="GT19" s="24">
        <f>GS19*Rates!$D$6</f>
        <v>0</v>
      </c>
      <c r="GU19" s="45">
        <f>IF(AND(GM19+GR19&gt;($C$42+$C$42*Rates!$J$5),GR19&lt;=Rates!$E$4-Rates!$D$4,GR19&gt;0,GR19&gt;GK51+GK51*Rates!$J$5), GM19+GR19-GP19,0)</f>
        <v>0</v>
      </c>
      <c r="GV19" s="25">
        <f>GU19*(Rates!$D$6-Rates!$J$6*Rates!$D$6)</f>
        <v>0</v>
      </c>
      <c r="GW19" s="41">
        <f>IF(GL19&gt;Rates!$E$4,GK19-GR19,0)</f>
        <v>0</v>
      </c>
      <c r="GX19" s="45">
        <f t="shared" si="47"/>
        <v>0</v>
      </c>
      <c r="GY19" s="45">
        <f>GX19*Rates!$E$6</f>
        <v>0</v>
      </c>
      <c r="GZ19" s="45">
        <f>IF($C$42+$C$42*Rates!$J$5&lt;=Rates!$E$4,GW19,IF(GL19&gt;$C$42+$C$42*Rates!$J$5,GL19-($C$42+$C$42*Rates!$J$5),0))</f>
        <v>85</v>
      </c>
      <c r="HA19" s="46">
        <f>GZ19*(Rates!$E$6-Rates!$J$6*Rates!$E$6)</f>
        <v>16660</v>
      </c>
      <c r="HB19" s="33">
        <f t="shared" si="48"/>
        <v>16660</v>
      </c>
      <c r="HC19" s="53">
        <f>IF($V$7,HB19*Rates!$J$11,0)</f>
        <v>0</v>
      </c>
      <c r="HD19" s="68">
        <f t="shared" si="49"/>
        <v>16660</v>
      </c>
      <c r="HE19" s="53" t="str">
        <f t="shared" si="76"/>
        <v/>
      </c>
      <c r="HF19" s="3"/>
      <c r="HG19" s="33">
        <f t="shared" si="66"/>
        <v>635</v>
      </c>
      <c r="HH19" s="41">
        <f>IF(AND($E19&gt;=Rates!$D$4,SUM($F$10:HH18)&gt;=Rates!$D$4),0,IF(AND($E19&gt;=Rates!$D$4,SUM($F$10:HH18)&lt;Rates!$D$4),Rates!$D$4-SUM($F$10:HH18),IF($E19&lt;Rates!$D$4,$E19-SUM($F$10:HH18))))</f>
        <v>0</v>
      </c>
      <c r="HI19" s="36">
        <f t="shared" si="50"/>
        <v>0</v>
      </c>
      <c r="HJ19" s="24">
        <f>HI19*Rates!$C$6</f>
        <v>0</v>
      </c>
      <c r="HK19" s="36">
        <f>IF(AND(HG19&gt;($C$42+$C$42*Rates!$J$5),HG18&lt;=($C$42+$C$42*Rates!$J$5),SUM($F$10:HH19)&lt;Rates!$D$4),SUM($F$10:HH19)-($C$42+$C$42*Rates!$J$5),IF(HK18=0,0,HH19))</f>
        <v>0</v>
      </c>
      <c r="HL19" s="25">
        <f>HK19*(Rates!$C$6-Rates!$J$6*Rates!$C$6)</f>
        <v>0</v>
      </c>
      <c r="HM19" s="41">
        <f>IF($E19&lt;=Rates!$D$4,0,IF(AND($E19&gt;Rates!$D$4,$E19&lt;Rates!$E$4),$E19-SUM($K$10:K18)-Rates!$D$4,IF(AND($E19&gt;Rates!$E$4,SUM($K$10:K18)&lt;Rates!$E$4-Rates!$D$4),Rates!$E$4-Rates!$D$4-SUM($K$10:K18),0)))</f>
        <v>0</v>
      </c>
      <c r="HN19" s="24">
        <f t="shared" si="51"/>
        <v>0</v>
      </c>
      <c r="HO19" s="24">
        <f>HN19*Rates!$D$6</f>
        <v>0</v>
      </c>
      <c r="HP19" s="45">
        <f>IF(AND(HH19+HM19&gt;($C$42+$C$42*Rates!$J$5),HM19&lt;=Rates!$E$4-Rates!$D$4,HM19&gt;0,HM19&gt;HF51+HF51*Rates!$J$5), HH19+HM19-HK19,0)</f>
        <v>0</v>
      </c>
      <c r="HQ19" s="25">
        <f>HP19*(Rates!$D$6-Rates!$J$6*Rates!$D$6)</f>
        <v>0</v>
      </c>
      <c r="HR19" s="41">
        <f>IF(HG19&gt;Rates!$E$4,HF19-HM19,0)</f>
        <v>0</v>
      </c>
      <c r="HS19" s="45">
        <f t="shared" si="52"/>
        <v>0</v>
      </c>
      <c r="HT19" s="45">
        <f>HS19*Rates!$E$6</f>
        <v>0</v>
      </c>
      <c r="HU19" s="45">
        <f>IF($C$42+$C$42*Rates!$J$5&lt;=Rates!$E$4,HR19,IF(HG19&gt;$C$42+$C$42*Rates!$J$5,HG19-($C$42+$C$42*Rates!$J$5),0))</f>
        <v>85</v>
      </c>
      <c r="HV19" s="46">
        <f>HU19*(Rates!$E$6-Rates!$J$6*Rates!$E$6)</f>
        <v>16660</v>
      </c>
      <c r="HW19" s="33">
        <f t="shared" si="53"/>
        <v>16660</v>
      </c>
      <c r="HX19" s="53">
        <f>IF($V$7,HW19*Rates!$J$11,0)</f>
        <v>0</v>
      </c>
      <c r="HY19" s="68">
        <f t="shared" si="54"/>
        <v>16660</v>
      </c>
      <c r="HZ19" s="53" t="str">
        <f t="shared" si="77"/>
        <v/>
      </c>
      <c r="IB19" s="6"/>
      <c r="IC19" s="5"/>
    </row>
    <row r="20" spans="2:237" x14ac:dyDescent="0.25">
      <c r="B20" s="55">
        <f t="shared" si="55"/>
        <v>40585</v>
      </c>
      <c r="C20" s="66">
        <f>WEEKDAY('Mngt Info'!B20,2)</f>
        <v>5</v>
      </c>
      <c r="D20" s="3">
        <v>67</v>
      </c>
      <c r="E20" s="33">
        <f t="shared" si="56"/>
        <v>702</v>
      </c>
      <c r="F20" s="41">
        <f>IF(AND($E20&gt;=Rates!$D$4,SUM($F$10:F19)&gt;=Rates!$D$4),0,IF(AND($E20&gt;=Rates!$D$4,SUM($F$10:F19)&lt;Rates!$D$4),Rates!$D$4-SUM(F$10:$F19:F19),IF($E20&lt;Rates!$D$4,$E20-SUM($F$10:F19))))</f>
        <v>0</v>
      </c>
      <c r="G20" s="36">
        <f t="shared" si="0"/>
        <v>0</v>
      </c>
      <c r="H20" s="24">
        <f>G20*Rates!$C$6</f>
        <v>0</v>
      </c>
      <c r="I20" s="36">
        <f>IF(AND(E20&gt;($C$42+$C$42*Rates!$J$5),E19&lt;=($C$42+$C$42*Rates!$J$5),SUM($F$10:F20)&lt;Rates!$D$4),SUM($F$10:F20)-($C$42+$C$42*Rates!$J$5),IF(I19=0,0,F20))</f>
        <v>0</v>
      </c>
      <c r="J20" s="25">
        <f>I20*(Rates!$C$6-Rates!$J$6*Rates!$C$6)</f>
        <v>0</v>
      </c>
      <c r="K20" s="41">
        <f>IF($E20&lt;=Rates!$D$4,0,IF(AND($E20&gt;Rates!$D$4,$E20&lt;Rates!$E$4),$E20-SUM($K$10:K19)-Rates!$D$4,IF(AND($E20&gt;Rates!$E$4,SUM($K$10:K19)&lt;Rates!$E$4-Rates!$D$4),Rates!$E$4-Rates!$D$4-SUM($K$10:K19),0)))</f>
        <v>0</v>
      </c>
      <c r="L20" s="24">
        <f t="shared" si="1"/>
        <v>0</v>
      </c>
      <c r="M20" s="24">
        <f>L20*Rates!$D$6</f>
        <v>0</v>
      </c>
      <c r="N20" s="45">
        <f>IF(AND(F20+K20&gt;($C$42+$C$42*Rates!$J$5),K20&lt;=Rates!$E$4-Rates!$D$4,K20&gt;0,K20&gt;D52+D52*Rates!$J$5), F20+K20-I20,0)</f>
        <v>0</v>
      </c>
      <c r="O20" s="25">
        <f>N20*(Rates!$D$6-Rates!$J$6*Rates!$D$6)</f>
        <v>0</v>
      </c>
      <c r="P20" s="41">
        <f>IF(E20&gt;Rates!$E$4,D20-K20,0)</f>
        <v>67</v>
      </c>
      <c r="Q20" s="45">
        <f>IF(P20=0,0,IF($H$42&lt;500,0,IF(SUM(Q$10:Q19)=($H$42-500),0,IF(P20&gt;$H$42-500-SUM(Q$10:Q19),$H$42-500-SUM(Q$10:Q19),P20))))</f>
        <v>0</v>
      </c>
      <c r="R20" s="45">
        <f>Q20*Rates!$E$6</f>
        <v>0</v>
      </c>
      <c r="S20" s="45">
        <f t="shared" si="2"/>
        <v>67</v>
      </c>
      <c r="T20" s="46">
        <f>S20*(Rates!$E$6-Rates!$J$6*Rates!$E$6)</f>
        <v>13132</v>
      </c>
      <c r="U20" s="33">
        <f t="shared" si="3"/>
        <v>13132</v>
      </c>
      <c r="V20" s="53">
        <f>IF($V$7,U20*Rates!$J$11,0)</f>
        <v>0</v>
      </c>
      <c r="W20" s="68">
        <f t="shared" si="4"/>
        <v>13132</v>
      </c>
      <c r="X20" s="53" t="str">
        <f t="shared" si="67"/>
        <v/>
      </c>
      <c r="Y20" s="6"/>
      <c r="Z20" s="33">
        <f t="shared" si="57"/>
        <v>756</v>
      </c>
      <c r="AA20" s="41">
        <f>IF(AND($E20&gt;=Rates!$D$4,SUM($F$10:AA19)&gt;=Rates!$D$4),0,IF(AND($E20&gt;=Rates!$D$4,SUM($F$10:AA19)&lt;Rates!$D$4),Rates!$D$4-SUM($F$10:AA19:AA19),IF($E20&lt;Rates!$D$4,$E20-SUM($F$10:AA19))))</f>
        <v>0</v>
      </c>
      <c r="AB20" s="36">
        <f t="shared" si="5"/>
        <v>0</v>
      </c>
      <c r="AC20" s="24">
        <f>AB20*Rates!$C$6</f>
        <v>0</v>
      </c>
      <c r="AD20" s="36">
        <f>IF(AND(Z20&gt;($C$42+$C$42*Rates!$J$5),Z19&lt;=($C$42+$C$42*Rates!$J$5),SUM($F$10:AA20)&lt;Rates!$D$4),SUM($F$10:AA20)-($C$42+$C$42*Rates!$J$5),IF(AD19=0,0,AA20))</f>
        <v>0</v>
      </c>
      <c r="AE20" s="25">
        <f>AD20*(Rates!$C$6-Rates!$J$6*Rates!$C$6)</f>
        <v>0</v>
      </c>
      <c r="AF20" s="41">
        <f>IF($E20&lt;=Rates!$D$4,0,IF(AND($E20&gt;Rates!$D$4,$E20&lt;Rates!$E$4),$E20-SUM($K$10:K19)-Rates!$D$4,IF(AND($E20&gt;Rates!$E$4,SUM($K$10:K19)&lt;Rates!$E$4-Rates!$D$4),Rates!$E$4-Rates!$D$4-SUM($K$10:K19),0)))</f>
        <v>0</v>
      </c>
      <c r="AG20" s="24">
        <f t="shared" si="6"/>
        <v>0</v>
      </c>
      <c r="AH20" s="24">
        <f>AG20*Rates!$D$6</f>
        <v>0</v>
      </c>
      <c r="AI20" s="45">
        <f>IF(AND(AA20+AF20&gt;($C$42+$C$42*Rates!$J$5),AF20&lt;=Rates!$E$4-Rates!$D$4,AF20&gt;0,AF20&gt;Y52+Y52*Rates!$J$5), AA20+AF20-AD20,0)</f>
        <v>0</v>
      </c>
      <c r="AJ20" s="25">
        <f>AI20*(Rates!$D$6-Rates!$J$6*Rates!$D$6)</f>
        <v>0</v>
      </c>
      <c r="AK20" s="41">
        <f>IF(Z20&gt;Rates!$E$4,Y20-AF20,0)</f>
        <v>0</v>
      </c>
      <c r="AL20" s="45">
        <f t="shared" si="7"/>
        <v>0</v>
      </c>
      <c r="AM20" s="45">
        <f>AL20*Rates!$E$6</f>
        <v>0</v>
      </c>
      <c r="AN20" s="45">
        <f>IF($C$42+$C$42*Rates!$J$5&lt;=Rates!$E$4,AK20,IF(Z20&gt;$C$42+$C$42*Rates!$J$5,Z20-($C$42+$C$42*Rates!$J$5),0))</f>
        <v>206</v>
      </c>
      <c r="AO20" s="46">
        <f>AN20*(Rates!$E$6-Rates!$J$6*Rates!$E$6)</f>
        <v>40376</v>
      </c>
      <c r="AP20" s="71">
        <f t="shared" si="8"/>
        <v>40376</v>
      </c>
      <c r="AQ20" s="53">
        <f>IF($V$7,AP20*Rates!$J$11,0)</f>
        <v>0</v>
      </c>
      <c r="AR20" s="68">
        <f t="shared" si="9"/>
        <v>40376</v>
      </c>
      <c r="AS20" s="53" t="str">
        <f t="shared" si="68"/>
        <v/>
      </c>
      <c r="AT20" s="6"/>
      <c r="AU20" s="33">
        <f t="shared" si="58"/>
        <v>702</v>
      </c>
      <c r="AV20" s="41">
        <f>IF(AND($E20&gt;=Rates!$D$4,SUM($F$10:AV19)&gt;=Rates!$D$4),0,IF(AND($E20&gt;=Rates!$D$4,SUM($F$10:AV19)&lt;Rates!$D$4),Rates!$D$4-SUM($F$10:AV19:AV19),IF($E20&lt;Rates!$D$4,$E20-SUM($F$10:AV19))))</f>
        <v>0</v>
      </c>
      <c r="AW20" s="36">
        <f t="shared" si="10"/>
        <v>0</v>
      </c>
      <c r="AX20" s="24">
        <f>AW20*Rates!$C$6</f>
        <v>0</v>
      </c>
      <c r="AY20" s="36">
        <f>IF(AND(AU20&gt;($C$42+$C$42*Rates!$J$5),AU19&lt;=($C$42+$C$42*Rates!$J$5),SUM($F$10:AV20)&lt;Rates!$D$4),SUM($F$10:AV20)-($C$42+$C$42*Rates!$J$5),IF(AY19=0,0,AV20))</f>
        <v>0</v>
      </c>
      <c r="AZ20" s="25">
        <f>AY20*(Rates!$C$6-Rates!$J$6*Rates!$C$6)</f>
        <v>0</v>
      </c>
      <c r="BA20" s="41">
        <f>IF($E20&lt;=Rates!$D$4,0,IF(AND($E20&gt;Rates!$D$4,$E20&lt;Rates!$E$4),$E20-SUM($K$10:K19)-Rates!$D$4,IF(AND($E20&gt;Rates!$E$4,SUM($K$10:K19)&lt;Rates!$E$4-Rates!$D$4),Rates!$E$4-Rates!$D$4-SUM($K$10:K19),0)))</f>
        <v>0</v>
      </c>
      <c r="BB20" s="24">
        <f t="shared" si="11"/>
        <v>0</v>
      </c>
      <c r="BC20" s="24">
        <f>BB20*Rates!$D$6</f>
        <v>0</v>
      </c>
      <c r="BD20" s="45">
        <f>IF(AND(AV20+BA20&gt;($C$42+$C$42*Rates!$J$5),BA20&lt;=Rates!$E$4-Rates!$D$4,BA20&gt;0,BA20&gt;AT52+AT52*Rates!$J$5), AV20+BA20-AY20,0)</f>
        <v>0</v>
      </c>
      <c r="BE20" s="25">
        <f>BD20*(Rates!$D$6-Rates!$J$6*Rates!$D$6)</f>
        <v>0</v>
      </c>
      <c r="BF20" s="41">
        <f>IF(AU20&gt;Rates!$E$4,AT20-BA20,0)</f>
        <v>0</v>
      </c>
      <c r="BG20" s="45">
        <f t="shared" si="12"/>
        <v>0</v>
      </c>
      <c r="BH20" s="45">
        <f>BG20*Rates!$E$6</f>
        <v>0</v>
      </c>
      <c r="BI20" s="45">
        <f>IF($C$42+$C$42*Rates!$J$5&lt;=Rates!$E$4,BF20,IF(AU20&gt;$C$42+$C$42*Rates!$J$5,AU20-($C$42+$C$42*Rates!$J$5),0))</f>
        <v>152</v>
      </c>
      <c r="BJ20" s="46">
        <f>BI20*(Rates!$E$6-Rates!$J$6*Rates!$E$6)</f>
        <v>29792</v>
      </c>
      <c r="BK20" s="71">
        <f t="shared" si="13"/>
        <v>29792</v>
      </c>
      <c r="BL20" s="53">
        <f>IF($V$7,BK20*Rates!$J$11,0)</f>
        <v>0</v>
      </c>
      <c r="BM20" s="68">
        <f t="shared" si="14"/>
        <v>29792</v>
      </c>
      <c r="BN20" s="53" t="str">
        <f t="shared" si="69"/>
        <v/>
      </c>
      <c r="BO20" s="3"/>
      <c r="BP20" s="33">
        <f t="shared" si="59"/>
        <v>702</v>
      </c>
      <c r="BQ20" s="41">
        <f>IF(AND($E20&gt;=Rates!$D$4,SUM($F$10:BQ19)&gt;=Rates!$D$4),0,IF(AND($E20&gt;=Rates!$D$4,SUM($F$10:BQ19)&lt;Rates!$D$4),Rates!$D$4-SUM($F$10:BQ19:BQ19),IF($E20&lt;Rates!$D$4,$E20-SUM($F$10:BQ19))))</f>
        <v>0</v>
      </c>
      <c r="BR20" s="36">
        <f t="shared" si="15"/>
        <v>0</v>
      </c>
      <c r="BS20" s="24">
        <f>BR20*Rates!$C$6</f>
        <v>0</v>
      </c>
      <c r="BT20" s="36">
        <f>IF(AND(BP20&gt;($C$42+$C$42*Rates!$J$5),BP19&lt;=($C$42+$C$42*Rates!$J$5),SUM($F$10:BQ20)&lt;Rates!$D$4),SUM($F$10:BQ20)-($C$42+$C$42*Rates!$J$5),IF(BT19=0,0,BQ20))</f>
        <v>0</v>
      </c>
      <c r="BU20" s="25">
        <f>BT20*(Rates!$C$6-Rates!$J$6*Rates!$C$6)</f>
        <v>0</v>
      </c>
      <c r="BV20" s="41">
        <f>IF($E20&lt;=Rates!$D$4,0,IF(AND($E20&gt;Rates!$D$4,$E20&lt;Rates!$E$4),$E20-SUM($K$10:K19)-Rates!$D$4,IF(AND($E20&gt;Rates!$E$4,SUM($K$10:K19)&lt;Rates!$E$4-Rates!$D$4),Rates!$E$4-Rates!$D$4-SUM($K$10:K19),0)))</f>
        <v>0</v>
      </c>
      <c r="BW20" s="24">
        <f t="shared" si="16"/>
        <v>0</v>
      </c>
      <c r="BX20" s="24">
        <f>BW20*Rates!$D$6</f>
        <v>0</v>
      </c>
      <c r="BY20" s="45">
        <f>IF(AND(BQ20+BV20&gt;($C$42+$C$42*Rates!$J$5),BV20&lt;=Rates!$E$4-Rates!$D$4,BV20&gt;0,BV20&gt;BO52+BO52*Rates!$J$5), BQ20+BV20-BT20,0)</f>
        <v>0</v>
      </c>
      <c r="BZ20" s="25">
        <f>BY20*(Rates!$D$6-Rates!$J$6*Rates!$D$6)</f>
        <v>0</v>
      </c>
      <c r="CA20" s="41">
        <f>IF(BP20&gt;Rates!$E$4,BO20-BV20,0)</f>
        <v>0</v>
      </c>
      <c r="CB20" s="45">
        <f t="shared" si="17"/>
        <v>0</v>
      </c>
      <c r="CC20" s="45">
        <f>CB20*Rates!$E$6</f>
        <v>0</v>
      </c>
      <c r="CD20" s="45">
        <f>IF($C$42+$C$42*Rates!$J$5&lt;=Rates!$E$4,CA20,IF(BP20&gt;$C$42+$C$42*Rates!$J$5,BP20-($C$42+$C$42*Rates!$J$5),0))</f>
        <v>152</v>
      </c>
      <c r="CE20" s="46">
        <f>CD20*(Rates!$E$6-Rates!$J$6*Rates!$E$6)</f>
        <v>29792</v>
      </c>
      <c r="CF20" s="33">
        <f t="shared" si="18"/>
        <v>29792</v>
      </c>
      <c r="CG20" s="53">
        <f>IF($V$7,CF20*Rates!$J$11,0)</f>
        <v>0</v>
      </c>
      <c r="CH20" s="68">
        <f t="shared" si="19"/>
        <v>29792</v>
      </c>
      <c r="CI20" s="53" t="str">
        <f t="shared" si="70"/>
        <v/>
      </c>
      <c r="CJ20" s="3"/>
      <c r="CK20" s="33">
        <f t="shared" si="60"/>
        <v>702</v>
      </c>
      <c r="CL20" s="41">
        <f>IF(AND($E20&gt;=Rates!$D$4,SUM($F$10:CL19)&gt;=Rates!$D$4),0,IF(AND($E20&gt;=Rates!$D$4,SUM($F$10:CL19)&lt;Rates!$D$4),Rates!$D$4-SUM($F$10:CL19:CL19),IF($E20&lt;Rates!$D$4,$E20-SUM($F$10:CL19))))</f>
        <v>0</v>
      </c>
      <c r="CM20" s="36">
        <f t="shared" si="20"/>
        <v>0</v>
      </c>
      <c r="CN20" s="24">
        <f>CM20*Rates!$C$6</f>
        <v>0</v>
      </c>
      <c r="CO20" s="36">
        <f>IF(AND(CK20&gt;($C$42+$C$42*Rates!$J$5),CK19&lt;=($C$42+$C$42*Rates!$J$5),SUM($F$10:CL20)&lt;Rates!$D$4),SUM($F$10:CL20)-($C$42+$C$42*Rates!$J$5),IF(CO19=0,0,CL20))</f>
        <v>0</v>
      </c>
      <c r="CP20" s="25">
        <f>CO20*(Rates!$C$6-Rates!$J$6*Rates!$C$6)</f>
        <v>0</v>
      </c>
      <c r="CQ20" s="41">
        <f>IF($E20&lt;=Rates!$D$4,0,IF(AND($E20&gt;Rates!$D$4,$E20&lt;Rates!$E$4),$E20-SUM($K$10:K19)-Rates!$D$4,IF(AND($E20&gt;Rates!$E$4,SUM($K$10:K19)&lt;Rates!$E$4-Rates!$D$4),Rates!$E$4-Rates!$D$4-SUM($K$10:K19),0)))</f>
        <v>0</v>
      </c>
      <c r="CR20" s="24">
        <f t="shared" si="21"/>
        <v>0</v>
      </c>
      <c r="CS20" s="24">
        <f>CR20*Rates!$D$6</f>
        <v>0</v>
      </c>
      <c r="CT20" s="45">
        <f>IF(AND(CL20+CQ20&gt;($C$42+$C$42*Rates!$J$5),CQ20&lt;=Rates!$E$4-Rates!$D$4,CQ20&gt;0,CQ20&gt;CJ52+CJ52*Rates!$J$5), CL20+CQ20-CO20,0)</f>
        <v>0</v>
      </c>
      <c r="CU20" s="25">
        <f>CT20*(Rates!$D$6-Rates!$J$6*Rates!$D$6)</f>
        <v>0</v>
      </c>
      <c r="CV20" s="41">
        <f>IF(CK20&gt;Rates!$E$4,CJ20-CQ20,0)</f>
        <v>0</v>
      </c>
      <c r="CW20" s="45">
        <f t="shared" si="22"/>
        <v>0</v>
      </c>
      <c r="CX20" s="45">
        <f>CW20*Rates!$E$6</f>
        <v>0</v>
      </c>
      <c r="CY20" s="45">
        <f>IF($C$42+$C$42*Rates!$J$5&lt;=Rates!$E$4,CV20,IF(CK20&gt;$C$42+$C$42*Rates!$J$5,CK20-($C$42+$C$42*Rates!$J$5),0))</f>
        <v>152</v>
      </c>
      <c r="CZ20" s="46">
        <f>CY20*(Rates!$E$6-Rates!$J$6*Rates!$E$6)</f>
        <v>29792</v>
      </c>
      <c r="DA20" s="33">
        <f t="shared" si="23"/>
        <v>29792</v>
      </c>
      <c r="DB20" s="53">
        <f>IF($V$7,DA20*Rates!$J$11,0)</f>
        <v>0</v>
      </c>
      <c r="DC20" s="68">
        <f t="shared" si="24"/>
        <v>29792</v>
      </c>
      <c r="DD20" s="53" t="str">
        <f t="shared" si="71"/>
        <v/>
      </c>
      <c r="DE20" s="3"/>
      <c r="DF20" s="33">
        <f t="shared" si="61"/>
        <v>702</v>
      </c>
      <c r="DG20" s="41">
        <f>IF(AND($E20&gt;=Rates!$D$4,SUM($F$10:DG19)&gt;=Rates!$D$4),0,IF(AND($E20&gt;=Rates!$D$4,SUM($F$10:DG19)&lt;Rates!$D$4),Rates!$D$4-SUM($F$10:DG19:DG19),IF($E20&lt;Rates!$D$4,$E20-SUM($F$10:DG19))))</f>
        <v>0</v>
      </c>
      <c r="DH20" s="36">
        <f t="shared" si="25"/>
        <v>0</v>
      </c>
      <c r="DI20" s="24">
        <f>DH20*Rates!$C$6</f>
        <v>0</v>
      </c>
      <c r="DJ20" s="36">
        <f>IF(AND(DF20&gt;($C$42+$C$42*Rates!$J$5),DF19&lt;=($C$42+$C$42*Rates!$J$5),SUM($F$10:DG20)&lt;Rates!$D$4),SUM($F$10:DG20)-($C$42+$C$42*Rates!$J$5),IF(DJ19=0,0,DG20))</f>
        <v>0</v>
      </c>
      <c r="DK20" s="25">
        <f>DJ20*(Rates!$C$6-Rates!$J$6*Rates!$C$6)</f>
        <v>0</v>
      </c>
      <c r="DL20" s="41">
        <f>IF($E20&lt;=Rates!$D$4,0,IF(AND($E20&gt;Rates!$D$4,$E20&lt;Rates!$E$4),$E20-SUM($K$10:K19)-Rates!$D$4,IF(AND($E20&gt;Rates!$E$4,SUM($K$10:K19)&lt;Rates!$E$4-Rates!$D$4),Rates!$E$4-Rates!$D$4-SUM($K$10:K19),0)))</f>
        <v>0</v>
      </c>
      <c r="DM20" s="24">
        <f t="shared" si="26"/>
        <v>0</v>
      </c>
      <c r="DN20" s="24">
        <f>DM20*Rates!$D$6</f>
        <v>0</v>
      </c>
      <c r="DO20" s="45">
        <f>IF(AND(DG20+DL20&gt;($C$42+$C$42*Rates!$J$5),DL20&lt;=Rates!$E$4-Rates!$D$4,DL20&gt;0,DL20&gt;DE52+DE52*Rates!$J$5), DG20+DL20-DJ20,0)</f>
        <v>0</v>
      </c>
      <c r="DP20" s="25">
        <f>DO20*(Rates!$D$6-Rates!$J$6*Rates!$D$6)</f>
        <v>0</v>
      </c>
      <c r="DQ20" s="41">
        <f>IF(DF20&gt;Rates!$E$4,DE20-DL20,0)</f>
        <v>0</v>
      </c>
      <c r="DR20" s="45">
        <f t="shared" si="27"/>
        <v>0</v>
      </c>
      <c r="DS20" s="45">
        <f>DR20*Rates!$E$6</f>
        <v>0</v>
      </c>
      <c r="DT20" s="45">
        <f>IF($C$42+$C$42*Rates!$J$5&lt;=Rates!$E$4,DQ20,IF(DF20&gt;$C$42+$C$42*Rates!$J$5,DF20-($C$42+$C$42*Rates!$J$5),0))</f>
        <v>152</v>
      </c>
      <c r="DU20" s="46">
        <f>DT20*(Rates!$E$6-Rates!$J$6*Rates!$E$6)</f>
        <v>29792</v>
      </c>
      <c r="DV20" s="33">
        <f t="shared" si="28"/>
        <v>29792</v>
      </c>
      <c r="DW20" s="53">
        <f>IF($V$7,DV20*Rates!$J$11,0)</f>
        <v>0</v>
      </c>
      <c r="DX20" s="68">
        <f t="shared" si="29"/>
        <v>29792</v>
      </c>
      <c r="DY20" s="53" t="str">
        <f t="shared" si="72"/>
        <v/>
      </c>
      <c r="DZ20" s="3"/>
      <c r="EA20" s="33">
        <f t="shared" si="62"/>
        <v>702</v>
      </c>
      <c r="EB20" s="41">
        <f>IF(AND($E20&gt;=Rates!$D$4,SUM($F$10:EB19)&gt;=Rates!$D$4),0,IF(AND($E20&gt;=Rates!$D$4,SUM($F$10:EB19)&lt;Rates!$D$4),Rates!$D$4-SUM($F$10:EB19:EB19),IF($E20&lt;Rates!$D$4,$E20-SUM($F$10:EB19))))</f>
        <v>0</v>
      </c>
      <c r="EC20" s="36">
        <f t="shared" si="30"/>
        <v>0</v>
      </c>
      <c r="ED20" s="24">
        <f>EC20*Rates!$C$6</f>
        <v>0</v>
      </c>
      <c r="EE20" s="36">
        <f>IF(AND(EA20&gt;($C$42+$C$42*Rates!$J$5),EA19&lt;=($C$42+$C$42*Rates!$J$5),SUM($F$10:EB20)&lt;Rates!$D$4),SUM($F$10:EB20)-($C$42+$C$42*Rates!$J$5),IF(EE19=0,0,EB20))</f>
        <v>0</v>
      </c>
      <c r="EF20" s="25">
        <f>EE20*(Rates!$C$6-Rates!$J$6*Rates!$C$6)</f>
        <v>0</v>
      </c>
      <c r="EG20" s="41">
        <f>IF($E20&lt;=Rates!$D$4,0,IF(AND($E20&gt;Rates!$D$4,$E20&lt;Rates!$E$4),$E20-SUM($K$10:K19)-Rates!$D$4,IF(AND($E20&gt;Rates!$E$4,SUM($K$10:K19)&lt;Rates!$E$4-Rates!$D$4),Rates!$E$4-Rates!$D$4-SUM($K$10:K19),0)))</f>
        <v>0</v>
      </c>
      <c r="EH20" s="24">
        <f t="shared" si="31"/>
        <v>0</v>
      </c>
      <c r="EI20" s="24">
        <f>EH20*Rates!$D$6</f>
        <v>0</v>
      </c>
      <c r="EJ20" s="45">
        <f>IF(AND(EB20+EG20&gt;($C$42+$C$42*Rates!$J$5),EG20&lt;=Rates!$E$4-Rates!$D$4,EG20&gt;0,EG20&gt;DZ52+DZ52*Rates!$J$5), EB20+EG20-EE20,0)</f>
        <v>0</v>
      </c>
      <c r="EK20" s="25">
        <f>EJ20*(Rates!$D$6-Rates!$J$6*Rates!$D$6)</f>
        <v>0</v>
      </c>
      <c r="EL20" s="41">
        <f>IF(EA20&gt;Rates!$E$4,DZ20-EG20,0)</f>
        <v>0</v>
      </c>
      <c r="EM20" s="45">
        <f t="shared" si="32"/>
        <v>0</v>
      </c>
      <c r="EN20" s="45">
        <f>EM20*Rates!$E$6</f>
        <v>0</v>
      </c>
      <c r="EO20" s="45">
        <f>IF($C$42+$C$42*Rates!$J$5&lt;=Rates!$E$4,EL20,IF(EA20&gt;$C$42+$C$42*Rates!$J$5,EA20-($C$42+$C$42*Rates!$J$5),0))</f>
        <v>152</v>
      </c>
      <c r="EP20" s="46">
        <f>EO20*(Rates!$E$6-Rates!$J$6*Rates!$E$6)</f>
        <v>29792</v>
      </c>
      <c r="EQ20" s="33">
        <f t="shared" si="33"/>
        <v>29792</v>
      </c>
      <c r="ER20" s="53">
        <f>IF($V$7,EQ20*Rates!$J$11,0)</f>
        <v>0</v>
      </c>
      <c r="ES20" s="68">
        <f t="shared" si="34"/>
        <v>29792</v>
      </c>
      <c r="ET20" s="53" t="str">
        <f t="shared" si="73"/>
        <v/>
      </c>
      <c r="EU20" s="3"/>
      <c r="EV20" s="33">
        <f t="shared" si="63"/>
        <v>702</v>
      </c>
      <c r="EW20" s="41">
        <f>IF(AND($E20&gt;=Rates!$D$4,SUM($F$10:EW19)&gt;=Rates!$D$4),0,IF(AND($E20&gt;=Rates!$D$4,SUM($F$10:EW19)&lt;Rates!$D$4),Rates!$D$4-SUM($F$10:EW19:EW19),IF($E20&lt;Rates!$D$4,$E20-SUM($F$10:EW19))))</f>
        <v>0</v>
      </c>
      <c r="EX20" s="36">
        <f t="shared" si="35"/>
        <v>0</v>
      </c>
      <c r="EY20" s="24">
        <f>EX20*Rates!$C$6</f>
        <v>0</v>
      </c>
      <c r="EZ20" s="36">
        <f>IF(AND(EV20&gt;($C$42+$C$42*Rates!$J$5),EV19&lt;=($C$42+$C$42*Rates!$J$5),SUM($F$10:EW20)&lt;Rates!$D$4),SUM($F$10:EW20)-($C$42+$C$42*Rates!$J$5),IF(EZ19=0,0,EW20))</f>
        <v>0</v>
      </c>
      <c r="FA20" s="25">
        <f>EZ20*(Rates!$C$6-Rates!$J$6*Rates!$C$6)</f>
        <v>0</v>
      </c>
      <c r="FB20" s="41">
        <f>IF($E20&lt;=Rates!$D$4,0,IF(AND($E20&gt;Rates!$D$4,$E20&lt;Rates!$E$4),$E20-SUM($K$10:K19)-Rates!$D$4,IF(AND($E20&gt;Rates!$E$4,SUM($K$10:K19)&lt;Rates!$E$4-Rates!$D$4),Rates!$E$4-Rates!$D$4-SUM($K$10:K19),0)))</f>
        <v>0</v>
      </c>
      <c r="FC20" s="24">
        <f t="shared" si="36"/>
        <v>0</v>
      </c>
      <c r="FD20" s="24">
        <f>FC20*Rates!$D$6</f>
        <v>0</v>
      </c>
      <c r="FE20" s="45">
        <f>IF(AND(EW20+FB20&gt;($C$42+$C$42*Rates!$J$5),FB20&lt;=Rates!$E$4-Rates!$D$4,FB20&gt;0,FB20&gt;EU52+EU52*Rates!$J$5), EW20+FB20-EZ20,0)</f>
        <v>0</v>
      </c>
      <c r="FF20" s="25">
        <f>FE20*(Rates!$D$6-Rates!$J$6*Rates!$D$6)</f>
        <v>0</v>
      </c>
      <c r="FG20" s="41">
        <f>IF(EV20&gt;Rates!$E$4,EU20-FB20,0)</f>
        <v>0</v>
      </c>
      <c r="FH20" s="45">
        <f t="shared" si="37"/>
        <v>0</v>
      </c>
      <c r="FI20" s="45">
        <f>FH20*Rates!$E$6</f>
        <v>0</v>
      </c>
      <c r="FJ20" s="45">
        <f>IF($C$42+$C$42*Rates!$J$5&lt;=Rates!$E$4,FG20,IF(EV20&gt;$C$42+$C$42*Rates!$J$5,EV20-($C$42+$C$42*Rates!$J$5),0))</f>
        <v>152</v>
      </c>
      <c r="FK20" s="46">
        <f>FJ20*(Rates!$E$6-Rates!$J$6*Rates!$E$6)</f>
        <v>29792</v>
      </c>
      <c r="FL20" s="33">
        <f t="shared" si="38"/>
        <v>29792</v>
      </c>
      <c r="FM20" s="53">
        <f>IF($V$7,FL20*Rates!$J$11,0)</f>
        <v>0</v>
      </c>
      <c r="FN20" s="68">
        <f t="shared" si="39"/>
        <v>29792</v>
      </c>
      <c r="FO20" s="53" t="str">
        <f t="shared" si="74"/>
        <v/>
      </c>
      <c r="FP20" s="3"/>
      <c r="FQ20" s="33">
        <f t="shared" si="64"/>
        <v>702</v>
      </c>
      <c r="FR20" s="41">
        <f>IF(AND($E20&gt;=Rates!$D$4,SUM($F$10:FR19)&gt;=Rates!$D$4),0,IF(AND($E20&gt;=Rates!$D$4,SUM($F$10:FR19)&lt;Rates!$D$4),Rates!$D$4-SUM($F$10:FR19:FR19),IF($E20&lt;Rates!$D$4,$E20-SUM($F$10:FR19))))</f>
        <v>0</v>
      </c>
      <c r="FS20" s="36">
        <f t="shared" si="40"/>
        <v>0</v>
      </c>
      <c r="FT20" s="24">
        <f>FS20*Rates!$C$6</f>
        <v>0</v>
      </c>
      <c r="FU20" s="36">
        <f>IF(AND(FQ20&gt;($C$42+$C$42*Rates!$J$5),FQ19&lt;=($C$42+$C$42*Rates!$J$5),SUM($F$10:FR20)&lt;Rates!$D$4),SUM($F$10:FR20)-($C$42+$C$42*Rates!$J$5),IF(FU19=0,0,FR20))</f>
        <v>0</v>
      </c>
      <c r="FV20" s="25">
        <f>FU20*(Rates!$C$6-Rates!$J$6*Rates!$C$6)</f>
        <v>0</v>
      </c>
      <c r="FW20" s="41">
        <f>IF($E20&lt;=Rates!$D$4,0,IF(AND($E20&gt;Rates!$D$4,$E20&lt;Rates!$E$4),$E20-SUM($K$10:K19)-Rates!$D$4,IF(AND($E20&gt;Rates!$E$4,SUM($K$10:K19)&lt;Rates!$E$4-Rates!$D$4),Rates!$E$4-Rates!$D$4-SUM($K$10:K19),0)))</f>
        <v>0</v>
      </c>
      <c r="FX20" s="24">
        <f t="shared" si="41"/>
        <v>0</v>
      </c>
      <c r="FY20" s="24">
        <f>FX20*Rates!$D$6</f>
        <v>0</v>
      </c>
      <c r="FZ20" s="45">
        <f>IF(AND(FR20+FW20&gt;($C$42+$C$42*Rates!$J$5),FW20&lt;=Rates!$E$4-Rates!$D$4,FW20&gt;0,FW20&gt;FP52+FP52*Rates!$J$5), FR20+FW20-FU20,0)</f>
        <v>0</v>
      </c>
      <c r="GA20" s="25">
        <f>FZ20*(Rates!$D$6-Rates!$J$6*Rates!$D$6)</f>
        <v>0</v>
      </c>
      <c r="GB20" s="41">
        <f>IF(FQ20&gt;Rates!$E$4,FP20-FW20,0)</f>
        <v>0</v>
      </c>
      <c r="GC20" s="45">
        <f t="shared" si="42"/>
        <v>0</v>
      </c>
      <c r="GD20" s="45">
        <f>GC20*Rates!$E$6</f>
        <v>0</v>
      </c>
      <c r="GE20" s="45">
        <f>IF($C$42+$C$42*Rates!$J$5&lt;=Rates!$E$4,GB20,IF(FQ20&gt;$C$42+$C$42*Rates!$J$5,FQ20-($C$42+$C$42*Rates!$J$5),0))</f>
        <v>152</v>
      </c>
      <c r="GF20" s="46">
        <f>GE20*(Rates!$E$6-Rates!$J$6*Rates!$E$6)</f>
        <v>29792</v>
      </c>
      <c r="GG20" s="33">
        <f t="shared" si="43"/>
        <v>29792</v>
      </c>
      <c r="GH20" s="53">
        <f>IF($V$7,GG20*Rates!$J$11,0)</f>
        <v>0</v>
      </c>
      <c r="GI20" s="68">
        <f t="shared" si="44"/>
        <v>29792</v>
      </c>
      <c r="GJ20" s="53" t="str">
        <f t="shared" si="75"/>
        <v/>
      </c>
      <c r="GK20" s="3"/>
      <c r="GL20" s="33">
        <f t="shared" si="65"/>
        <v>702</v>
      </c>
      <c r="GM20" s="41">
        <f>IF(AND($E20&gt;=Rates!$D$4,SUM($F$10:GM19)&gt;=Rates!$D$4),0,IF(AND($E20&gt;=Rates!$D$4,SUM($F$10:GM19)&lt;Rates!$D$4),Rates!$D$4-SUM($F$10:GM19:GM19),IF($E20&lt;Rates!$D$4,$E20-SUM($F$10:GM19))))</f>
        <v>0</v>
      </c>
      <c r="GN20" s="36">
        <f t="shared" si="45"/>
        <v>0</v>
      </c>
      <c r="GO20" s="24">
        <f>GN20*Rates!$C$6</f>
        <v>0</v>
      </c>
      <c r="GP20" s="36">
        <f>IF(AND(GL20&gt;($C$42+$C$42*Rates!$J$5),GL19&lt;=($C$42+$C$42*Rates!$J$5),SUM($F$10:GM20)&lt;Rates!$D$4),SUM($F$10:GM20)-($C$42+$C$42*Rates!$J$5),IF(GP19=0,0,GM20))</f>
        <v>0</v>
      </c>
      <c r="GQ20" s="25">
        <f>GP20*(Rates!$C$6-Rates!$J$6*Rates!$C$6)</f>
        <v>0</v>
      </c>
      <c r="GR20" s="41">
        <f>IF($E20&lt;=Rates!$D$4,0,IF(AND($E20&gt;Rates!$D$4,$E20&lt;Rates!$E$4),$E20-SUM($K$10:GR19)-Rates!$D$4,IF(AND($E20&gt;Rates!$E$4,SUM($K$10:GR19)&lt;Rates!$E$4-Rates!$D$4),Rates!$E$4-Rates!$D$4-SUM($K$10:GR19),0)))</f>
        <v>0</v>
      </c>
      <c r="GS20" s="24">
        <f t="shared" si="46"/>
        <v>0</v>
      </c>
      <c r="GT20" s="24">
        <f>GS20*Rates!$D$6</f>
        <v>0</v>
      </c>
      <c r="GU20" s="45">
        <f>IF(AND(GM20+GR20&gt;($C$42+$C$42*Rates!$J$5),GR20&lt;=Rates!$E$4-Rates!$D$4,GR20&gt;0,GR20&gt;GK52+GK52*Rates!$J$5), GM20+GR20-GP20,0)</f>
        <v>0</v>
      </c>
      <c r="GV20" s="25">
        <f>GU20*(Rates!$D$6-Rates!$J$6*Rates!$D$6)</f>
        <v>0</v>
      </c>
      <c r="GW20" s="41">
        <f>IF(GL20&gt;Rates!$E$4,GK20-GR20,0)</f>
        <v>0</v>
      </c>
      <c r="GX20" s="45">
        <f t="shared" si="47"/>
        <v>0</v>
      </c>
      <c r="GY20" s="45">
        <f>GX20*Rates!$E$6</f>
        <v>0</v>
      </c>
      <c r="GZ20" s="45">
        <f>IF($C$42+$C$42*Rates!$J$5&lt;=Rates!$E$4,GW20,IF(GL20&gt;$C$42+$C$42*Rates!$J$5,GL20-($C$42+$C$42*Rates!$J$5),0))</f>
        <v>152</v>
      </c>
      <c r="HA20" s="46">
        <f>GZ20*(Rates!$E$6-Rates!$J$6*Rates!$E$6)</f>
        <v>29792</v>
      </c>
      <c r="HB20" s="33">
        <f t="shared" si="48"/>
        <v>29792</v>
      </c>
      <c r="HC20" s="53">
        <f>IF($V$7,HB20*Rates!$J$11,0)</f>
        <v>0</v>
      </c>
      <c r="HD20" s="68">
        <f t="shared" si="49"/>
        <v>29792</v>
      </c>
      <c r="HE20" s="53" t="str">
        <f t="shared" si="76"/>
        <v/>
      </c>
      <c r="HF20" s="3"/>
      <c r="HG20" s="33">
        <f t="shared" si="66"/>
        <v>702</v>
      </c>
      <c r="HH20" s="41">
        <f>IF(AND($E20&gt;=Rates!$D$4,SUM($F$10:HH19)&gt;=Rates!$D$4),0,IF(AND($E20&gt;=Rates!$D$4,SUM($F$10:HH19)&lt;Rates!$D$4),Rates!$D$4-SUM($F$10:HH19:HH19),IF($E20&lt;Rates!$D$4,$E20-SUM($F$10:HH19))))</f>
        <v>0</v>
      </c>
      <c r="HI20" s="36">
        <f t="shared" si="50"/>
        <v>0</v>
      </c>
      <c r="HJ20" s="24">
        <f>HI20*Rates!$C$6</f>
        <v>0</v>
      </c>
      <c r="HK20" s="36">
        <f>IF(AND(HG20&gt;($C$42+$C$42*Rates!$J$5),HG19&lt;=($C$42+$C$42*Rates!$J$5),SUM($F$10:HH20)&lt;Rates!$D$4),SUM($F$10:HH20)-($C$42+$C$42*Rates!$J$5),IF(HK19=0,0,HH20))</f>
        <v>0</v>
      </c>
      <c r="HL20" s="25">
        <f>HK20*(Rates!$C$6-Rates!$J$6*Rates!$C$6)</f>
        <v>0</v>
      </c>
      <c r="HM20" s="41">
        <f>IF($E20&lt;=Rates!$D$4,0,IF(AND($E20&gt;Rates!$D$4,$E20&lt;Rates!$E$4),$E20-SUM($K$10:K19)-Rates!$D$4,IF(AND($E20&gt;Rates!$E$4,SUM($K$10:K19)&lt;Rates!$E$4-Rates!$D$4),Rates!$E$4-Rates!$D$4-SUM($K$10:K19),0)))</f>
        <v>0</v>
      </c>
      <c r="HN20" s="24">
        <f t="shared" si="51"/>
        <v>0</v>
      </c>
      <c r="HO20" s="24">
        <f>HN20*Rates!$D$6</f>
        <v>0</v>
      </c>
      <c r="HP20" s="45">
        <f>IF(AND(HH20+HM20&gt;($C$42+$C$42*Rates!$J$5),HM20&lt;=Rates!$E$4-Rates!$D$4,HM20&gt;0,HM20&gt;HF52+HF52*Rates!$J$5), HH20+HM20-HK20,0)</f>
        <v>0</v>
      </c>
      <c r="HQ20" s="25">
        <f>HP20*(Rates!$D$6-Rates!$J$6*Rates!$D$6)</f>
        <v>0</v>
      </c>
      <c r="HR20" s="41">
        <f>IF(HG20&gt;Rates!$E$4,HF20-HM20,0)</f>
        <v>0</v>
      </c>
      <c r="HS20" s="45">
        <f t="shared" si="52"/>
        <v>0</v>
      </c>
      <c r="HT20" s="45">
        <f>HS20*Rates!$E$6</f>
        <v>0</v>
      </c>
      <c r="HU20" s="45">
        <f>IF($C$42+$C$42*Rates!$J$5&lt;=Rates!$E$4,HR20,IF(HG20&gt;$C$42+$C$42*Rates!$J$5,HG20-($C$42+$C$42*Rates!$J$5),0))</f>
        <v>152</v>
      </c>
      <c r="HV20" s="46">
        <f>HU20*(Rates!$E$6-Rates!$J$6*Rates!$E$6)</f>
        <v>29792</v>
      </c>
      <c r="HW20" s="33">
        <f t="shared" si="53"/>
        <v>29792</v>
      </c>
      <c r="HX20" s="53">
        <f>IF($V$7,HW20*Rates!$J$11,0)</f>
        <v>0</v>
      </c>
      <c r="HY20" s="68">
        <f t="shared" si="54"/>
        <v>29792</v>
      </c>
      <c r="HZ20" s="53" t="str">
        <f t="shared" si="77"/>
        <v/>
      </c>
      <c r="IB20" s="6"/>
      <c r="IC20" s="5"/>
    </row>
    <row r="21" spans="2:237" x14ac:dyDescent="0.25">
      <c r="B21" s="55">
        <f t="shared" si="55"/>
        <v>40586</v>
      </c>
      <c r="C21" s="66">
        <f>WEEKDAY('Mngt Info'!B21,2)</f>
        <v>6</v>
      </c>
      <c r="D21" s="3">
        <v>12</v>
      </c>
      <c r="E21" s="33">
        <f t="shared" si="56"/>
        <v>714</v>
      </c>
      <c r="F21" s="41">
        <f>IF(AND($E21&gt;=Rates!$D$4,SUM($F$10:F20)&gt;=Rates!$D$4),0,IF(AND($E21&gt;=Rates!$D$4,SUM($F$10:F20)&lt;Rates!$D$4),Rates!$D$4-SUM(F$10:$F20:F20),IF($E21&lt;Rates!$D$4,$E21-SUM($F$10:F20))))</f>
        <v>0</v>
      </c>
      <c r="G21" s="36">
        <f t="shared" si="0"/>
        <v>0</v>
      </c>
      <c r="H21" s="24">
        <f>G21*Rates!$C$6</f>
        <v>0</v>
      </c>
      <c r="I21" s="36">
        <f>IF(AND(E21&gt;($C$42+$C$42*Rates!$J$5),E20&lt;=($C$42+$C$42*Rates!$J$5),SUM($F$10:F21)&lt;Rates!$D$4),SUM($F$10:F21)-($C$42+$C$42*Rates!$J$5),IF(I20=0,0,F21))</f>
        <v>0</v>
      </c>
      <c r="J21" s="25">
        <f>I21*(Rates!$C$6-Rates!$J$6*Rates!$C$6)</f>
        <v>0</v>
      </c>
      <c r="K21" s="41">
        <f>IF($E21&lt;=Rates!$D$4,0,IF(AND($E21&gt;Rates!$D$4,$E21&lt;Rates!$E$4),$E21-SUM($K$10:K20)-Rates!$D$4,IF(AND($E21&gt;Rates!$E$4,SUM($K$10:K20)&lt;Rates!$E$4-Rates!$D$4),Rates!$E$4-Rates!$D$4-SUM($K$10:K20),0)))</f>
        <v>0</v>
      </c>
      <c r="L21" s="24">
        <f t="shared" si="1"/>
        <v>0</v>
      </c>
      <c r="M21" s="24">
        <f>L21*Rates!$D$6</f>
        <v>0</v>
      </c>
      <c r="N21" s="45">
        <f>IF(AND(F21+K21&gt;($C$42+$C$42*Rates!$J$5),K21&lt;=Rates!$E$4-Rates!$D$4,K21&gt;0,K21&gt;D53+D53*Rates!$J$5), F21+K21-I21,0)</f>
        <v>0</v>
      </c>
      <c r="O21" s="25">
        <f>N21*(Rates!$D$6-Rates!$J$6*Rates!$D$6)</f>
        <v>0</v>
      </c>
      <c r="P21" s="41">
        <f>IF(E21&gt;Rates!$E$4,D21-K21,0)</f>
        <v>12</v>
      </c>
      <c r="Q21" s="45">
        <f>IF(P21=0,0,IF($H$42&lt;500,0,IF(SUM(Q$10:Q20)=($H$42-500),0,IF(P21&gt;$H$42-500-SUM(Q$10:Q20),$H$42-500-SUM(Q$10:Q20),P21))))</f>
        <v>0</v>
      </c>
      <c r="R21" s="45">
        <f>Q21*Rates!$E$6</f>
        <v>0</v>
      </c>
      <c r="S21" s="45">
        <f t="shared" si="2"/>
        <v>12</v>
      </c>
      <c r="T21" s="46">
        <f>S21*(Rates!$E$6-Rates!$J$6*Rates!$E$6)</f>
        <v>2352</v>
      </c>
      <c r="U21" s="33">
        <f t="shared" si="3"/>
        <v>2352</v>
      </c>
      <c r="V21" s="53">
        <f>IF($V$7,U21*Rates!$J$11,0)</f>
        <v>0</v>
      </c>
      <c r="W21" s="68">
        <f t="shared" si="4"/>
        <v>2352</v>
      </c>
      <c r="X21" s="53" t="str">
        <f t="shared" si="67"/>
        <v/>
      </c>
      <c r="Y21" s="6"/>
      <c r="Z21" s="33">
        <f t="shared" si="57"/>
        <v>756</v>
      </c>
      <c r="AA21" s="41">
        <f>IF(AND($E21&gt;=Rates!$D$4,SUM($F$10:AA20)&gt;=Rates!$D$4),0,IF(AND($E21&gt;=Rates!$D$4,SUM($F$10:AA20)&lt;Rates!$D$4),Rates!$D$4-SUM($F$10:AA20:AA20),IF($E21&lt;Rates!$D$4,$E21-SUM($F$10:AA20))))</f>
        <v>0</v>
      </c>
      <c r="AB21" s="36">
        <f t="shared" si="5"/>
        <v>0</v>
      </c>
      <c r="AC21" s="24">
        <f>AB21*Rates!$C$6</f>
        <v>0</v>
      </c>
      <c r="AD21" s="36">
        <f>IF(AND(Z21&gt;($C$42+$C$42*Rates!$J$5),Z20&lt;=($C$42+$C$42*Rates!$J$5),SUM($F$10:AA21)&lt;Rates!$D$4),SUM($F$10:AA21)-($C$42+$C$42*Rates!$J$5),IF(AD20=0,0,AA21))</f>
        <v>0</v>
      </c>
      <c r="AE21" s="25">
        <f>AD21*(Rates!$C$6-Rates!$J$6*Rates!$C$6)</f>
        <v>0</v>
      </c>
      <c r="AF21" s="41">
        <f>IF($E21&lt;=Rates!$D$4,0,IF(AND($E21&gt;Rates!$D$4,$E21&lt;Rates!$E$4),$E21-SUM($K$10:K20)-Rates!$D$4,IF(AND($E21&gt;Rates!$E$4,SUM($K$10:K20)&lt;Rates!$E$4-Rates!$D$4),Rates!$E$4-Rates!$D$4-SUM($K$10:K20),0)))</f>
        <v>0</v>
      </c>
      <c r="AG21" s="24">
        <f t="shared" si="6"/>
        <v>0</v>
      </c>
      <c r="AH21" s="24">
        <f>AG21*Rates!$D$6</f>
        <v>0</v>
      </c>
      <c r="AI21" s="45">
        <f>IF(AND(AA21+AF21&gt;($C$42+$C$42*Rates!$J$5),AF21&lt;=Rates!$E$4-Rates!$D$4,AF21&gt;0,AF21&gt;Y53+Y53*Rates!$J$5), AA21+AF21-AD21,0)</f>
        <v>0</v>
      </c>
      <c r="AJ21" s="25">
        <f>AI21*(Rates!$D$6-Rates!$J$6*Rates!$D$6)</f>
        <v>0</v>
      </c>
      <c r="AK21" s="41">
        <f>IF(Z21&gt;Rates!$E$4,Y21-AF21,0)</f>
        <v>0</v>
      </c>
      <c r="AL21" s="45">
        <f t="shared" si="7"/>
        <v>0</v>
      </c>
      <c r="AM21" s="45">
        <f>AL21*Rates!$E$6</f>
        <v>0</v>
      </c>
      <c r="AN21" s="45">
        <f>IF($C$42+$C$42*Rates!$J$5&lt;=Rates!$E$4,AK21,IF(Z21&gt;$C$42+$C$42*Rates!$J$5,Z21-($C$42+$C$42*Rates!$J$5),0))</f>
        <v>206</v>
      </c>
      <c r="AO21" s="46">
        <f>AN21*(Rates!$E$6-Rates!$J$6*Rates!$E$6)</f>
        <v>40376</v>
      </c>
      <c r="AP21" s="71">
        <f t="shared" si="8"/>
        <v>40376</v>
      </c>
      <c r="AQ21" s="53">
        <f>IF($V$7,AP21*Rates!$J$11,0)</f>
        <v>0</v>
      </c>
      <c r="AR21" s="68">
        <f t="shared" si="9"/>
        <v>40376</v>
      </c>
      <c r="AS21" s="53" t="str">
        <f t="shared" si="68"/>
        <v/>
      </c>
      <c r="AT21" s="6"/>
      <c r="AU21" s="33">
        <f t="shared" si="58"/>
        <v>714</v>
      </c>
      <c r="AV21" s="41">
        <f>IF(AND($E21&gt;=Rates!$D$4,SUM($F$10:AV20)&gt;=Rates!$D$4),0,IF(AND($E21&gt;=Rates!$D$4,SUM($F$10:AV20)&lt;Rates!$D$4),Rates!$D$4-SUM($F$10:AV20:AV20),IF($E21&lt;Rates!$D$4,$E21-SUM($F$10:AV20))))</f>
        <v>0</v>
      </c>
      <c r="AW21" s="36">
        <f t="shared" si="10"/>
        <v>0</v>
      </c>
      <c r="AX21" s="24">
        <f>AW21*Rates!$C$6</f>
        <v>0</v>
      </c>
      <c r="AY21" s="36">
        <f>IF(AND(AU21&gt;($C$42+$C$42*Rates!$J$5),AU20&lt;=($C$42+$C$42*Rates!$J$5),SUM($F$10:AV21)&lt;Rates!$D$4),SUM($F$10:AV21)-($C$42+$C$42*Rates!$J$5),IF(AY20=0,0,AV21))</f>
        <v>0</v>
      </c>
      <c r="AZ21" s="25">
        <f>AY21*(Rates!$C$6-Rates!$J$6*Rates!$C$6)</f>
        <v>0</v>
      </c>
      <c r="BA21" s="41">
        <f>IF($E21&lt;=Rates!$D$4,0,IF(AND($E21&gt;Rates!$D$4,$E21&lt;Rates!$E$4),$E21-SUM($K$10:K20)-Rates!$D$4,IF(AND($E21&gt;Rates!$E$4,SUM($K$10:K20)&lt;Rates!$E$4-Rates!$D$4),Rates!$E$4-Rates!$D$4-SUM($K$10:K20),0)))</f>
        <v>0</v>
      </c>
      <c r="BB21" s="24">
        <f t="shared" si="11"/>
        <v>0</v>
      </c>
      <c r="BC21" s="24">
        <f>BB21*Rates!$D$6</f>
        <v>0</v>
      </c>
      <c r="BD21" s="45">
        <f>IF(AND(AV21+BA21&gt;($C$42+$C$42*Rates!$J$5),BA21&lt;=Rates!$E$4-Rates!$D$4,BA21&gt;0,BA21&gt;AT53+AT53*Rates!$J$5), AV21+BA21-AY21,0)</f>
        <v>0</v>
      </c>
      <c r="BE21" s="25">
        <f>BD21*(Rates!$D$6-Rates!$J$6*Rates!$D$6)</f>
        <v>0</v>
      </c>
      <c r="BF21" s="41">
        <f>IF(AU21&gt;Rates!$E$4,AT21-BA21,0)</f>
        <v>0</v>
      </c>
      <c r="BG21" s="45">
        <f t="shared" si="12"/>
        <v>0</v>
      </c>
      <c r="BH21" s="45">
        <f>BG21*Rates!$E$6</f>
        <v>0</v>
      </c>
      <c r="BI21" s="45">
        <f>IF($C$42+$C$42*Rates!$J$5&lt;=Rates!$E$4,BF21,IF(AU21&gt;$C$42+$C$42*Rates!$J$5,AU21-($C$42+$C$42*Rates!$J$5),0))</f>
        <v>164</v>
      </c>
      <c r="BJ21" s="46">
        <f>BI21*(Rates!$E$6-Rates!$J$6*Rates!$E$6)</f>
        <v>32144</v>
      </c>
      <c r="BK21" s="71">
        <f t="shared" si="13"/>
        <v>32144</v>
      </c>
      <c r="BL21" s="53">
        <f>IF($V$7,BK21*Rates!$J$11,0)</f>
        <v>0</v>
      </c>
      <c r="BM21" s="68">
        <f t="shared" si="14"/>
        <v>32144</v>
      </c>
      <c r="BN21" s="53" t="str">
        <f t="shared" si="69"/>
        <v/>
      </c>
      <c r="BO21" s="3"/>
      <c r="BP21" s="33">
        <f t="shared" si="59"/>
        <v>714</v>
      </c>
      <c r="BQ21" s="41">
        <f>IF(AND($E21&gt;=Rates!$D$4,SUM($F$10:BQ20)&gt;=Rates!$D$4),0,IF(AND($E21&gt;=Rates!$D$4,SUM($F$10:BQ20)&lt;Rates!$D$4),Rates!$D$4-SUM($F$10:BQ20:BQ20),IF($E21&lt;Rates!$D$4,$E21-SUM($F$10:BQ20))))</f>
        <v>0</v>
      </c>
      <c r="BR21" s="36">
        <f t="shared" si="15"/>
        <v>0</v>
      </c>
      <c r="BS21" s="24">
        <f>BR21*Rates!$C$6</f>
        <v>0</v>
      </c>
      <c r="BT21" s="36">
        <f>IF(AND(BP21&gt;($C$42+$C$42*Rates!$J$5),BP20&lt;=($C$42+$C$42*Rates!$J$5),SUM($F$10:BQ21)&lt;Rates!$D$4),SUM($F$10:BQ21)-($C$42+$C$42*Rates!$J$5),IF(BT20=0,0,BQ21))</f>
        <v>0</v>
      </c>
      <c r="BU21" s="25">
        <f>BT21*(Rates!$C$6-Rates!$J$6*Rates!$C$6)</f>
        <v>0</v>
      </c>
      <c r="BV21" s="41">
        <f>IF($E21&lt;=Rates!$D$4,0,IF(AND($E21&gt;Rates!$D$4,$E21&lt;Rates!$E$4),$E21-SUM($K$10:K20)-Rates!$D$4,IF(AND($E21&gt;Rates!$E$4,SUM($K$10:K20)&lt;Rates!$E$4-Rates!$D$4),Rates!$E$4-Rates!$D$4-SUM($K$10:K20),0)))</f>
        <v>0</v>
      </c>
      <c r="BW21" s="24">
        <f t="shared" si="16"/>
        <v>0</v>
      </c>
      <c r="BX21" s="24">
        <f>BW21*Rates!$D$6</f>
        <v>0</v>
      </c>
      <c r="BY21" s="45">
        <f>IF(AND(BQ21+BV21&gt;($C$42+$C$42*Rates!$J$5),BV21&lt;=Rates!$E$4-Rates!$D$4,BV21&gt;0,BV21&gt;BO53+BO53*Rates!$J$5), BQ21+BV21-BT21,0)</f>
        <v>0</v>
      </c>
      <c r="BZ21" s="25">
        <f>BY21*(Rates!$D$6-Rates!$J$6*Rates!$D$6)</f>
        <v>0</v>
      </c>
      <c r="CA21" s="41">
        <f>IF(BP21&gt;Rates!$E$4,BO21-BV21,0)</f>
        <v>0</v>
      </c>
      <c r="CB21" s="45">
        <f t="shared" si="17"/>
        <v>0</v>
      </c>
      <c r="CC21" s="45">
        <f>CB21*Rates!$E$6</f>
        <v>0</v>
      </c>
      <c r="CD21" s="45">
        <f>IF($C$42+$C$42*Rates!$J$5&lt;=Rates!$E$4,CA21,IF(BP21&gt;$C$42+$C$42*Rates!$J$5,BP21-($C$42+$C$42*Rates!$J$5),0))</f>
        <v>164</v>
      </c>
      <c r="CE21" s="46">
        <f>CD21*(Rates!$E$6-Rates!$J$6*Rates!$E$6)</f>
        <v>32144</v>
      </c>
      <c r="CF21" s="33">
        <f t="shared" si="18"/>
        <v>32144</v>
      </c>
      <c r="CG21" s="53">
        <f>IF($V$7,CF21*Rates!$J$11,0)</f>
        <v>0</v>
      </c>
      <c r="CH21" s="68">
        <f t="shared" si="19"/>
        <v>32144</v>
      </c>
      <c r="CI21" s="53" t="str">
        <f t="shared" si="70"/>
        <v/>
      </c>
      <c r="CJ21" s="3"/>
      <c r="CK21" s="33">
        <f t="shared" si="60"/>
        <v>714</v>
      </c>
      <c r="CL21" s="41">
        <f>IF(AND($E21&gt;=Rates!$D$4,SUM($F$10:CL20)&gt;=Rates!$D$4),0,IF(AND($E21&gt;=Rates!$D$4,SUM($F$10:CL20)&lt;Rates!$D$4),Rates!$D$4-SUM($F$10:CL20:CL20),IF($E21&lt;Rates!$D$4,$E21-SUM($F$10:CL20))))</f>
        <v>0</v>
      </c>
      <c r="CM21" s="36">
        <f t="shared" si="20"/>
        <v>0</v>
      </c>
      <c r="CN21" s="24">
        <f>CM21*Rates!$C$6</f>
        <v>0</v>
      </c>
      <c r="CO21" s="36">
        <f>IF(AND(CK21&gt;($C$42+$C$42*Rates!$J$5),CK20&lt;=($C$42+$C$42*Rates!$J$5),SUM($F$10:CL21)&lt;Rates!$D$4),SUM($F$10:CL21)-($C$42+$C$42*Rates!$J$5),IF(CO20=0,0,CL21))</f>
        <v>0</v>
      </c>
      <c r="CP21" s="25">
        <f>CO21*(Rates!$C$6-Rates!$J$6*Rates!$C$6)</f>
        <v>0</v>
      </c>
      <c r="CQ21" s="41">
        <f>IF($E21&lt;=Rates!$D$4,0,IF(AND($E21&gt;Rates!$D$4,$E21&lt;Rates!$E$4),$E21-SUM($K$10:K20)-Rates!$D$4,IF(AND($E21&gt;Rates!$E$4,SUM($K$10:K20)&lt;Rates!$E$4-Rates!$D$4),Rates!$E$4-Rates!$D$4-SUM($K$10:K20),0)))</f>
        <v>0</v>
      </c>
      <c r="CR21" s="24">
        <f t="shared" si="21"/>
        <v>0</v>
      </c>
      <c r="CS21" s="24">
        <f>CR21*Rates!$D$6</f>
        <v>0</v>
      </c>
      <c r="CT21" s="45">
        <f>IF(AND(CL21+CQ21&gt;($C$42+$C$42*Rates!$J$5),CQ21&lt;=Rates!$E$4-Rates!$D$4,CQ21&gt;0,CQ21&gt;CJ53+CJ53*Rates!$J$5), CL21+CQ21-CO21,0)</f>
        <v>0</v>
      </c>
      <c r="CU21" s="25">
        <f>CT21*(Rates!$D$6-Rates!$J$6*Rates!$D$6)</f>
        <v>0</v>
      </c>
      <c r="CV21" s="41">
        <f>IF(CK21&gt;Rates!$E$4,CJ21-CQ21,0)</f>
        <v>0</v>
      </c>
      <c r="CW21" s="45">
        <f t="shared" si="22"/>
        <v>0</v>
      </c>
      <c r="CX21" s="45">
        <f>CW21*Rates!$E$6</f>
        <v>0</v>
      </c>
      <c r="CY21" s="45">
        <f>IF($C$42+$C$42*Rates!$J$5&lt;=Rates!$E$4,CV21,IF(CK21&gt;$C$42+$C$42*Rates!$J$5,CK21-($C$42+$C$42*Rates!$J$5),0))</f>
        <v>164</v>
      </c>
      <c r="CZ21" s="46">
        <f>CY21*(Rates!$E$6-Rates!$J$6*Rates!$E$6)</f>
        <v>32144</v>
      </c>
      <c r="DA21" s="33">
        <f t="shared" si="23"/>
        <v>32144</v>
      </c>
      <c r="DB21" s="53">
        <f>IF($V$7,DA21*Rates!$J$11,0)</f>
        <v>0</v>
      </c>
      <c r="DC21" s="68">
        <f t="shared" si="24"/>
        <v>32144</v>
      </c>
      <c r="DD21" s="53" t="str">
        <f t="shared" si="71"/>
        <v/>
      </c>
      <c r="DE21" s="3"/>
      <c r="DF21" s="33">
        <f t="shared" si="61"/>
        <v>714</v>
      </c>
      <c r="DG21" s="41">
        <f>IF(AND($E21&gt;=Rates!$D$4,SUM($F$10:DG20)&gt;=Rates!$D$4),0,IF(AND($E21&gt;=Rates!$D$4,SUM($F$10:DG20)&lt;Rates!$D$4),Rates!$D$4-SUM($F$10:DG20:DG20),IF($E21&lt;Rates!$D$4,$E21-SUM($F$10:DG20))))</f>
        <v>0</v>
      </c>
      <c r="DH21" s="36">
        <f t="shared" si="25"/>
        <v>0</v>
      </c>
      <c r="DI21" s="24">
        <f>DH21*Rates!$C$6</f>
        <v>0</v>
      </c>
      <c r="DJ21" s="36">
        <f>IF(AND(DF21&gt;($C$42+$C$42*Rates!$J$5),DF20&lt;=($C$42+$C$42*Rates!$J$5),SUM($F$10:DG21)&lt;Rates!$D$4),SUM($F$10:DG21)-($C$42+$C$42*Rates!$J$5),IF(DJ20=0,0,DG21))</f>
        <v>0</v>
      </c>
      <c r="DK21" s="25">
        <f>DJ21*(Rates!$C$6-Rates!$J$6*Rates!$C$6)</f>
        <v>0</v>
      </c>
      <c r="DL21" s="41">
        <f>IF($E21&lt;=Rates!$D$4,0,IF(AND($E21&gt;Rates!$D$4,$E21&lt;Rates!$E$4),$E21-SUM($K$10:K20)-Rates!$D$4,IF(AND($E21&gt;Rates!$E$4,SUM($K$10:K20)&lt;Rates!$E$4-Rates!$D$4),Rates!$E$4-Rates!$D$4-SUM($K$10:K20),0)))</f>
        <v>0</v>
      </c>
      <c r="DM21" s="24">
        <f t="shared" si="26"/>
        <v>0</v>
      </c>
      <c r="DN21" s="24">
        <f>DM21*Rates!$D$6</f>
        <v>0</v>
      </c>
      <c r="DO21" s="45">
        <f>IF(AND(DG21+DL21&gt;($C$42+$C$42*Rates!$J$5),DL21&lt;=Rates!$E$4-Rates!$D$4,DL21&gt;0,DL21&gt;DE53+DE53*Rates!$J$5), DG21+DL21-DJ21,0)</f>
        <v>0</v>
      </c>
      <c r="DP21" s="25">
        <f>DO21*(Rates!$D$6-Rates!$J$6*Rates!$D$6)</f>
        <v>0</v>
      </c>
      <c r="DQ21" s="41">
        <f>IF(DF21&gt;Rates!$E$4,DE21-DL21,0)</f>
        <v>0</v>
      </c>
      <c r="DR21" s="45">
        <f t="shared" si="27"/>
        <v>0</v>
      </c>
      <c r="DS21" s="45">
        <f>DR21*Rates!$E$6</f>
        <v>0</v>
      </c>
      <c r="DT21" s="45">
        <f>IF($C$42+$C$42*Rates!$J$5&lt;=Rates!$E$4,DQ21,IF(DF21&gt;$C$42+$C$42*Rates!$J$5,DF21-($C$42+$C$42*Rates!$J$5),0))</f>
        <v>164</v>
      </c>
      <c r="DU21" s="46">
        <f>DT21*(Rates!$E$6-Rates!$J$6*Rates!$E$6)</f>
        <v>32144</v>
      </c>
      <c r="DV21" s="33">
        <f t="shared" si="28"/>
        <v>32144</v>
      </c>
      <c r="DW21" s="53">
        <f>IF($V$7,DV21*Rates!$J$11,0)</f>
        <v>0</v>
      </c>
      <c r="DX21" s="68">
        <f t="shared" si="29"/>
        <v>32144</v>
      </c>
      <c r="DY21" s="53" t="str">
        <f t="shared" si="72"/>
        <v/>
      </c>
      <c r="DZ21" s="3"/>
      <c r="EA21" s="33">
        <f t="shared" si="62"/>
        <v>714</v>
      </c>
      <c r="EB21" s="41">
        <f>IF(AND($E21&gt;=Rates!$D$4,SUM($F$10:EB20)&gt;=Rates!$D$4),0,IF(AND($E21&gt;=Rates!$D$4,SUM($F$10:EB20)&lt;Rates!$D$4),Rates!$D$4-SUM($F$10:EB20:EB20),IF($E21&lt;Rates!$D$4,$E21-SUM($F$10:EB20))))</f>
        <v>0</v>
      </c>
      <c r="EC21" s="36">
        <f t="shared" si="30"/>
        <v>0</v>
      </c>
      <c r="ED21" s="24">
        <f>EC21*Rates!$C$6</f>
        <v>0</v>
      </c>
      <c r="EE21" s="36">
        <f>IF(AND(EA21&gt;($C$42+$C$42*Rates!$J$5),EA20&lt;=($C$42+$C$42*Rates!$J$5),SUM($F$10:EB21)&lt;Rates!$D$4),SUM($F$10:EB21)-($C$42+$C$42*Rates!$J$5),IF(EE20=0,0,EB21))</f>
        <v>0</v>
      </c>
      <c r="EF21" s="25">
        <f>EE21*(Rates!$C$6-Rates!$J$6*Rates!$C$6)</f>
        <v>0</v>
      </c>
      <c r="EG21" s="41">
        <f>IF($E21&lt;=Rates!$D$4,0,IF(AND($E21&gt;Rates!$D$4,$E21&lt;Rates!$E$4),$E21-SUM($K$10:K20)-Rates!$D$4,IF(AND($E21&gt;Rates!$E$4,SUM($K$10:K20)&lt;Rates!$E$4-Rates!$D$4),Rates!$E$4-Rates!$D$4-SUM($K$10:K20),0)))</f>
        <v>0</v>
      </c>
      <c r="EH21" s="24">
        <f t="shared" si="31"/>
        <v>0</v>
      </c>
      <c r="EI21" s="24">
        <f>EH21*Rates!$D$6</f>
        <v>0</v>
      </c>
      <c r="EJ21" s="45">
        <f>IF(AND(EB21+EG21&gt;($C$42+$C$42*Rates!$J$5),EG21&lt;=Rates!$E$4-Rates!$D$4,EG21&gt;0,EG21&gt;DZ53+DZ53*Rates!$J$5), EB21+EG21-EE21,0)</f>
        <v>0</v>
      </c>
      <c r="EK21" s="25">
        <f>EJ21*(Rates!$D$6-Rates!$J$6*Rates!$D$6)</f>
        <v>0</v>
      </c>
      <c r="EL21" s="41">
        <f>IF(EA21&gt;Rates!$E$4,DZ21-EG21,0)</f>
        <v>0</v>
      </c>
      <c r="EM21" s="45">
        <f t="shared" si="32"/>
        <v>0</v>
      </c>
      <c r="EN21" s="45">
        <f>EM21*Rates!$E$6</f>
        <v>0</v>
      </c>
      <c r="EO21" s="45">
        <f>IF($C$42+$C$42*Rates!$J$5&lt;=Rates!$E$4,EL21,IF(EA21&gt;$C$42+$C$42*Rates!$J$5,EA21-($C$42+$C$42*Rates!$J$5),0))</f>
        <v>164</v>
      </c>
      <c r="EP21" s="46">
        <f>EO21*(Rates!$E$6-Rates!$J$6*Rates!$E$6)</f>
        <v>32144</v>
      </c>
      <c r="EQ21" s="33">
        <f t="shared" si="33"/>
        <v>32144</v>
      </c>
      <c r="ER21" s="53">
        <f>IF($V$7,EQ21*Rates!$J$11,0)</f>
        <v>0</v>
      </c>
      <c r="ES21" s="68">
        <f t="shared" si="34"/>
        <v>32144</v>
      </c>
      <c r="ET21" s="53" t="str">
        <f t="shared" si="73"/>
        <v/>
      </c>
      <c r="EU21" s="3"/>
      <c r="EV21" s="33">
        <f t="shared" si="63"/>
        <v>714</v>
      </c>
      <c r="EW21" s="41">
        <f>IF(AND($E21&gt;=Rates!$D$4,SUM($F$10:EW20)&gt;=Rates!$D$4),0,IF(AND($E21&gt;=Rates!$D$4,SUM($F$10:EW20)&lt;Rates!$D$4),Rates!$D$4-SUM($F$10:EW20:EW20),IF($E21&lt;Rates!$D$4,$E21-SUM($F$10:EW20))))</f>
        <v>0</v>
      </c>
      <c r="EX21" s="36">
        <f t="shared" si="35"/>
        <v>0</v>
      </c>
      <c r="EY21" s="24">
        <f>EX21*Rates!$C$6</f>
        <v>0</v>
      </c>
      <c r="EZ21" s="36">
        <f>IF(AND(EV21&gt;($C$42+$C$42*Rates!$J$5),EV20&lt;=($C$42+$C$42*Rates!$J$5),SUM($F$10:EW21)&lt;Rates!$D$4),SUM($F$10:EW21)-($C$42+$C$42*Rates!$J$5),IF(EZ20=0,0,EW21))</f>
        <v>0</v>
      </c>
      <c r="FA21" s="25">
        <f>EZ21*(Rates!$C$6-Rates!$J$6*Rates!$C$6)</f>
        <v>0</v>
      </c>
      <c r="FB21" s="41">
        <f>IF($E21&lt;=Rates!$D$4,0,IF(AND($E21&gt;Rates!$D$4,$E21&lt;Rates!$E$4),$E21-SUM($K$10:K20)-Rates!$D$4,IF(AND($E21&gt;Rates!$E$4,SUM($K$10:K20)&lt;Rates!$E$4-Rates!$D$4),Rates!$E$4-Rates!$D$4-SUM($K$10:K20),0)))</f>
        <v>0</v>
      </c>
      <c r="FC21" s="24">
        <f t="shared" si="36"/>
        <v>0</v>
      </c>
      <c r="FD21" s="24">
        <f>FC21*Rates!$D$6</f>
        <v>0</v>
      </c>
      <c r="FE21" s="45">
        <f>IF(AND(EW21+FB21&gt;($C$42+$C$42*Rates!$J$5),FB21&lt;=Rates!$E$4-Rates!$D$4,FB21&gt;0,FB21&gt;EU53+EU53*Rates!$J$5), EW21+FB21-EZ21,0)</f>
        <v>0</v>
      </c>
      <c r="FF21" s="25">
        <f>FE21*(Rates!$D$6-Rates!$J$6*Rates!$D$6)</f>
        <v>0</v>
      </c>
      <c r="FG21" s="41">
        <f>IF(EV21&gt;Rates!$E$4,EU21-FB21,0)</f>
        <v>0</v>
      </c>
      <c r="FH21" s="45">
        <f t="shared" si="37"/>
        <v>0</v>
      </c>
      <c r="FI21" s="45">
        <f>FH21*Rates!$E$6</f>
        <v>0</v>
      </c>
      <c r="FJ21" s="45">
        <f>IF($C$42+$C$42*Rates!$J$5&lt;=Rates!$E$4,FG21,IF(EV21&gt;$C$42+$C$42*Rates!$J$5,EV21-($C$42+$C$42*Rates!$J$5),0))</f>
        <v>164</v>
      </c>
      <c r="FK21" s="46">
        <f>FJ21*(Rates!$E$6-Rates!$J$6*Rates!$E$6)</f>
        <v>32144</v>
      </c>
      <c r="FL21" s="33">
        <f t="shared" si="38"/>
        <v>32144</v>
      </c>
      <c r="FM21" s="53">
        <f>IF($V$7,FL21*Rates!$J$11,0)</f>
        <v>0</v>
      </c>
      <c r="FN21" s="68">
        <f t="shared" si="39"/>
        <v>32144</v>
      </c>
      <c r="FO21" s="53" t="str">
        <f t="shared" si="74"/>
        <v/>
      </c>
      <c r="FP21" s="3"/>
      <c r="FQ21" s="33">
        <f t="shared" si="64"/>
        <v>714</v>
      </c>
      <c r="FR21" s="41">
        <f>IF(AND($E21&gt;=Rates!$D$4,SUM($F$10:FR20)&gt;=Rates!$D$4),0,IF(AND($E21&gt;=Rates!$D$4,SUM($F$10:FR20)&lt;Rates!$D$4),Rates!$D$4-SUM($F$10:FR20:FR20),IF($E21&lt;Rates!$D$4,$E21-SUM($F$10:FR20))))</f>
        <v>0</v>
      </c>
      <c r="FS21" s="36">
        <f t="shared" si="40"/>
        <v>0</v>
      </c>
      <c r="FT21" s="24">
        <f>FS21*Rates!$C$6</f>
        <v>0</v>
      </c>
      <c r="FU21" s="36">
        <f>IF(AND(FQ21&gt;($C$42+$C$42*Rates!$J$5),FQ20&lt;=($C$42+$C$42*Rates!$J$5),SUM($F$10:FR21)&lt;Rates!$D$4),SUM($F$10:FR21)-($C$42+$C$42*Rates!$J$5),IF(FU20=0,0,FR21))</f>
        <v>0</v>
      </c>
      <c r="FV21" s="25">
        <f>FU21*(Rates!$C$6-Rates!$J$6*Rates!$C$6)</f>
        <v>0</v>
      </c>
      <c r="FW21" s="41">
        <f>IF($E21&lt;=Rates!$D$4,0,IF(AND($E21&gt;Rates!$D$4,$E21&lt;Rates!$E$4),$E21-SUM($K$10:K20)-Rates!$D$4,IF(AND($E21&gt;Rates!$E$4,SUM($K$10:K20)&lt;Rates!$E$4-Rates!$D$4),Rates!$E$4-Rates!$D$4-SUM($K$10:K20),0)))</f>
        <v>0</v>
      </c>
      <c r="FX21" s="24">
        <f t="shared" si="41"/>
        <v>0</v>
      </c>
      <c r="FY21" s="24">
        <f>FX21*Rates!$D$6</f>
        <v>0</v>
      </c>
      <c r="FZ21" s="45">
        <f>IF(AND(FR21+FW21&gt;($C$42+$C$42*Rates!$J$5),FW21&lt;=Rates!$E$4-Rates!$D$4,FW21&gt;0,FW21&gt;FP53+FP53*Rates!$J$5), FR21+FW21-FU21,0)</f>
        <v>0</v>
      </c>
      <c r="GA21" s="25">
        <f>FZ21*(Rates!$D$6-Rates!$J$6*Rates!$D$6)</f>
        <v>0</v>
      </c>
      <c r="GB21" s="41">
        <f>IF(FQ21&gt;Rates!$E$4,FP21-FW21,0)</f>
        <v>0</v>
      </c>
      <c r="GC21" s="45">
        <f t="shared" si="42"/>
        <v>0</v>
      </c>
      <c r="GD21" s="45">
        <f>GC21*Rates!$E$6</f>
        <v>0</v>
      </c>
      <c r="GE21" s="45">
        <f>IF($C$42+$C$42*Rates!$J$5&lt;=Rates!$E$4,GB21,IF(FQ21&gt;$C$42+$C$42*Rates!$J$5,FQ21-($C$42+$C$42*Rates!$J$5),0))</f>
        <v>164</v>
      </c>
      <c r="GF21" s="46">
        <f>GE21*(Rates!$E$6-Rates!$J$6*Rates!$E$6)</f>
        <v>32144</v>
      </c>
      <c r="GG21" s="33">
        <f t="shared" si="43"/>
        <v>32144</v>
      </c>
      <c r="GH21" s="53">
        <f>IF($V$7,GG21*Rates!$J$11,0)</f>
        <v>0</v>
      </c>
      <c r="GI21" s="68">
        <f t="shared" si="44"/>
        <v>32144</v>
      </c>
      <c r="GJ21" s="53" t="str">
        <f t="shared" si="75"/>
        <v/>
      </c>
      <c r="GK21" s="3"/>
      <c r="GL21" s="33">
        <f t="shared" si="65"/>
        <v>714</v>
      </c>
      <c r="GM21" s="41">
        <f>IF(AND($E21&gt;=Rates!$D$4,SUM($F$10:GM20)&gt;=Rates!$D$4),0,IF(AND($E21&gt;=Rates!$D$4,SUM($F$10:GM20)&lt;Rates!$D$4),Rates!$D$4-SUM($F$10:GM20:GM20),IF($E21&lt;Rates!$D$4,$E21-SUM($F$10:GM20))))</f>
        <v>0</v>
      </c>
      <c r="GN21" s="36">
        <f t="shared" si="45"/>
        <v>0</v>
      </c>
      <c r="GO21" s="24">
        <f>GN21*Rates!$C$6</f>
        <v>0</v>
      </c>
      <c r="GP21" s="36">
        <f>IF(AND(GL21&gt;($C$42+$C$42*Rates!$J$5),GL20&lt;=($C$42+$C$42*Rates!$J$5),SUM($F$10:GM21)&lt;Rates!$D$4),SUM($F$10:GM21)-($C$42+$C$42*Rates!$J$5),IF(GP20=0,0,GM21))</f>
        <v>0</v>
      </c>
      <c r="GQ21" s="25">
        <f>GP21*(Rates!$C$6-Rates!$J$6*Rates!$C$6)</f>
        <v>0</v>
      </c>
      <c r="GR21" s="41">
        <f>IF($E21&lt;=Rates!$D$4,0,IF(AND($E21&gt;Rates!$D$4,$E21&lt;Rates!$E$4),$E21-SUM($K$10:GR20)-Rates!$D$4,IF(AND($E21&gt;Rates!$E$4,SUM($K$10:GR20)&lt;Rates!$E$4-Rates!$D$4),Rates!$E$4-Rates!$D$4-SUM($K$10:GR20),0)))</f>
        <v>0</v>
      </c>
      <c r="GS21" s="24">
        <f t="shared" si="46"/>
        <v>0</v>
      </c>
      <c r="GT21" s="24">
        <f>GS21*Rates!$D$6</f>
        <v>0</v>
      </c>
      <c r="GU21" s="45">
        <f>IF(AND(GM21+GR21&gt;($C$42+$C$42*Rates!$J$5),GR21&lt;=Rates!$E$4-Rates!$D$4,GR21&gt;0,GR21&gt;GK53+GK53*Rates!$J$5), GM21+GR21-GP21,0)</f>
        <v>0</v>
      </c>
      <c r="GV21" s="25">
        <f>GU21*(Rates!$D$6-Rates!$J$6*Rates!$D$6)</f>
        <v>0</v>
      </c>
      <c r="GW21" s="41">
        <f>IF(GL21&gt;Rates!$E$4,GK21-GR21,0)</f>
        <v>0</v>
      </c>
      <c r="GX21" s="45">
        <f t="shared" si="47"/>
        <v>0</v>
      </c>
      <c r="GY21" s="45">
        <f>GX21*Rates!$E$6</f>
        <v>0</v>
      </c>
      <c r="GZ21" s="45">
        <f>IF($C$42+$C$42*Rates!$J$5&lt;=Rates!$E$4,GW21,IF(GL21&gt;$C$42+$C$42*Rates!$J$5,GL21-($C$42+$C$42*Rates!$J$5),0))</f>
        <v>164</v>
      </c>
      <c r="HA21" s="46">
        <f>GZ21*(Rates!$E$6-Rates!$J$6*Rates!$E$6)</f>
        <v>32144</v>
      </c>
      <c r="HB21" s="33">
        <f t="shared" si="48"/>
        <v>32144</v>
      </c>
      <c r="HC21" s="53">
        <f>IF($V$7,HB21*Rates!$J$11,0)</f>
        <v>0</v>
      </c>
      <c r="HD21" s="68">
        <f t="shared" si="49"/>
        <v>32144</v>
      </c>
      <c r="HE21" s="53" t="str">
        <f t="shared" si="76"/>
        <v/>
      </c>
      <c r="HF21" s="3"/>
      <c r="HG21" s="33">
        <f t="shared" si="66"/>
        <v>714</v>
      </c>
      <c r="HH21" s="41">
        <f>IF(AND($E21&gt;=Rates!$D$4,SUM($F$10:HH20)&gt;=Rates!$D$4),0,IF(AND($E21&gt;=Rates!$D$4,SUM($F$10:HH20)&lt;Rates!$D$4),Rates!$D$4-SUM($F$10:HH20:HH20),IF($E21&lt;Rates!$D$4,$E21-SUM($F$10:HH20))))</f>
        <v>0</v>
      </c>
      <c r="HI21" s="36">
        <f t="shared" si="50"/>
        <v>0</v>
      </c>
      <c r="HJ21" s="24">
        <f>HI21*Rates!$C$6</f>
        <v>0</v>
      </c>
      <c r="HK21" s="36">
        <f>IF(AND(HG21&gt;($C$42+$C$42*Rates!$J$5),HG20&lt;=($C$42+$C$42*Rates!$J$5),SUM($F$10:HH21)&lt;Rates!$D$4),SUM($F$10:HH21)-($C$42+$C$42*Rates!$J$5),IF(HK20=0,0,HH21))</f>
        <v>0</v>
      </c>
      <c r="HL21" s="25">
        <f>HK21*(Rates!$C$6-Rates!$J$6*Rates!$C$6)</f>
        <v>0</v>
      </c>
      <c r="HM21" s="41">
        <f>IF($E21&lt;=Rates!$D$4,0,IF(AND($E21&gt;Rates!$D$4,$E21&lt;Rates!$E$4),$E21-SUM($K$10:K20)-Rates!$D$4,IF(AND($E21&gt;Rates!$E$4,SUM($K$10:K20)&lt;Rates!$E$4-Rates!$D$4),Rates!$E$4-Rates!$D$4-SUM($K$10:K20),0)))</f>
        <v>0</v>
      </c>
      <c r="HN21" s="24">
        <f t="shared" si="51"/>
        <v>0</v>
      </c>
      <c r="HO21" s="24">
        <f>HN21*Rates!$D$6</f>
        <v>0</v>
      </c>
      <c r="HP21" s="45">
        <f>IF(AND(HH21+HM21&gt;($C$42+$C$42*Rates!$J$5),HM21&lt;=Rates!$E$4-Rates!$D$4,HM21&gt;0,HM21&gt;HF53+HF53*Rates!$J$5), HH21+HM21-HK21,0)</f>
        <v>0</v>
      </c>
      <c r="HQ21" s="25">
        <f>HP21*(Rates!$D$6-Rates!$J$6*Rates!$D$6)</f>
        <v>0</v>
      </c>
      <c r="HR21" s="41">
        <f>IF(HG21&gt;Rates!$E$4,HF21-HM21,0)</f>
        <v>0</v>
      </c>
      <c r="HS21" s="45">
        <f t="shared" si="52"/>
        <v>0</v>
      </c>
      <c r="HT21" s="45">
        <f>HS21*Rates!$E$6</f>
        <v>0</v>
      </c>
      <c r="HU21" s="45">
        <f>IF($C$42+$C$42*Rates!$J$5&lt;=Rates!$E$4,HR21,IF(HG21&gt;$C$42+$C$42*Rates!$J$5,HG21-($C$42+$C$42*Rates!$J$5),0))</f>
        <v>164</v>
      </c>
      <c r="HV21" s="46">
        <f>HU21*(Rates!$E$6-Rates!$J$6*Rates!$E$6)</f>
        <v>32144</v>
      </c>
      <c r="HW21" s="33">
        <f t="shared" si="53"/>
        <v>32144</v>
      </c>
      <c r="HX21" s="53">
        <f>IF($V$7,HW21*Rates!$J$11,0)</f>
        <v>0</v>
      </c>
      <c r="HY21" s="68">
        <f t="shared" si="54"/>
        <v>32144</v>
      </c>
      <c r="HZ21" s="53" t="str">
        <f t="shared" si="77"/>
        <v/>
      </c>
      <c r="IB21" s="6"/>
      <c r="IC21" s="5"/>
    </row>
    <row r="22" spans="2:237" x14ac:dyDescent="0.25">
      <c r="B22" s="55">
        <f>B21+1</f>
        <v>40587</v>
      </c>
      <c r="C22" s="66">
        <f>WEEKDAY('Mngt Info'!B22,2)</f>
        <v>7</v>
      </c>
      <c r="D22" s="3">
        <v>12</v>
      </c>
      <c r="E22" s="33">
        <f t="shared" si="56"/>
        <v>726</v>
      </c>
      <c r="F22" s="41">
        <f>IF(AND($E22&gt;=Rates!$D$4,SUM($F$10:F21)&gt;=Rates!$D$4),0,IF(AND($E22&gt;=Rates!$D$4,SUM($F$10:F21)&lt;Rates!$D$4),Rates!$D$4-SUM(F$10:$F21:F21),IF($E22&lt;Rates!$D$4,$E22-SUM($F$10:F21))))</f>
        <v>0</v>
      </c>
      <c r="G22" s="36">
        <f t="shared" si="0"/>
        <v>0</v>
      </c>
      <c r="H22" s="24">
        <f>G22*Rates!$C$6</f>
        <v>0</v>
      </c>
      <c r="I22" s="36">
        <f>IF(AND(E22&gt;($C$42+$C$42*Rates!$J$5),E21&lt;=($C$42+$C$42*Rates!$J$5),SUM($F$10:F22)&lt;Rates!$D$4),SUM($F$10:F22)-($C$42+$C$42*Rates!$J$5),IF(I21=0,0,F22))</f>
        <v>0</v>
      </c>
      <c r="J22" s="25">
        <f>I22*(Rates!$C$6-Rates!$J$6*Rates!$C$6)</f>
        <v>0</v>
      </c>
      <c r="K22" s="41">
        <f>IF($E22&lt;=Rates!$D$4,0,IF(AND($E22&gt;Rates!$D$4,$E22&lt;Rates!$E$4),$E22-SUM($K$10:K21)-Rates!$D$4,IF(AND($E22&gt;Rates!$E$4,SUM($K$10:K21)&lt;Rates!$E$4-Rates!$D$4),Rates!$E$4-Rates!$D$4-SUM($K$10:K21),0)))</f>
        <v>0</v>
      </c>
      <c r="L22" s="24">
        <f t="shared" si="1"/>
        <v>0</v>
      </c>
      <c r="M22" s="24">
        <f>L22*Rates!$D$6</f>
        <v>0</v>
      </c>
      <c r="N22" s="45">
        <f>IF(AND(F22+K22&gt;($C$42+$C$42*Rates!$J$5),K22&lt;=Rates!$E$4-Rates!$D$4,K22&gt;0,K22&gt;D54+D54*Rates!$J$5), F22+K22-I22,0)</f>
        <v>0</v>
      </c>
      <c r="O22" s="25">
        <f>N22*(Rates!$D$6-Rates!$J$6*Rates!$D$6)</f>
        <v>0</v>
      </c>
      <c r="P22" s="41">
        <f>IF(E22&gt;Rates!$E$4,D22-K22,0)</f>
        <v>12</v>
      </c>
      <c r="Q22" s="45">
        <f>IF(P22=0,0,IF($H$42&lt;500,0,IF(SUM(Q$10:Q21)=($H$42-500),0,IF(P22&gt;$H$42-500-SUM(Q$10:Q21),$H$42-500-SUM(Q$10:Q21),P22))))</f>
        <v>0</v>
      </c>
      <c r="R22" s="45">
        <f>Q22*Rates!$E$6</f>
        <v>0</v>
      </c>
      <c r="S22" s="45">
        <f t="shared" si="2"/>
        <v>12</v>
      </c>
      <c r="T22" s="46">
        <f>S22*(Rates!$E$6-Rates!$J$6*Rates!$E$6)</f>
        <v>2352</v>
      </c>
      <c r="U22" s="33">
        <f t="shared" si="3"/>
        <v>2352</v>
      </c>
      <c r="V22" s="53">
        <f>IF($V$7,U22*Rates!$J$11,0)</f>
        <v>0</v>
      </c>
      <c r="W22" s="68">
        <f t="shared" si="4"/>
        <v>2352</v>
      </c>
      <c r="X22" s="53">
        <f t="shared" si="67"/>
        <v>22344</v>
      </c>
      <c r="Y22" s="6"/>
      <c r="Z22" s="33">
        <f t="shared" si="57"/>
        <v>756</v>
      </c>
      <c r="AA22" s="41">
        <f>IF(AND($E22&gt;=Rates!$D$4,SUM($F$10:AA21)&gt;=Rates!$D$4),0,IF(AND($E22&gt;=Rates!$D$4,SUM($F$10:AA21)&lt;Rates!$D$4),Rates!$D$4-SUM($F$10:AA21:AA21),IF($E22&lt;Rates!$D$4,$E22-SUM($F$10:AA21))))</f>
        <v>0</v>
      </c>
      <c r="AB22" s="36">
        <f t="shared" si="5"/>
        <v>0</v>
      </c>
      <c r="AC22" s="24">
        <f>AB22*Rates!$C$6</f>
        <v>0</v>
      </c>
      <c r="AD22" s="36">
        <f>IF(AND(Z22&gt;($C$42+$C$42*Rates!$J$5),Z21&lt;=($C$42+$C$42*Rates!$J$5),SUM($F$10:AA22)&lt;Rates!$D$4),SUM($F$10:AA22)-($C$42+$C$42*Rates!$J$5),IF(AD21=0,0,AA22))</f>
        <v>0</v>
      </c>
      <c r="AE22" s="25">
        <f>AD22*(Rates!$C$6-Rates!$J$6*Rates!$C$6)</f>
        <v>0</v>
      </c>
      <c r="AF22" s="41">
        <f>IF($E22&lt;=Rates!$D$4,0,IF(AND($E22&gt;Rates!$D$4,$E22&lt;Rates!$E$4),$E22-SUM($K$10:K21)-Rates!$D$4,IF(AND($E22&gt;Rates!$E$4,SUM($K$10:K21)&lt;Rates!$E$4-Rates!$D$4),Rates!$E$4-Rates!$D$4-SUM($K$10:K21),0)))</f>
        <v>0</v>
      </c>
      <c r="AG22" s="24">
        <f t="shared" si="6"/>
        <v>0</v>
      </c>
      <c r="AH22" s="24">
        <f>AG22*Rates!$D$6</f>
        <v>0</v>
      </c>
      <c r="AI22" s="45">
        <f>IF(AND(AA22+AF22&gt;($C$42+$C$42*Rates!$J$5),AF22&lt;=Rates!$E$4-Rates!$D$4,AF22&gt;0,AF22&gt;Y54+Y54*Rates!$J$5), AA22+AF22-AD22,0)</f>
        <v>0</v>
      </c>
      <c r="AJ22" s="25">
        <f>AI22*(Rates!$D$6-Rates!$J$6*Rates!$D$6)</f>
        <v>0</v>
      </c>
      <c r="AK22" s="41">
        <f>IF(Z22&gt;Rates!$E$4,Y22-AF22,0)</f>
        <v>0</v>
      </c>
      <c r="AL22" s="45">
        <f t="shared" si="7"/>
        <v>0</v>
      </c>
      <c r="AM22" s="45">
        <f>AL22*Rates!$E$6</f>
        <v>0</v>
      </c>
      <c r="AN22" s="45">
        <f>IF($C$42+$C$42*Rates!$J$5&lt;=Rates!$E$4,AK22,IF(Z22&gt;$C$42+$C$42*Rates!$J$5,Z22-($C$42+$C$42*Rates!$J$5),0))</f>
        <v>206</v>
      </c>
      <c r="AO22" s="46">
        <f>AN22*(Rates!$E$6-Rates!$J$6*Rates!$E$6)</f>
        <v>40376</v>
      </c>
      <c r="AP22" s="71">
        <f t="shared" si="8"/>
        <v>40376</v>
      </c>
      <c r="AQ22" s="53">
        <f>IF($V$7,AP22*Rates!$J$11,0)</f>
        <v>0</v>
      </c>
      <c r="AR22" s="68">
        <f t="shared" si="9"/>
        <v>40376</v>
      </c>
      <c r="AS22" s="53">
        <f t="shared" si="68"/>
        <v>282632</v>
      </c>
      <c r="AT22" s="6"/>
      <c r="AU22" s="33">
        <f t="shared" si="58"/>
        <v>726</v>
      </c>
      <c r="AV22" s="41">
        <f>IF(AND($E22&gt;=Rates!$D$4,SUM($F$10:AV21)&gt;=Rates!$D$4),0,IF(AND($E22&gt;=Rates!$D$4,SUM($F$10:AV21)&lt;Rates!$D$4),Rates!$D$4-SUM($F$10:AV21:AV21),IF($E22&lt;Rates!$D$4,$E22-SUM($F$10:AV21))))</f>
        <v>0</v>
      </c>
      <c r="AW22" s="36">
        <f t="shared" si="10"/>
        <v>0</v>
      </c>
      <c r="AX22" s="24">
        <f>AW22*Rates!$C$6</f>
        <v>0</v>
      </c>
      <c r="AY22" s="36">
        <f>IF(AND(AU22&gt;($C$42+$C$42*Rates!$J$5),AU21&lt;=($C$42+$C$42*Rates!$J$5),SUM($F$10:AV22)&lt;Rates!$D$4),SUM($F$10:AV22)-($C$42+$C$42*Rates!$J$5),IF(AY21=0,0,AV22))</f>
        <v>0</v>
      </c>
      <c r="AZ22" s="25">
        <f>AY22*(Rates!$C$6-Rates!$J$6*Rates!$C$6)</f>
        <v>0</v>
      </c>
      <c r="BA22" s="41">
        <f>IF($E22&lt;=Rates!$D$4,0,IF(AND($E22&gt;Rates!$D$4,$E22&lt;Rates!$E$4),$E22-SUM($K$10:K21)-Rates!$D$4,IF(AND($E22&gt;Rates!$E$4,SUM($K$10:K21)&lt;Rates!$E$4-Rates!$D$4),Rates!$E$4-Rates!$D$4-SUM($K$10:K21),0)))</f>
        <v>0</v>
      </c>
      <c r="BB22" s="24">
        <f t="shared" si="11"/>
        <v>0</v>
      </c>
      <c r="BC22" s="24">
        <f>BB22*Rates!$D$6</f>
        <v>0</v>
      </c>
      <c r="BD22" s="45">
        <f>IF(AND(AV22+BA22&gt;($C$42+$C$42*Rates!$J$5),BA22&lt;=Rates!$E$4-Rates!$D$4,BA22&gt;0,BA22&gt;AT54+AT54*Rates!$J$5), AV22+BA22-AY22,0)</f>
        <v>0</v>
      </c>
      <c r="BE22" s="25">
        <f>BD22*(Rates!$D$6-Rates!$J$6*Rates!$D$6)</f>
        <v>0</v>
      </c>
      <c r="BF22" s="41">
        <f>IF(AU22&gt;Rates!$E$4,AT22-BA22,0)</f>
        <v>0</v>
      </c>
      <c r="BG22" s="45">
        <f t="shared" si="12"/>
        <v>0</v>
      </c>
      <c r="BH22" s="45">
        <f>BG22*Rates!$E$6</f>
        <v>0</v>
      </c>
      <c r="BI22" s="45">
        <f>IF($C$42+$C$42*Rates!$J$5&lt;=Rates!$E$4,BF22,IF(AU22&gt;$C$42+$C$42*Rates!$J$5,AU22-($C$42+$C$42*Rates!$J$5),0))</f>
        <v>176</v>
      </c>
      <c r="BJ22" s="46">
        <f>BI22*(Rates!$E$6-Rates!$J$6*Rates!$E$6)</f>
        <v>34496</v>
      </c>
      <c r="BK22" s="71">
        <f t="shared" si="13"/>
        <v>34496</v>
      </c>
      <c r="BL22" s="53">
        <f>IF($V$7,BK22*Rates!$J$11,0)</f>
        <v>0</v>
      </c>
      <c r="BM22" s="68">
        <f t="shared" si="14"/>
        <v>34496</v>
      </c>
      <c r="BN22" s="53">
        <f t="shared" si="69"/>
        <v>163072</v>
      </c>
      <c r="BO22" s="3"/>
      <c r="BP22" s="33">
        <f t="shared" si="59"/>
        <v>726</v>
      </c>
      <c r="BQ22" s="41">
        <f>IF(AND($E22&gt;=Rates!$D$4,SUM($F$10:BQ21)&gt;=Rates!$D$4),0,IF(AND($E22&gt;=Rates!$D$4,SUM($F$10:BQ21)&lt;Rates!$D$4),Rates!$D$4-SUM($F$10:BQ21:BQ21),IF($E22&lt;Rates!$D$4,$E22-SUM($F$10:BQ21))))</f>
        <v>0</v>
      </c>
      <c r="BR22" s="36">
        <f t="shared" si="15"/>
        <v>0</v>
      </c>
      <c r="BS22" s="24">
        <f>BR22*Rates!$C$6</f>
        <v>0</v>
      </c>
      <c r="BT22" s="36">
        <f>IF(AND(BP22&gt;($C$42+$C$42*Rates!$J$5),BP21&lt;=($C$42+$C$42*Rates!$J$5),SUM($F$10:BQ22)&lt;Rates!$D$4),SUM($F$10:BQ22)-($C$42+$C$42*Rates!$J$5),IF(BT21=0,0,BQ22))</f>
        <v>0</v>
      </c>
      <c r="BU22" s="25">
        <f>BT22*(Rates!$C$6-Rates!$J$6*Rates!$C$6)</f>
        <v>0</v>
      </c>
      <c r="BV22" s="41">
        <f>IF($E22&lt;=Rates!$D$4,0,IF(AND($E22&gt;Rates!$D$4,$E22&lt;Rates!$E$4),$E22-SUM($K$10:K21)-Rates!$D$4,IF(AND($E22&gt;Rates!$E$4,SUM($K$10:K21)&lt;Rates!$E$4-Rates!$D$4),Rates!$E$4-Rates!$D$4-SUM($K$10:K21),0)))</f>
        <v>0</v>
      </c>
      <c r="BW22" s="24">
        <f t="shared" si="16"/>
        <v>0</v>
      </c>
      <c r="BX22" s="24">
        <f>BW22*Rates!$D$6</f>
        <v>0</v>
      </c>
      <c r="BY22" s="45">
        <f>IF(AND(BQ22+BV22&gt;($C$42+$C$42*Rates!$J$5),BV22&lt;=Rates!$E$4-Rates!$D$4,BV22&gt;0,BV22&gt;BO54+BO54*Rates!$J$5), BQ22+BV22-BT22,0)</f>
        <v>0</v>
      </c>
      <c r="BZ22" s="25">
        <f>BY22*(Rates!$D$6-Rates!$J$6*Rates!$D$6)</f>
        <v>0</v>
      </c>
      <c r="CA22" s="41">
        <f>IF(BP22&gt;Rates!$E$4,BO22-BV22,0)</f>
        <v>0</v>
      </c>
      <c r="CB22" s="45">
        <f t="shared" si="17"/>
        <v>0</v>
      </c>
      <c r="CC22" s="45">
        <f>CB22*Rates!$E$6</f>
        <v>0</v>
      </c>
      <c r="CD22" s="45">
        <f>IF($C$42+$C$42*Rates!$J$5&lt;=Rates!$E$4,CA22,IF(BP22&gt;$C$42+$C$42*Rates!$J$5,BP22-($C$42+$C$42*Rates!$J$5),0))</f>
        <v>176</v>
      </c>
      <c r="CE22" s="46">
        <f>CD22*(Rates!$E$6-Rates!$J$6*Rates!$E$6)</f>
        <v>34496</v>
      </c>
      <c r="CF22" s="33">
        <f t="shared" si="18"/>
        <v>34496</v>
      </c>
      <c r="CG22" s="53">
        <f>IF($V$7,CF22*Rates!$J$11,0)</f>
        <v>0</v>
      </c>
      <c r="CH22" s="68">
        <f t="shared" si="19"/>
        <v>34496</v>
      </c>
      <c r="CI22" s="53">
        <f t="shared" si="70"/>
        <v>163072</v>
      </c>
      <c r="CJ22" s="3"/>
      <c r="CK22" s="33">
        <f t="shared" si="60"/>
        <v>726</v>
      </c>
      <c r="CL22" s="41">
        <f>IF(AND($E22&gt;=Rates!$D$4,SUM($F$10:CL21)&gt;=Rates!$D$4),0,IF(AND($E22&gt;=Rates!$D$4,SUM($F$10:CL21)&lt;Rates!$D$4),Rates!$D$4-SUM($F$10:CL21:CL21),IF($E22&lt;Rates!$D$4,$E22-SUM($F$10:CL21))))</f>
        <v>0</v>
      </c>
      <c r="CM22" s="36">
        <f t="shared" si="20"/>
        <v>0</v>
      </c>
      <c r="CN22" s="24">
        <f>CM22*Rates!$C$6</f>
        <v>0</v>
      </c>
      <c r="CO22" s="36">
        <f>IF(AND(CK22&gt;($C$42+$C$42*Rates!$J$5),CK21&lt;=($C$42+$C$42*Rates!$J$5),SUM($F$10:CL22)&lt;Rates!$D$4),SUM($F$10:CL22)-($C$42+$C$42*Rates!$J$5),IF(CO21=0,0,CL22))</f>
        <v>0</v>
      </c>
      <c r="CP22" s="25">
        <f>CO22*(Rates!$C$6-Rates!$J$6*Rates!$C$6)</f>
        <v>0</v>
      </c>
      <c r="CQ22" s="41">
        <f>IF($E22&lt;=Rates!$D$4,0,IF(AND($E22&gt;Rates!$D$4,$E22&lt;Rates!$E$4),$E22-SUM($K$10:K21)-Rates!$D$4,IF(AND($E22&gt;Rates!$E$4,SUM($K$10:K21)&lt;Rates!$E$4-Rates!$D$4),Rates!$E$4-Rates!$D$4-SUM($K$10:K21),0)))</f>
        <v>0</v>
      </c>
      <c r="CR22" s="24">
        <f t="shared" si="21"/>
        <v>0</v>
      </c>
      <c r="CS22" s="24">
        <f>CR22*Rates!$D$6</f>
        <v>0</v>
      </c>
      <c r="CT22" s="45">
        <f>IF(AND(CL22+CQ22&gt;($C$42+$C$42*Rates!$J$5),CQ22&lt;=Rates!$E$4-Rates!$D$4,CQ22&gt;0,CQ22&gt;CJ54+CJ54*Rates!$J$5), CL22+CQ22-CO22,0)</f>
        <v>0</v>
      </c>
      <c r="CU22" s="25">
        <f>CT22*(Rates!$D$6-Rates!$J$6*Rates!$D$6)</f>
        <v>0</v>
      </c>
      <c r="CV22" s="41">
        <f>IF(CK22&gt;Rates!$E$4,CJ22-CQ22,0)</f>
        <v>0</v>
      </c>
      <c r="CW22" s="45">
        <f t="shared" si="22"/>
        <v>0</v>
      </c>
      <c r="CX22" s="45">
        <f>CW22*Rates!$E$6</f>
        <v>0</v>
      </c>
      <c r="CY22" s="45">
        <f>IF($C$42+$C$42*Rates!$J$5&lt;=Rates!$E$4,CV22,IF(CK22&gt;$C$42+$C$42*Rates!$J$5,CK22-($C$42+$C$42*Rates!$J$5),0))</f>
        <v>176</v>
      </c>
      <c r="CZ22" s="46">
        <f>CY22*(Rates!$E$6-Rates!$J$6*Rates!$E$6)</f>
        <v>34496</v>
      </c>
      <c r="DA22" s="33">
        <f t="shared" si="23"/>
        <v>34496</v>
      </c>
      <c r="DB22" s="53">
        <f>IF($V$7,DA22*Rates!$J$11,0)</f>
        <v>0</v>
      </c>
      <c r="DC22" s="68">
        <f t="shared" si="24"/>
        <v>34496</v>
      </c>
      <c r="DD22" s="53">
        <f t="shared" si="71"/>
        <v>163072</v>
      </c>
      <c r="DE22" s="3"/>
      <c r="DF22" s="33">
        <f t="shared" si="61"/>
        <v>726</v>
      </c>
      <c r="DG22" s="41">
        <f>IF(AND($E22&gt;=Rates!$D$4,SUM($F$10:DG21)&gt;=Rates!$D$4),0,IF(AND($E22&gt;=Rates!$D$4,SUM($F$10:DG21)&lt;Rates!$D$4),Rates!$D$4-SUM($F$10:DG21:DG21),IF($E22&lt;Rates!$D$4,$E22-SUM($F$10:DG21))))</f>
        <v>0</v>
      </c>
      <c r="DH22" s="36">
        <f t="shared" si="25"/>
        <v>0</v>
      </c>
      <c r="DI22" s="24">
        <f>DH22*Rates!$C$6</f>
        <v>0</v>
      </c>
      <c r="DJ22" s="36">
        <f>IF(AND(DF22&gt;($C$42+$C$42*Rates!$J$5),DF21&lt;=($C$42+$C$42*Rates!$J$5),SUM($F$10:DG22)&lt;Rates!$D$4),SUM($F$10:DG22)-($C$42+$C$42*Rates!$J$5),IF(DJ21=0,0,DG22))</f>
        <v>0</v>
      </c>
      <c r="DK22" s="25">
        <f>DJ22*(Rates!$C$6-Rates!$J$6*Rates!$C$6)</f>
        <v>0</v>
      </c>
      <c r="DL22" s="41">
        <f>IF($E22&lt;=Rates!$D$4,0,IF(AND($E22&gt;Rates!$D$4,$E22&lt;Rates!$E$4),$E22-SUM($K$10:K21)-Rates!$D$4,IF(AND($E22&gt;Rates!$E$4,SUM($K$10:K21)&lt;Rates!$E$4-Rates!$D$4),Rates!$E$4-Rates!$D$4-SUM($K$10:K21),0)))</f>
        <v>0</v>
      </c>
      <c r="DM22" s="24">
        <f t="shared" si="26"/>
        <v>0</v>
      </c>
      <c r="DN22" s="24">
        <f>DM22*Rates!$D$6</f>
        <v>0</v>
      </c>
      <c r="DO22" s="45">
        <f>IF(AND(DG22+DL22&gt;($C$42+$C$42*Rates!$J$5),DL22&lt;=Rates!$E$4-Rates!$D$4,DL22&gt;0,DL22&gt;DE54+DE54*Rates!$J$5), DG22+DL22-DJ22,0)</f>
        <v>0</v>
      </c>
      <c r="DP22" s="25">
        <f>DO22*(Rates!$D$6-Rates!$J$6*Rates!$D$6)</f>
        <v>0</v>
      </c>
      <c r="DQ22" s="41">
        <f>IF(DF22&gt;Rates!$E$4,DE22-DL22,0)</f>
        <v>0</v>
      </c>
      <c r="DR22" s="45">
        <f t="shared" si="27"/>
        <v>0</v>
      </c>
      <c r="DS22" s="45">
        <f>DR22*Rates!$E$6</f>
        <v>0</v>
      </c>
      <c r="DT22" s="45">
        <f>IF($C$42+$C$42*Rates!$J$5&lt;=Rates!$E$4,DQ22,IF(DF22&gt;$C$42+$C$42*Rates!$J$5,DF22-($C$42+$C$42*Rates!$J$5),0))</f>
        <v>176</v>
      </c>
      <c r="DU22" s="46">
        <f>DT22*(Rates!$E$6-Rates!$J$6*Rates!$E$6)</f>
        <v>34496</v>
      </c>
      <c r="DV22" s="33">
        <f t="shared" si="28"/>
        <v>34496</v>
      </c>
      <c r="DW22" s="53">
        <f>IF($V$7,DV22*Rates!$J$11,0)</f>
        <v>0</v>
      </c>
      <c r="DX22" s="68">
        <f t="shared" si="29"/>
        <v>34496</v>
      </c>
      <c r="DY22" s="53">
        <f t="shared" si="72"/>
        <v>163072</v>
      </c>
      <c r="DZ22" s="3"/>
      <c r="EA22" s="33">
        <f t="shared" si="62"/>
        <v>726</v>
      </c>
      <c r="EB22" s="41">
        <f>IF(AND($E22&gt;=Rates!$D$4,SUM($F$10:EB21)&gt;=Rates!$D$4),0,IF(AND($E22&gt;=Rates!$D$4,SUM($F$10:EB21)&lt;Rates!$D$4),Rates!$D$4-SUM($F$10:EB21:EB21),IF($E22&lt;Rates!$D$4,$E22-SUM($F$10:EB21))))</f>
        <v>0</v>
      </c>
      <c r="EC22" s="36">
        <f t="shared" si="30"/>
        <v>0</v>
      </c>
      <c r="ED22" s="24">
        <f>EC22*Rates!$C$6</f>
        <v>0</v>
      </c>
      <c r="EE22" s="36">
        <f>IF(AND(EA22&gt;($C$42+$C$42*Rates!$J$5),EA21&lt;=($C$42+$C$42*Rates!$J$5),SUM($F$10:EB22)&lt;Rates!$D$4),SUM($F$10:EB22)-($C$42+$C$42*Rates!$J$5),IF(EE21=0,0,EB22))</f>
        <v>0</v>
      </c>
      <c r="EF22" s="25">
        <f>EE22*(Rates!$C$6-Rates!$J$6*Rates!$C$6)</f>
        <v>0</v>
      </c>
      <c r="EG22" s="41">
        <f>IF($E22&lt;=Rates!$D$4,0,IF(AND($E22&gt;Rates!$D$4,$E22&lt;Rates!$E$4),$E22-SUM($K$10:K21)-Rates!$D$4,IF(AND($E22&gt;Rates!$E$4,SUM($K$10:K21)&lt;Rates!$E$4-Rates!$D$4),Rates!$E$4-Rates!$D$4-SUM($K$10:K21),0)))</f>
        <v>0</v>
      </c>
      <c r="EH22" s="24">
        <f t="shared" si="31"/>
        <v>0</v>
      </c>
      <c r="EI22" s="24">
        <f>EH22*Rates!$D$6</f>
        <v>0</v>
      </c>
      <c r="EJ22" s="45">
        <f>IF(AND(EB22+EG22&gt;($C$42+$C$42*Rates!$J$5),EG22&lt;=Rates!$E$4-Rates!$D$4,EG22&gt;0,EG22&gt;DZ54+DZ54*Rates!$J$5), EB22+EG22-EE22,0)</f>
        <v>0</v>
      </c>
      <c r="EK22" s="25">
        <f>EJ22*(Rates!$D$6-Rates!$J$6*Rates!$D$6)</f>
        <v>0</v>
      </c>
      <c r="EL22" s="41">
        <f>IF(EA22&gt;Rates!$E$4,DZ22-EG22,0)</f>
        <v>0</v>
      </c>
      <c r="EM22" s="45">
        <f t="shared" si="32"/>
        <v>0</v>
      </c>
      <c r="EN22" s="45">
        <f>EM22*Rates!$E$6</f>
        <v>0</v>
      </c>
      <c r="EO22" s="45">
        <f>IF($C$42+$C$42*Rates!$J$5&lt;=Rates!$E$4,EL22,IF(EA22&gt;$C$42+$C$42*Rates!$J$5,EA22-($C$42+$C$42*Rates!$J$5),0))</f>
        <v>176</v>
      </c>
      <c r="EP22" s="46">
        <f>EO22*(Rates!$E$6-Rates!$J$6*Rates!$E$6)</f>
        <v>34496</v>
      </c>
      <c r="EQ22" s="33">
        <f t="shared" si="33"/>
        <v>34496</v>
      </c>
      <c r="ER22" s="53">
        <f>IF($V$7,EQ22*Rates!$J$11,0)</f>
        <v>0</v>
      </c>
      <c r="ES22" s="68">
        <f t="shared" si="34"/>
        <v>34496</v>
      </c>
      <c r="ET22" s="53">
        <f t="shared" si="73"/>
        <v>163072</v>
      </c>
      <c r="EU22" s="3"/>
      <c r="EV22" s="33">
        <f t="shared" si="63"/>
        <v>726</v>
      </c>
      <c r="EW22" s="41">
        <f>IF(AND($E22&gt;=Rates!$D$4,SUM($F$10:EW21)&gt;=Rates!$D$4),0,IF(AND($E22&gt;=Rates!$D$4,SUM($F$10:EW21)&lt;Rates!$D$4),Rates!$D$4-SUM($F$10:EW21:EW21),IF($E22&lt;Rates!$D$4,$E22-SUM($F$10:EW21))))</f>
        <v>0</v>
      </c>
      <c r="EX22" s="36">
        <f t="shared" si="35"/>
        <v>0</v>
      </c>
      <c r="EY22" s="24">
        <f>EX22*Rates!$C$6</f>
        <v>0</v>
      </c>
      <c r="EZ22" s="36">
        <f>IF(AND(EV22&gt;($C$42+$C$42*Rates!$J$5),EV21&lt;=($C$42+$C$42*Rates!$J$5),SUM($F$10:EW22)&lt;Rates!$D$4),SUM($F$10:EW22)-($C$42+$C$42*Rates!$J$5),IF(EZ21=0,0,EW22))</f>
        <v>0</v>
      </c>
      <c r="FA22" s="25">
        <f>EZ22*(Rates!$C$6-Rates!$J$6*Rates!$C$6)</f>
        <v>0</v>
      </c>
      <c r="FB22" s="41">
        <f>IF($E22&lt;=Rates!$D$4,0,IF(AND($E22&gt;Rates!$D$4,$E22&lt;Rates!$E$4),$E22-SUM($K$10:K21)-Rates!$D$4,IF(AND($E22&gt;Rates!$E$4,SUM($K$10:K21)&lt;Rates!$E$4-Rates!$D$4),Rates!$E$4-Rates!$D$4-SUM($K$10:K21),0)))</f>
        <v>0</v>
      </c>
      <c r="FC22" s="24">
        <f t="shared" si="36"/>
        <v>0</v>
      </c>
      <c r="FD22" s="24">
        <f>FC22*Rates!$D$6</f>
        <v>0</v>
      </c>
      <c r="FE22" s="45">
        <f>IF(AND(EW22+FB22&gt;($C$42+$C$42*Rates!$J$5),FB22&lt;=Rates!$E$4-Rates!$D$4,FB22&gt;0,FB22&gt;EU54+EU54*Rates!$J$5), EW22+FB22-EZ22,0)</f>
        <v>0</v>
      </c>
      <c r="FF22" s="25">
        <f>FE22*(Rates!$D$6-Rates!$J$6*Rates!$D$6)</f>
        <v>0</v>
      </c>
      <c r="FG22" s="41">
        <f>IF(EV22&gt;Rates!$E$4,EU22-FB22,0)</f>
        <v>0</v>
      </c>
      <c r="FH22" s="45">
        <f t="shared" si="37"/>
        <v>0</v>
      </c>
      <c r="FI22" s="45">
        <f>FH22*Rates!$E$6</f>
        <v>0</v>
      </c>
      <c r="FJ22" s="45">
        <f>IF($C$42+$C$42*Rates!$J$5&lt;=Rates!$E$4,FG22,IF(EV22&gt;$C$42+$C$42*Rates!$J$5,EV22-($C$42+$C$42*Rates!$J$5),0))</f>
        <v>176</v>
      </c>
      <c r="FK22" s="46">
        <f>FJ22*(Rates!$E$6-Rates!$J$6*Rates!$E$6)</f>
        <v>34496</v>
      </c>
      <c r="FL22" s="33">
        <f t="shared" si="38"/>
        <v>34496</v>
      </c>
      <c r="FM22" s="53">
        <f>IF($V$7,FL22*Rates!$J$11,0)</f>
        <v>0</v>
      </c>
      <c r="FN22" s="68">
        <f t="shared" si="39"/>
        <v>34496</v>
      </c>
      <c r="FO22" s="53">
        <f t="shared" si="74"/>
        <v>163072</v>
      </c>
      <c r="FP22" s="3"/>
      <c r="FQ22" s="33">
        <f t="shared" si="64"/>
        <v>726</v>
      </c>
      <c r="FR22" s="41">
        <f>IF(AND($E22&gt;=Rates!$D$4,SUM($F$10:FR21)&gt;=Rates!$D$4),0,IF(AND($E22&gt;=Rates!$D$4,SUM($F$10:FR21)&lt;Rates!$D$4),Rates!$D$4-SUM($F$10:FR21:FR21),IF($E22&lt;Rates!$D$4,$E22-SUM($F$10:FR21))))</f>
        <v>0</v>
      </c>
      <c r="FS22" s="36">
        <f t="shared" si="40"/>
        <v>0</v>
      </c>
      <c r="FT22" s="24">
        <f>FS22*Rates!$C$6</f>
        <v>0</v>
      </c>
      <c r="FU22" s="36">
        <f>IF(AND(FQ22&gt;($C$42+$C$42*Rates!$J$5),FQ21&lt;=($C$42+$C$42*Rates!$J$5),SUM($F$10:FR22)&lt;Rates!$D$4),SUM($F$10:FR22)-($C$42+$C$42*Rates!$J$5),IF(FU21=0,0,FR22))</f>
        <v>0</v>
      </c>
      <c r="FV22" s="25">
        <f>FU22*(Rates!$C$6-Rates!$J$6*Rates!$C$6)</f>
        <v>0</v>
      </c>
      <c r="FW22" s="41">
        <f>IF($E22&lt;=Rates!$D$4,0,IF(AND($E22&gt;Rates!$D$4,$E22&lt;Rates!$E$4),$E22-SUM($K$10:K21)-Rates!$D$4,IF(AND($E22&gt;Rates!$E$4,SUM($K$10:K21)&lt;Rates!$E$4-Rates!$D$4),Rates!$E$4-Rates!$D$4-SUM($K$10:K21),0)))</f>
        <v>0</v>
      </c>
      <c r="FX22" s="24">
        <f t="shared" si="41"/>
        <v>0</v>
      </c>
      <c r="FY22" s="24">
        <f>FX22*Rates!$D$6</f>
        <v>0</v>
      </c>
      <c r="FZ22" s="45">
        <f>IF(AND(FR22+FW22&gt;($C$42+$C$42*Rates!$J$5),FW22&lt;=Rates!$E$4-Rates!$D$4,FW22&gt;0,FW22&gt;FP54+FP54*Rates!$J$5), FR22+FW22-FU22,0)</f>
        <v>0</v>
      </c>
      <c r="GA22" s="25">
        <f>FZ22*(Rates!$D$6-Rates!$J$6*Rates!$D$6)</f>
        <v>0</v>
      </c>
      <c r="GB22" s="41">
        <f>IF(FQ22&gt;Rates!$E$4,FP22-FW22,0)</f>
        <v>0</v>
      </c>
      <c r="GC22" s="45">
        <f t="shared" si="42"/>
        <v>0</v>
      </c>
      <c r="GD22" s="45">
        <f>GC22*Rates!$E$6</f>
        <v>0</v>
      </c>
      <c r="GE22" s="45">
        <f>IF($C$42+$C$42*Rates!$J$5&lt;=Rates!$E$4,GB22,IF(FQ22&gt;$C$42+$C$42*Rates!$J$5,FQ22-($C$42+$C$42*Rates!$J$5),0))</f>
        <v>176</v>
      </c>
      <c r="GF22" s="46">
        <f>GE22*(Rates!$E$6-Rates!$J$6*Rates!$E$6)</f>
        <v>34496</v>
      </c>
      <c r="GG22" s="33">
        <f t="shared" si="43"/>
        <v>34496</v>
      </c>
      <c r="GH22" s="53">
        <f>IF($V$7,GG22*Rates!$J$11,0)</f>
        <v>0</v>
      </c>
      <c r="GI22" s="68">
        <f t="shared" si="44"/>
        <v>34496</v>
      </c>
      <c r="GJ22" s="53">
        <f t="shared" si="75"/>
        <v>163072</v>
      </c>
      <c r="GK22" s="3"/>
      <c r="GL22" s="33">
        <f t="shared" si="65"/>
        <v>726</v>
      </c>
      <c r="GM22" s="41">
        <f>IF(AND($E22&gt;=Rates!$D$4,SUM($F$10:GM21)&gt;=Rates!$D$4),0,IF(AND($E22&gt;=Rates!$D$4,SUM($F$10:GM21)&lt;Rates!$D$4),Rates!$D$4-SUM($F$10:GM21:GM21),IF($E22&lt;Rates!$D$4,$E22-SUM($F$10:GM21))))</f>
        <v>0</v>
      </c>
      <c r="GN22" s="36">
        <f t="shared" si="45"/>
        <v>0</v>
      </c>
      <c r="GO22" s="24">
        <f>GN22*Rates!$C$6</f>
        <v>0</v>
      </c>
      <c r="GP22" s="36">
        <f>IF(AND(GL22&gt;($C$42+$C$42*Rates!$J$5),GL21&lt;=($C$42+$C$42*Rates!$J$5),SUM($F$10:GM22)&lt;Rates!$D$4),SUM($F$10:GM22)-($C$42+$C$42*Rates!$J$5),IF(GP21=0,0,GM22))</f>
        <v>0</v>
      </c>
      <c r="GQ22" s="25">
        <f>GP22*(Rates!$C$6-Rates!$J$6*Rates!$C$6)</f>
        <v>0</v>
      </c>
      <c r="GR22" s="41">
        <f>IF($E22&lt;=Rates!$D$4,0,IF(AND($E22&gt;Rates!$D$4,$E22&lt;Rates!$E$4),$E22-SUM($K$10:GR21)-Rates!$D$4,IF(AND($E22&gt;Rates!$E$4,SUM($K$10:GR21)&lt;Rates!$E$4-Rates!$D$4),Rates!$E$4-Rates!$D$4-SUM($K$10:GR21),0)))</f>
        <v>0</v>
      </c>
      <c r="GS22" s="24">
        <f t="shared" si="46"/>
        <v>0</v>
      </c>
      <c r="GT22" s="24">
        <f>GS22*Rates!$D$6</f>
        <v>0</v>
      </c>
      <c r="GU22" s="45">
        <f>IF(AND(GM22+GR22&gt;($C$42+$C$42*Rates!$J$5),GR22&lt;=Rates!$E$4-Rates!$D$4,GR22&gt;0,GR22&gt;GK54+GK54*Rates!$J$5), GM22+GR22-GP22,0)</f>
        <v>0</v>
      </c>
      <c r="GV22" s="25">
        <f>GU22*(Rates!$D$6-Rates!$J$6*Rates!$D$6)</f>
        <v>0</v>
      </c>
      <c r="GW22" s="41">
        <f>IF(GL22&gt;Rates!$E$4,GK22-GR22,0)</f>
        <v>0</v>
      </c>
      <c r="GX22" s="45">
        <f t="shared" si="47"/>
        <v>0</v>
      </c>
      <c r="GY22" s="45">
        <f>GX22*Rates!$E$6</f>
        <v>0</v>
      </c>
      <c r="GZ22" s="45">
        <f>IF($C$42+$C$42*Rates!$J$5&lt;=Rates!$E$4,GW22,IF(GL22&gt;$C$42+$C$42*Rates!$J$5,GL22-($C$42+$C$42*Rates!$J$5),0))</f>
        <v>176</v>
      </c>
      <c r="HA22" s="46">
        <f>GZ22*(Rates!$E$6-Rates!$J$6*Rates!$E$6)</f>
        <v>34496</v>
      </c>
      <c r="HB22" s="33">
        <f t="shared" si="48"/>
        <v>34496</v>
      </c>
      <c r="HC22" s="53">
        <f>IF($V$7,HB22*Rates!$J$11,0)</f>
        <v>0</v>
      </c>
      <c r="HD22" s="68">
        <f t="shared" si="49"/>
        <v>34496</v>
      </c>
      <c r="HE22" s="53">
        <f t="shared" si="76"/>
        <v>163072</v>
      </c>
      <c r="HF22" s="3"/>
      <c r="HG22" s="33">
        <f t="shared" si="66"/>
        <v>726</v>
      </c>
      <c r="HH22" s="41">
        <f>IF(AND($E22&gt;=Rates!$D$4,SUM($F$10:HH21)&gt;=Rates!$D$4),0,IF(AND($E22&gt;=Rates!$D$4,SUM($F$10:HH21)&lt;Rates!$D$4),Rates!$D$4-SUM($F$10:HH21:HH21),IF($E22&lt;Rates!$D$4,$E22-SUM($F$10:HH21))))</f>
        <v>0</v>
      </c>
      <c r="HI22" s="36">
        <f t="shared" si="50"/>
        <v>0</v>
      </c>
      <c r="HJ22" s="24">
        <f>HI22*Rates!$C$6</f>
        <v>0</v>
      </c>
      <c r="HK22" s="36">
        <f>IF(AND(HG22&gt;($C$42+$C$42*Rates!$J$5),HG21&lt;=($C$42+$C$42*Rates!$J$5),SUM($F$10:HH22)&lt;Rates!$D$4),SUM($F$10:HH22)-($C$42+$C$42*Rates!$J$5),IF(HK21=0,0,HH22))</f>
        <v>0</v>
      </c>
      <c r="HL22" s="25">
        <f>HK22*(Rates!$C$6-Rates!$J$6*Rates!$C$6)</f>
        <v>0</v>
      </c>
      <c r="HM22" s="41">
        <f>IF($E22&lt;=Rates!$D$4,0,IF(AND($E22&gt;Rates!$D$4,$E22&lt;Rates!$E$4),$E22-SUM($K$10:K21)-Rates!$D$4,IF(AND($E22&gt;Rates!$E$4,SUM($K$10:K21)&lt;Rates!$E$4-Rates!$D$4),Rates!$E$4-Rates!$D$4-SUM($K$10:K21),0)))</f>
        <v>0</v>
      </c>
      <c r="HN22" s="24">
        <f t="shared" si="51"/>
        <v>0</v>
      </c>
      <c r="HO22" s="24">
        <f>HN22*Rates!$D$6</f>
        <v>0</v>
      </c>
      <c r="HP22" s="45">
        <f>IF(AND(HH22+HM22&gt;($C$42+$C$42*Rates!$J$5),HM22&lt;=Rates!$E$4-Rates!$D$4,HM22&gt;0,HM22&gt;HF54+HF54*Rates!$J$5), HH22+HM22-HK22,0)</f>
        <v>0</v>
      </c>
      <c r="HQ22" s="25">
        <f>HP22*(Rates!$D$6-Rates!$J$6*Rates!$D$6)</f>
        <v>0</v>
      </c>
      <c r="HR22" s="41">
        <f>IF(HG22&gt;Rates!$E$4,HF22-HM22,0)</f>
        <v>0</v>
      </c>
      <c r="HS22" s="45">
        <f t="shared" si="52"/>
        <v>0</v>
      </c>
      <c r="HT22" s="45">
        <f>HS22*Rates!$E$6</f>
        <v>0</v>
      </c>
      <c r="HU22" s="45">
        <f>IF($C$42+$C$42*Rates!$J$5&lt;=Rates!$E$4,HR22,IF(HG22&gt;$C$42+$C$42*Rates!$J$5,HG22-($C$42+$C$42*Rates!$J$5),0))</f>
        <v>176</v>
      </c>
      <c r="HV22" s="46">
        <f>HU22*(Rates!$E$6-Rates!$J$6*Rates!$E$6)</f>
        <v>34496</v>
      </c>
      <c r="HW22" s="33">
        <f t="shared" si="53"/>
        <v>34496</v>
      </c>
      <c r="HX22" s="53">
        <f>IF($V$7,HW22*Rates!$J$11,0)</f>
        <v>0</v>
      </c>
      <c r="HY22" s="68">
        <f t="shared" si="54"/>
        <v>34496</v>
      </c>
      <c r="HZ22" s="53">
        <f t="shared" si="77"/>
        <v>163072</v>
      </c>
      <c r="IB22" s="6"/>
      <c r="IC22" s="5"/>
    </row>
    <row r="23" spans="2:237" x14ac:dyDescent="0.25">
      <c r="B23" s="55">
        <f t="shared" si="55"/>
        <v>40588</v>
      </c>
      <c r="C23" s="66">
        <f>WEEKDAY('Mngt Info'!B23,2)</f>
        <v>1</v>
      </c>
      <c r="D23" s="56">
        <v>12</v>
      </c>
      <c r="E23" s="33">
        <f t="shared" si="56"/>
        <v>738</v>
      </c>
      <c r="F23" s="41">
        <f>IF(AND($E23&gt;=Rates!$D$4,SUM($F$10:F22)&gt;=Rates!$D$4),0,IF(AND($E23&gt;=Rates!$D$4,SUM($F$10:F22)&lt;Rates!$D$4),Rates!$D$4-SUM(F$10:$F22:F22),IF($E23&lt;Rates!$D$4,$E23-SUM($F$10:F22))))</f>
        <v>0</v>
      </c>
      <c r="G23" s="36">
        <f t="shared" si="0"/>
        <v>0</v>
      </c>
      <c r="H23" s="24">
        <f>G23*Rates!$C$6</f>
        <v>0</v>
      </c>
      <c r="I23" s="36">
        <f>IF(AND(E23&gt;($C$42+$C$42*Rates!$J$5),E22&lt;=($C$42+$C$42*Rates!$J$5),SUM($F$10:F23)&lt;Rates!$D$4),SUM($F$10:F23)-($C$42+$C$42*Rates!$J$5),IF(I22=0,0,F23))</f>
        <v>0</v>
      </c>
      <c r="J23" s="25">
        <f>I23*(Rates!$C$6-Rates!$J$6*Rates!$C$6)</f>
        <v>0</v>
      </c>
      <c r="K23" s="41">
        <f>IF($E23&lt;=Rates!$D$4,0,IF(AND($E23&gt;Rates!$D$4,$E23&lt;Rates!$E$4),$E23-SUM($K$10:K22)-Rates!$D$4,IF(AND($E23&gt;Rates!$E$4,SUM($K$10:K22)&lt;Rates!$E$4-Rates!$D$4),Rates!$E$4-Rates!$D$4-SUM($K$10:K22),0)))</f>
        <v>0</v>
      </c>
      <c r="L23" s="24">
        <f t="shared" si="1"/>
        <v>0</v>
      </c>
      <c r="M23" s="24">
        <f>L23*Rates!$D$6</f>
        <v>0</v>
      </c>
      <c r="N23" s="45">
        <f>IF(AND(F23+K23&gt;($C$42+$C$42*Rates!$J$5),K23&lt;=Rates!$E$4-Rates!$D$4,K23&gt;0,K23&gt;D55+D55*Rates!$J$5), F23+K23-I23,0)</f>
        <v>0</v>
      </c>
      <c r="O23" s="25">
        <f>N23*(Rates!$D$6-Rates!$J$6*Rates!$D$6)</f>
        <v>0</v>
      </c>
      <c r="P23" s="41">
        <f>IF(E23&gt;Rates!$E$4,D23-K23,0)</f>
        <v>12</v>
      </c>
      <c r="Q23" s="45">
        <f>IF(P23=0,0,IF($H$42&lt;500,0,IF(SUM(Q$10:Q22)=($H$42-500),0,IF(P23&gt;$H$42-500-SUM(Q$10:Q22),$H$42-500-SUM(Q$10:Q22),P23))))</f>
        <v>0</v>
      </c>
      <c r="R23" s="45">
        <f>Q23*Rates!$E$6</f>
        <v>0</v>
      </c>
      <c r="S23" s="45">
        <f t="shared" si="2"/>
        <v>12</v>
      </c>
      <c r="T23" s="46">
        <f>S23*(Rates!$E$6-Rates!$J$6*Rates!$E$6)</f>
        <v>2352</v>
      </c>
      <c r="U23" s="33">
        <f t="shared" si="3"/>
        <v>2352</v>
      </c>
      <c r="V23" s="53">
        <f>IF($V$7,U23*Rates!$J$11,0)</f>
        <v>0</v>
      </c>
      <c r="W23" s="68">
        <f t="shared" si="4"/>
        <v>2352</v>
      </c>
      <c r="X23" s="53" t="str">
        <f t="shared" si="67"/>
        <v/>
      </c>
      <c r="Y23" s="6"/>
      <c r="Z23" s="33">
        <f t="shared" si="57"/>
        <v>756</v>
      </c>
      <c r="AA23" s="41">
        <f>IF(AND($E23&gt;=Rates!$D$4,SUM($F$10:AA22)&gt;=Rates!$D$4),0,IF(AND($E23&gt;=Rates!$D$4,SUM($F$10:AA22)&lt;Rates!$D$4),Rates!$D$4-SUM($F$10:AA22:AA22),IF($E23&lt;Rates!$D$4,$E23-SUM($F$10:AA22))))</f>
        <v>0</v>
      </c>
      <c r="AB23" s="36">
        <f t="shared" si="5"/>
        <v>0</v>
      </c>
      <c r="AC23" s="24">
        <f>AB23*Rates!$C$6</f>
        <v>0</v>
      </c>
      <c r="AD23" s="36">
        <f>IF(AND(Z23&gt;($C$42+$C$42*Rates!$J$5),Z22&lt;=($C$42+$C$42*Rates!$J$5),SUM($F$10:AA23)&lt;Rates!$D$4),SUM($F$10:AA23)-($C$42+$C$42*Rates!$J$5),IF(AD22=0,0,AA23))</f>
        <v>0</v>
      </c>
      <c r="AE23" s="25">
        <f>AD23*(Rates!$C$6-Rates!$J$6*Rates!$C$6)</f>
        <v>0</v>
      </c>
      <c r="AF23" s="41">
        <f>IF($E23&lt;=Rates!$D$4,0,IF(AND($E23&gt;Rates!$D$4,$E23&lt;Rates!$E$4),$E23-SUM($K$10:K22)-Rates!$D$4,IF(AND($E23&gt;Rates!$E$4,SUM($K$10:K22)&lt;Rates!$E$4-Rates!$D$4),Rates!$E$4-Rates!$D$4-SUM($K$10:K22),0)))</f>
        <v>0</v>
      </c>
      <c r="AG23" s="24">
        <f t="shared" si="6"/>
        <v>0</v>
      </c>
      <c r="AH23" s="24">
        <f>AG23*Rates!$D$6</f>
        <v>0</v>
      </c>
      <c r="AI23" s="45">
        <f>IF(AND(AA23+AF23&gt;($C$42+$C$42*Rates!$J$5),AF23&lt;=Rates!$E$4-Rates!$D$4,AF23&gt;0,AF23&gt;Y55+Y55*Rates!$J$5), AA23+AF23-AD23,0)</f>
        <v>0</v>
      </c>
      <c r="AJ23" s="25">
        <f>AI23*(Rates!$D$6-Rates!$J$6*Rates!$D$6)</f>
        <v>0</v>
      </c>
      <c r="AK23" s="41">
        <f>IF(Z23&gt;Rates!$E$4,Y23-AF23,0)</f>
        <v>0</v>
      </c>
      <c r="AL23" s="45">
        <f t="shared" si="7"/>
        <v>0</v>
      </c>
      <c r="AM23" s="45">
        <f>AL23*Rates!$E$6</f>
        <v>0</v>
      </c>
      <c r="AN23" s="45">
        <f>IF($C$42+$C$42*Rates!$J$5&lt;=Rates!$E$4,AK23,IF(Z23&gt;$C$42+$C$42*Rates!$J$5,Z23-($C$42+$C$42*Rates!$J$5),0))</f>
        <v>206</v>
      </c>
      <c r="AO23" s="46">
        <f>AN23*(Rates!$E$6-Rates!$J$6*Rates!$E$6)</f>
        <v>40376</v>
      </c>
      <c r="AP23" s="71">
        <f t="shared" si="8"/>
        <v>40376</v>
      </c>
      <c r="AQ23" s="53">
        <f>IF($V$7,AP23*Rates!$J$11,0)</f>
        <v>0</v>
      </c>
      <c r="AR23" s="68">
        <f t="shared" si="9"/>
        <v>40376</v>
      </c>
      <c r="AS23" s="53" t="str">
        <f t="shared" si="68"/>
        <v/>
      </c>
      <c r="AT23" s="6"/>
      <c r="AU23" s="33">
        <f t="shared" si="58"/>
        <v>738</v>
      </c>
      <c r="AV23" s="41">
        <f>IF(AND($E23&gt;=Rates!$D$4,SUM($F$10:AV22)&gt;=Rates!$D$4),0,IF(AND($E23&gt;=Rates!$D$4,SUM($F$10:AV22)&lt;Rates!$D$4),Rates!$D$4-SUM($F$10:AV22:AV22),IF($E23&lt;Rates!$D$4,$E23-SUM($F$10:AV22))))</f>
        <v>0</v>
      </c>
      <c r="AW23" s="36">
        <f t="shared" si="10"/>
        <v>0</v>
      </c>
      <c r="AX23" s="24">
        <f>AW23*Rates!$C$6</f>
        <v>0</v>
      </c>
      <c r="AY23" s="36">
        <f>IF(AND(AU23&gt;($C$42+$C$42*Rates!$J$5),AU22&lt;=($C$42+$C$42*Rates!$J$5),SUM($F$10:AV23)&lt;Rates!$D$4),SUM($F$10:AV23)-($C$42+$C$42*Rates!$J$5),IF(AY22=0,0,AV23))</f>
        <v>0</v>
      </c>
      <c r="AZ23" s="25">
        <f>AY23*(Rates!$C$6-Rates!$J$6*Rates!$C$6)</f>
        <v>0</v>
      </c>
      <c r="BA23" s="41">
        <f>IF($E23&lt;=Rates!$D$4,0,IF(AND($E23&gt;Rates!$D$4,$E23&lt;Rates!$E$4),$E23-SUM($K$10:K22)-Rates!$D$4,IF(AND($E23&gt;Rates!$E$4,SUM($K$10:K22)&lt;Rates!$E$4-Rates!$D$4),Rates!$E$4-Rates!$D$4-SUM($K$10:K22),0)))</f>
        <v>0</v>
      </c>
      <c r="BB23" s="24">
        <f t="shared" si="11"/>
        <v>0</v>
      </c>
      <c r="BC23" s="24">
        <f>BB23*Rates!$D$6</f>
        <v>0</v>
      </c>
      <c r="BD23" s="45">
        <f>IF(AND(AV23+BA23&gt;($C$42+$C$42*Rates!$J$5),BA23&lt;=Rates!$E$4-Rates!$D$4,BA23&gt;0,BA23&gt;AT55+AT55*Rates!$J$5), AV23+BA23-AY23,0)</f>
        <v>0</v>
      </c>
      <c r="BE23" s="25">
        <f>BD23*(Rates!$D$6-Rates!$J$6*Rates!$D$6)</f>
        <v>0</v>
      </c>
      <c r="BF23" s="41">
        <f>IF(AU23&gt;Rates!$E$4,AT23-BA23,0)</f>
        <v>0</v>
      </c>
      <c r="BG23" s="45">
        <f t="shared" si="12"/>
        <v>0</v>
      </c>
      <c r="BH23" s="45">
        <f>BG23*Rates!$E$6</f>
        <v>0</v>
      </c>
      <c r="BI23" s="45">
        <f>IF($C$42+$C$42*Rates!$J$5&lt;=Rates!$E$4,BF23,IF(AU23&gt;$C$42+$C$42*Rates!$J$5,AU23-($C$42+$C$42*Rates!$J$5),0))</f>
        <v>188</v>
      </c>
      <c r="BJ23" s="46">
        <f>BI23*(Rates!$E$6-Rates!$J$6*Rates!$E$6)</f>
        <v>36848</v>
      </c>
      <c r="BK23" s="71">
        <f t="shared" si="13"/>
        <v>36848</v>
      </c>
      <c r="BL23" s="53">
        <f>IF($V$7,BK23*Rates!$J$11,0)</f>
        <v>0</v>
      </c>
      <c r="BM23" s="68">
        <f t="shared" si="14"/>
        <v>36848</v>
      </c>
      <c r="BN23" s="53" t="str">
        <f t="shared" si="69"/>
        <v/>
      </c>
      <c r="BO23" s="3"/>
      <c r="BP23" s="33">
        <f t="shared" si="59"/>
        <v>738</v>
      </c>
      <c r="BQ23" s="41">
        <f>IF(AND($E23&gt;=Rates!$D$4,SUM($F$10:BQ22)&gt;=Rates!$D$4),0,IF(AND($E23&gt;=Rates!$D$4,SUM($F$10:BQ22)&lt;Rates!$D$4),Rates!$D$4-SUM($F$10:BQ22:BQ22),IF($E23&lt;Rates!$D$4,$E23-SUM($F$10:BQ22))))</f>
        <v>0</v>
      </c>
      <c r="BR23" s="36">
        <f t="shared" si="15"/>
        <v>0</v>
      </c>
      <c r="BS23" s="24">
        <f>BR23*Rates!$C$6</f>
        <v>0</v>
      </c>
      <c r="BT23" s="36">
        <f>IF(AND(BP23&gt;($C$42+$C$42*Rates!$J$5),BP22&lt;=($C$42+$C$42*Rates!$J$5),SUM($F$10:BQ23)&lt;Rates!$D$4),SUM($F$10:BQ23)-($C$42+$C$42*Rates!$J$5),IF(BT22=0,0,BQ23))</f>
        <v>0</v>
      </c>
      <c r="BU23" s="25">
        <f>BT23*(Rates!$C$6-Rates!$J$6*Rates!$C$6)</f>
        <v>0</v>
      </c>
      <c r="BV23" s="41">
        <f>IF($E23&lt;=Rates!$D$4,0,IF(AND($E23&gt;Rates!$D$4,$E23&lt;Rates!$E$4),$E23-SUM($K$10:K22)-Rates!$D$4,IF(AND($E23&gt;Rates!$E$4,SUM($K$10:K22)&lt;Rates!$E$4-Rates!$D$4),Rates!$E$4-Rates!$D$4-SUM($K$10:K22),0)))</f>
        <v>0</v>
      </c>
      <c r="BW23" s="24">
        <f t="shared" si="16"/>
        <v>0</v>
      </c>
      <c r="BX23" s="24">
        <f>BW23*Rates!$D$6</f>
        <v>0</v>
      </c>
      <c r="BY23" s="45">
        <f>IF(AND(BQ23+BV23&gt;($C$42+$C$42*Rates!$J$5),BV23&lt;=Rates!$E$4-Rates!$D$4,BV23&gt;0,BV23&gt;BO55+BO55*Rates!$J$5), BQ23+BV23-BT23,0)</f>
        <v>0</v>
      </c>
      <c r="BZ23" s="25">
        <f>BY23*(Rates!$D$6-Rates!$J$6*Rates!$D$6)</f>
        <v>0</v>
      </c>
      <c r="CA23" s="41">
        <f>IF(BP23&gt;Rates!$E$4,BO23-BV23,0)</f>
        <v>0</v>
      </c>
      <c r="CB23" s="45">
        <f t="shared" si="17"/>
        <v>0</v>
      </c>
      <c r="CC23" s="45">
        <f>CB23*Rates!$E$6</f>
        <v>0</v>
      </c>
      <c r="CD23" s="45">
        <f>IF($C$42+$C$42*Rates!$J$5&lt;=Rates!$E$4,CA23,IF(BP23&gt;$C$42+$C$42*Rates!$J$5,BP23-($C$42+$C$42*Rates!$J$5),0))</f>
        <v>188</v>
      </c>
      <c r="CE23" s="46">
        <f>CD23*(Rates!$E$6-Rates!$J$6*Rates!$E$6)</f>
        <v>36848</v>
      </c>
      <c r="CF23" s="33">
        <f t="shared" si="18"/>
        <v>36848</v>
      </c>
      <c r="CG23" s="53">
        <f>IF($V$7,CF23*Rates!$J$11,0)</f>
        <v>0</v>
      </c>
      <c r="CH23" s="68">
        <f t="shared" si="19"/>
        <v>36848</v>
      </c>
      <c r="CI23" s="53" t="str">
        <f t="shared" si="70"/>
        <v/>
      </c>
      <c r="CJ23" s="3"/>
      <c r="CK23" s="33">
        <f t="shared" si="60"/>
        <v>738</v>
      </c>
      <c r="CL23" s="41">
        <f>IF(AND($E23&gt;=Rates!$D$4,SUM($F$10:CL22)&gt;=Rates!$D$4),0,IF(AND($E23&gt;=Rates!$D$4,SUM($F$10:CL22)&lt;Rates!$D$4),Rates!$D$4-SUM($F$10:CL22:CL22),IF($E23&lt;Rates!$D$4,$E23-SUM($F$10:CL22))))</f>
        <v>0</v>
      </c>
      <c r="CM23" s="36">
        <f t="shared" si="20"/>
        <v>0</v>
      </c>
      <c r="CN23" s="24">
        <f>CM23*Rates!$C$6</f>
        <v>0</v>
      </c>
      <c r="CO23" s="36">
        <f>IF(AND(CK23&gt;($C$42+$C$42*Rates!$J$5),CK22&lt;=($C$42+$C$42*Rates!$J$5),SUM($F$10:CL23)&lt;Rates!$D$4),SUM($F$10:CL23)-($C$42+$C$42*Rates!$J$5),IF(CO22=0,0,CL23))</f>
        <v>0</v>
      </c>
      <c r="CP23" s="25">
        <f>CO23*(Rates!$C$6-Rates!$J$6*Rates!$C$6)</f>
        <v>0</v>
      </c>
      <c r="CQ23" s="41">
        <f>IF($E23&lt;=Rates!$D$4,0,IF(AND($E23&gt;Rates!$D$4,$E23&lt;Rates!$E$4),$E23-SUM($K$10:K22)-Rates!$D$4,IF(AND($E23&gt;Rates!$E$4,SUM($K$10:K22)&lt;Rates!$E$4-Rates!$D$4),Rates!$E$4-Rates!$D$4-SUM($K$10:K22),0)))</f>
        <v>0</v>
      </c>
      <c r="CR23" s="24">
        <f t="shared" si="21"/>
        <v>0</v>
      </c>
      <c r="CS23" s="24">
        <f>CR23*Rates!$D$6</f>
        <v>0</v>
      </c>
      <c r="CT23" s="45">
        <f>IF(AND(CL23+CQ23&gt;($C$42+$C$42*Rates!$J$5),CQ23&lt;=Rates!$E$4-Rates!$D$4,CQ23&gt;0,CQ23&gt;CJ55+CJ55*Rates!$J$5), CL23+CQ23-CO23,0)</f>
        <v>0</v>
      </c>
      <c r="CU23" s="25">
        <f>CT23*(Rates!$D$6-Rates!$J$6*Rates!$D$6)</f>
        <v>0</v>
      </c>
      <c r="CV23" s="41">
        <f>IF(CK23&gt;Rates!$E$4,CJ23-CQ23,0)</f>
        <v>0</v>
      </c>
      <c r="CW23" s="45">
        <f t="shared" si="22"/>
        <v>0</v>
      </c>
      <c r="CX23" s="45">
        <f>CW23*Rates!$E$6</f>
        <v>0</v>
      </c>
      <c r="CY23" s="45">
        <f>IF($C$42+$C$42*Rates!$J$5&lt;=Rates!$E$4,CV23,IF(CK23&gt;$C$42+$C$42*Rates!$J$5,CK23-($C$42+$C$42*Rates!$J$5),0))</f>
        <v>188</v>
      </c>
      <c r="CZ23" s="46">
        <f>CY23*(Rates!$E$6-Rates!$J$6*Rates!$E$6)</f>
        <v>36848</v>
      </c>
      <c r="DA23" s="33">
        <f t="shared" si="23"/>
        <v>36848</v>
      </c>
      <c r="DB23" s="53">
        <f>IF($V$7,DA23*Rates!$J$11,0)</f>
        <v>0</v>
      </c>
      <c r="DC23" s="68">
        <f t="shared" si="24"/>
        <v>36848</v>
      </c>
      <c r="DD23" s="53" t="str">
        <f t="shared" si="71"/>
        <v/>
      </c>
      <c r="DE23" s="3"/>
      <c r="DF23" s="33">
        <f t="shared" si="61"/>
        <v>738</v>
      </c>
      <c r="DG23" s="41">
        <f>IF(AND($E23&gt;=Rates!$D$4,SUM($F$10:DG22)&gt;=Rates!$D$4),0,IF(AND($E23&gt;=Rates!$D$4,SUM($F$10:DG22)&lt;Rates!$D$4),Rates!$D$4-SUM($F$10:DG22:DG22),IF($E23&lt;Rates!$D$4,$E23-SUM($F$10:DG22))))</f>
        <v>0</v>
      </c>
      <c r="DH23" s="36">
        <f t="shared" si="25"/>
        <v>0</v>
      </c>
      <c r="DI23" s="24">
        <f>DH23*Rates!$C$6</f>
        <v>0</v>
      </c>
      <c r="DJ23" s="36">
        <f>IF(AND(DF23&gt;($C$42+$C$42*Rates!$J$5),DF22&lt;=($C$42+$C$42*Rates!$J$5),SUM($F$10:DG23)&lt;Rates!$D$4),SUM($F$10:DG23)-($C$42+$C$42*Rates!$J$5),IF(DJ22=0,0,DG23))</f>
        <v>0</v>
      </c>
      <c r="DK23" s="25">
        <f>DJ23*(Rates!$C$6-Rates!$J$6*Rates!$C$6)</f>
        <v>0</v>
      </c>
      <c r="DL23" s="41">
        <f>IF($E23&lt;=Rates!$D$4,0,IF(AND($E23&gt;Rates!$D$4,$E23&lt;Rates!$E$4),$E23-SUM($K$10:K22)-Rates!$D$4,IF(AND($E23&gt;Rates!$E$4,SUM($K$10:K22)&lt;Rates!$E$4-Rates!$D$4),Rates!$E$4-Rates!$D$4-SUM($K$10:K22),0)))</f>
        <v>0</v>
      </c>
      <c r="DM23" s="24">
        <f t="shared" si="26"/>
        <v>0</v>
      </c>
      <c r="DN23" s="24">
        <f>DM23*Rates!$D$6</f>
        <v>0</v>
      </c>
      <c r="DO23" s="45">
        <f>IF(AND(DG23+DL23&gt;($C$42+$C$42*Rates!$J$5),DL23&lt;=Rates!$E$4-Rates!$D$4,DL23&gt;0,DL23&gt;DE55+DE55*Rates!$J$5), DG23+DL23-DJ23,0)</f>
        <v>0</v>
      </c>
      <c r="DP23" s="25">
        <f>DO23*(Rates!$D$6-Rates!$J$6*Rates!$D$6)</f>
        <v>0</v>
      </c>
      <c r="DQ23" s="41">
        <f>IF(DF23&gt;Rates!$E$4,DE23-DL23,0)</f>
        <v>0</v>
      </c>
      <c r="DR23" s="45">
        <f t="shared" si="27"/>
        <v>0</v>
      </c>
      <c r="DS23" s="45">
        <f>DR23*Rates!$E$6</f>
        <v>0</v>
      </c>
      <c r="DT23" s="45">
        <f>IF($C$42+$C$42*Rates!$J$5&lt;=Rates!$E$4,DQ23,IF(DF23&gt;$C$42+$C$42*Rates!$J$5,DF23-($C$42+$C$42*Rates!$J$5),0))</f>
        <v>188</v>
      </c>
      <c r="DU23" s="46">
        <f>DT23*(Rates!$E$6-Rates!$J$6*Rates!$E$6)</f>
        <v>36848</v>
      </c>
      <c r="DV23" s="33">
        <f t="shared" si="28"/>
        <v>36848</v>
      </c>
      <c r="DW23" s="53">
        <f>IF($V$7,DV23*Rates!$J$11,0)</f>
        <v>0</v>
      </c>
      <c r="DX23" s="68">
        <f t="shared" si="29"/>
        <v>36848</v>
      </c>
      <c r="DY23" s="53" t="str">
        <f t="shared" si="72"/>
        <v/>
      </c>
      <c r="DZ23" s="3"/>
      <c r="EA23" s="33">
        <f t="shared" si="62"/>
        <v>738</v>
      </c>
      <c r="EB23" s="41">
        <f>IF(AND($E23&gt;=Rates!$D$4,SUM($F$10:EB22)&gt;=Rates!$D$4),0,IF(AND($E23&gt;=Rates!$D$4,SUM($F$10:EB22)&lt;Rates!$D$4),Rates!$D$4-SUM($F$10:EB22:EB22),IF($E23&lt;Rates!$D$4,$E23-SUM($F$10:EB22))))</f>
        <v>0</v>
      </c>
      <c r="EC23" s="36">
        <f t="shared" si="30"/>
        <v>0</v>
      </c>
      <c r="ED23" s="24">
        <f>EC23*Rates!$C$6</f>
        <v>0</v>
      </c>
      <c r="EE23" s="36">
        <f>IF(AND(EA23&gt;($C$42+$C$42*Rates!$J$5),EA22&lt;=($C$42+$C$42*Rates!$J$5),SUM($F$10:EB23)&lt;Rates!$D$4),SUM($F$10:EB23)-($C$42+$C$42*Rates!$J$5),IF(EE22=0,0,EB23))</f>
        <v>0</v>
      </c>
      <c r="EF23" s="25">
        <f>EE23*(Rates!$C$6-Rates!$J$6*Rates!$C$6)</f>
        <v>0</v>
      </c>
      <c r="EG23" s="41">
        <f>IF($E23&lt;=Rates!$D$4,0,IF(AND($E23&gt;Rates!$D$4,$E23&lt;Rates!$E$4),$E23-SUM($K$10:K22)-Rates!$D$4,IF(AND($E23&gt;Rates!$E$4,SUM($K$10:K22)&lt;Rates!$E$4-Rates!$D$4),Rates!$E$4-Rates!$D$4-SUM($K$10:K22),0)))</f>
        <v>0</v>
      </c>
      <c r="EH23" s="24">
        <f t="shared" si="31"/>
        <v>0</v>
      </c>
      <c r="EI23" s="24">
        <f>EH23*Rates!$D$6</f>
        <v>0</v>
      </c>
      <c r="EJ23" s="45">
        <f>IF(AND(EB23+EG23&gt;($C$42+$C$42*Rates!$J$5),EG23&lt;=Rates!$E$4-Rates!$D$4,EG23&gt;0,EG23&gt;DZ55+DZ55*Rates!$J$5), EB23+EG23-EE23,0)</f>
        <v>0</v>
      </c>
      <c r="EK23" s="25">
        <f>EJ23*(Rates!$D$6-Rates!$J$6*Rates!$D$6)</f>
        <v>0</v>
      </c>
      <c r="EL23" s="41">
        <f>IF(EA23&gt;Rates!$E$4,DZ23-EG23,0)</f>
        <v>0</v>
      </c>
      <c r="EM23" s="45">
        <f t="shared" si="32"/>
        <v>0</v>
      </c>
      <c r="EN23" s="45">
        <f>EM23*Rates!$E$6</f>
        <v>0</v>
      </c>
      <c r="EO23" s="45">
        <f>IF($C$42+$C$42*Rates!$J$5&lt;=Rates!$E$4,EL23,IF(EA23&gt;$C$42+$C$42*Rates!$J$5,EA23-($C$42+$C$42*Rates!$J$5),0))</f>
        <v>188</v>
      </c>
      <c r="EP23" s="46">
        <f>EO23*(Rates!$E$6-Rates!$J$6*Rates!$E$6)</f>
        <v>36848</v>
      </c>
      <c r="EQ23" s="33">
        <f t="shared" si="33"/>
        <v>36848</v>
      </c>
      <c r="ER23" s="53">
        <f>IF($V$7,EQ23*Rates!$J$11,0)</f>
        <v>0</v>
      </c>
      <c r="ES23" s="68">
        <f t="shared" si="34"/>
        <v>36848</v>
      </c>
      <c r="ET23" s="53" t="str">
        <f t="shared" si="73"/>
        <v/>
      </c>
      <c r="EU23" s="3"/>
      <c r="EV23" s="33">
        <f t="shared" si="63"/>
        <v>738</v>
      </c>
      <c r="EW23" s="41">
        <f>IF(AND($E23&gt;=Rates!$D$4,SUM($F$10:EW22)&gt;=Rates!$D$4),0,IF(AND($E23&gt;=Rates!$D$4,SUM($F$10:EW22)&lt;Rates!$D$4),Rates!$D$4-SUM($F$10:EW22:EW22),IF($E23&lt;Rates!$D$4,$E23-SUM($F$10:EW22))))</f>
        <v>0</v>
      </c>
      <c r="EX23" s="36">
        <f t="shared" si="35"/>
        <v>0</v>
      </c>
      <c r="EY23" s="24">
        <f>EX23*Rates!$C$6</f>
        <v>0</v>
      </c>
      <c r="EZ23" s="36">
        <f>IF(AND(EV23&gt;($C$42+$C$42*Rates!$J$5),EV22&lt;=($C$42+$C$42*Rates!$J$5),SUM($F$10:EW23)&lt;Rates!$D$4),SUM($F$10:EW23)-($C$42+$C$42*Rates!$J$5),IF(EZ22=0,0,EW23))</f>
        <v>0</v>
      </c>
      <c r="FA23" s="25">
        <f>EZ23*(Rates!$C$6-Rates!$J$6*Rates!$C$6)</f>
        <v>0</v>
      </c>
      <c r="FB23" s="41">
        <f>IF($E23&lt;=Rates!$D$4,0,IF(AND($E23&gt;Rates!$D$4,$E23&lt;Rates!$E$4),$E23-SUM($K$10:K22)-Rates!$D$4,IF(AND($E23&gt;Rates!$E$4,SUM($K$10:K22)&lt;Rates!$E$4-Rates!$D$4),Rates!$E$4-Rates!$D$4-SUM($K$10:K22),0)))</f>
        <v>0</v>
      </c>
      <c r="FC23" s="24">
        <f t="shared" si="36"/>
        <v>0</v>
      </c>
      <c r="FD23" s="24">
        <f>FC23*Rates!$D$6</f>
        <v>0</v>
      </c>
      <c r="FE23" s="45">
        <f>IF(AND(EW23+FB23&gt;($C$42+$C$42*Rates!$J$5),FB23&lt;=Rates!$E$4-Rates!$D$4,FB23&gt;0,FB23&gt;EU55+EU55*Rates!$J$5), EW23+FB23-EZ23,0)</f>
        <v>0</v>
      </c>
      <c r="FF23" s="25">
        <f>FE23*(Rates!$D$6-Rates!$J$6*Rates!$D$6)</f>
        <v>0</v>
      </c>
      <c r="FG23" s="41">
        <f>IF(EV23&gt;Rates!$E$4,EU23-FB23,0)</f>
        <v>0</v>
      </c>
      <c r="FH23" s="45">
        <f t="shared" si="37"/>
        <v>0</v>
      </c>
      <c r="FI23" s="45">
        <f>FH23*Rates!$E$6</f>
        <v>0</v>
      </c>
      <c r="FJ23" s="45">
        <f>IF($C$42+$C$42*Rates!$J$5&lt;=Rates!$E$4,FG23,IF(EV23&gt;$C$42+$C$42*Rates!$J$5,EV23-($C$42+$C$42*Rates!$J$5),0))</f>
        <v>188</v>
      </c>
      <c r="FK23" s="46">
        <f>FJ23*(Rates!$E$6-Rates!$J$6*Rates!$E$6)</f>
        <v>36848</v>
      </c>
      <c r="FL23" s="33">
        <f t="shared" si="38"/>
        <v>36848</v>
      </c>
      <c r="FM23" s="53">
        <f>IF($V$7,FL23*Rates!$J$11,0)</f>
        <v>0</v>
      </c>
      <c r="FN23" s="68">
        <f t="shared" si="39"/>
        <v>36848</v>
      </c>
      <c r="FO23" s="53" t="str">
        <f t="shared" si="74"/>
        <v/>
      </c>
      <c r="FP23" s="3"/>
      <c r="FQ23" s="33">
        <f t="shared" si="64"/>
        <v>738</v>
      </c>
      <c r="FR23" s="41">
        <f>IF(AND($E23&gt;=Rates!$D$4,SUM($F$10:FR22)&gt;=Rates!$D$4),0,IF(AND($E23&gt;=Rates!$D$4,SUM($F$10:FR22)&lt;Rates!$D$4),Rates!$D$4-SUM($F$10:FR22:FR22),IF($E23&lt;Rates!$D$4,$E23-SUM($F$10:FR22))))</f>
        <v>0</v>
      </c>
      <c r="FS23" s="36">
        <f t="shared" si="40"/>
        <v>0</v>
      </c>
      <c r="FT23" s="24">
        <f>FS23*Rates!$C$6</f>
        <v>0</v>
      </c>
      <c r="FU23" s="36">
        <f>IF(AND(FQ23&gt;($C$42+$C$42*Rates!$J$5),FQ22&lt;=($C$42+$C$42*Rates!$J$5),SUM($F$10:FR23)&lt;Rates!$D$4),SUM($F$10:FR23)-($C$42+$C$42*Rates!$J$5),IF(FU22=0,0,FR23))</f>
        <v>0</v>
      </c>
      <c r="FV23" s="25">
        <f>FU23*(Rates!$C$6-Rates!$J$6*Rates!$C$6)</f>
        <v>0</v>
      </c>
      <c r="FW23" s="41">
        <f>IF($E23&lt;=Rates!$D$4,0,IF(AND($E23&gt;Rates!$D$4,$E23&lt;Rates!$E$4),$E23-SUM($K$10:K22)-Rates!$D$4,IF(AND($E23&gt;Rates!$E$4,SUM($K$10:K22)&lt;Rates!$E$4-Rates!$D$4),Rates!$E$4-Rates!$D$4-SUM($K$10:K22),0)))</f>
        <v>0</v>
      </c>
      <c r="FX23" s="24">
        <f t="shared" si="41"/>
        <v>0</v>
      </c>
      <c r="FY23" s="24">
        <f>FX23*Rates!$D$6</f>
        <v>0</v>
      </c>
      <c r="FZ23" s="45">
        <f>IF(AND(FR23+FW23&gt;($C$42+$C$42*Rates!$J$5),FW23&lt;=Rates!$E$4-Rates!$D$4,FW23&gt;0,FW23&gt;FP55+FP55*Rates!$J$5), FR23+FW23-FU23,0)</f>
        <v>0</v>
      </c>
      <c r="GA23" s="25">
        <f>FZ23*(Rates!$D$6-Rates!$J$6*Rates!$D$6)</f>
        <v>0</v>
      </c>
      <c r="GB23" s="41">
        <f>IF(FQ23&gt;Rates!$E$4,FP23-FW23,0)</f>
        <v>0</v>
      </c>
      <c r="GC23" s="45">
        <f t="shared" si="42"/>
        <v>0</v>
      </c>
      <c r="GD23" s="45">
        <f>GC23*Rates!$E$6</f>
        <v>0</v>
      </c>
      <c r="GE23" s="45">
        <f>IF($C$42+$C$42*Rates!$J$5&lt;=Rates!$E$4,GB23,IF(FQ23&gt;$C$42+$C$42*Rates!$J$5,FQ23-($C$42+$C$42*Rates!$J$5),0))</f>
        <v>188</v>
      </c>
      <c r="GF23" s="46">
        <f>GE23*(Rates!$E$6-Rates!$J$6*Rates!$E$6)</f>
        <v>36848</v>
      </c>
      <c r="GG23" s="33">
        <f t="shared" si="43"/>
        <v>36848</v>
      </c>
      <c r="GH23" s="53">
        <f>IF($V$7,GG23*Rates!$J$11,0)</f>
        <v>0</v>
      </c>
      <c r="GI23" s="68">
        <f t="shared" si="44"/>
        <v>36848</v>
      </c>
      <c r="GJ23" s="53" t="str">
        <f t="shared" si="75"/>
        <v/>
      </c>
      <c r="GK23" s="3"/>
      <c r="GL23" s="33">
        <f t="shared" si="65"/>
        <v>738</v>
      </c>
      <c r="GM23" s="41">
        <f>IF(AND($E23&gt;=Rates!$D$4,SUM($F$10:GM22)&gt;=Rates!$D$4),0,IF(AND($E23&gt;=Rates!$D$4,SUM($F$10:GM22)&lt;Rates!$D$4),Rates!$D$4-SUM($F$10:GM22:GM22),IF($E23&lt;Rates!$D$4,$E23-SUM($F$10:GM22))))</f>
        <v>0</v>
      </c>
      <c r="GN23" s="36">
        <f t="shared" si="45"/>
        <v>0</v>
      </c>
      <c r="GO23" s="24">
        <f>GN23*Rates!$C$6</f>
        <v>0</v>
      </c>
      <c r="GP23" s="36">
        <f>IF(AND(GL23&gt;($C$42+$C$42*Rates!$J$5),GL22&lt;=($C$42+$C$42*Rates!$J$5),SUM($F$10:GM23)&lt;Rates!$D$4),SUM($F$10:GM23)-($C$42+$C$42*Rates!$J$5),IF(GP22=0,0,GM23))</f>
        <v>0</v>
      </c>
      <c r="GQ23" s="25">
        <f>GP23*(Rates!$C$6-Rates!$J$6*Rates!$C$6)</f>
        <v>0</v>
      </c>
      <c r="GR23" s="41">
        <f>IF($E23&lt;=Rates!$D$4,0,IF(AND($E23&gt;Rates!$D$4,$E23&lt;Rates!$E$4),$E23-SUM($K$10:GR22)-Rates!$D$4,IF(AND($E23&gt;Rates!$E$4,SUM($K$10:GR22)&lt;Rates!$E$4-Rates!$D$4),Rates!$E$4-Rates!$D$4-SUM($K$10:GR22),0)))</f>
        <v>0</v>
      </c>
      <c r="GS23" s="24">
        <f t="shared" si="46"/>
        <v>0</v>
      </c>
      <c r="GT23" s="24">
        <f>GS23*Rates!$D$6</f>
        <v>0</v>
      </c>
      <c r="GU23" s="45">
        <f>IF(AND(GM23+GR23&gt;($C$42+$C$42*Rates!$J$5),GR23&lt;=Rates!$E$4-Rates!$D$4,GR23&gt;0,GR23&gt;GK55+GK55*Rates!$J$5), GM23+GR23-GP23,0)</f>
        <v>0</v>
      </c>
      <c r="GV23" s="25">
        <f>GU23*(Rates!$D$6-Rates!$J$6*Rates!$D$6)</f>
        <v>0</v>
      </c>
      <c r="GW23" s="41">
        <f>IF(GL23&gt;Rates!$E$4,GK23-GR23,0)</f>
        <v>0</v>
      </c>
      <c r="GX23" s="45">
        <f t="shared" si="47"/>
        <v>0</v>
      </c>
      <c r="GY23" s="45">
        <f>GX23*Rates!$E$6</f>
        <v>0</v>
      </c>
      <c r="GZ23" s="45">
        <f>IF($C$42+$C$42*Rates!$J$5&lt;=Rates!$E$4,GW23,IF(GL23&gt;$C$42+$C$42*Rates!$J$5,GL23-($C$42+$C$42*Rates!$J$5),0))</f>
        <v>188</v>
      </c>
      <c r="HA23" s="46">
        <f>GZ23*(Rates!$E$6-Rates!$J$6*Rates!$E$6)</f>
        <v>36848</v>
      </c>
      <c r="HB23" s="33">
        <f t="shared" si="48"/>
        <v>36848</v>
      </c>
      <c r="HC23" s="53">
        <f>IF($V$7,HB23*Rates!$J$11,0)</f>
        <v>0</v>
      </c>
      <c r="HD23" s="68">
        <f t="shared" si="49"/>
        <v>36848</v>
      </c>
      <c r="HE23" s="53" t="str">
        <f t="shared" si="76"/>
        <v/>
      </c>
      <c r="HF23" s="3"/>
      <c r="HG23" s="33">
        <f t="shared" si="66"/>
        <v>738</v>
      </c>
      <c r="HH23" s="41">
        <f>IF(AND($E23&gt;=Rates!$D$4,SUM($F$10:HH22)&gt;=Rates!$D$4),0,IF(AND($E23&gt;=Rates!$D$4,SUM($F$10:HH22)&lt;Rates!$D$4),Rates!$D$4-SUM($F$10:HH22:HH22),IF($E23&lt;Rates!$D$4,$E23-SUM($F$10:HH22))))</f>
        <v>0</v>
      </c>
      <c r="HI23" s="36">
        <f t="shared" si="50"/>
        <v>0</v>
      </c>
      <c r="HJ23" s="24">
        <f>HI23*Rates!$C$6</f>
        <v>0</v>
      </c>
      <c r="HK23" s="36">
        <f>IF(AND(HG23&gt;($C$42+$C$42*Rates!$J$5),HG22&lt;=($C$42+$C$42*Rates!$J$5),SUM($F$10:HH23)&lt;Rates!$D$4),SUM($F$10:HH23)-($C$42+$C$42*Rates!$J$5),IF(HK22=0,0,HH23))</f>
        <v>0</v>
      </c>
      <c r="HL23" s="25">
        <f>HK23*(Rates!$C$6-Rates!$J$6*Rates!$C$6)</f>
        <v>0</v>
      </c>
      <c r="HM23" s="41">
        <f>IF($E23&lt;=Rates!$D$4,0,IF(AND($E23&gt;Rates!$D$4,$E23&lt;Rates!$E$4),$E23-SUM($K$10:K22)-Rates!$D$4,IF(AND($E23&gt;Rates!$E$4,SUM($K$10:K22)&lt;Rates!$E$4-Rates!$D$4),Rates!$E$4-Rates!$D$4-SUM($K$10:K22),0)))</f>
        <v>0</v>
      </c>
      <c r="HN23" s="24">
        <f t="shared" si="51"/>
        <v>0</v>
      </c>
      <c r="HO23" s="24">
        <f>HN23*Rates!$D$6</f>
        <v>0</v>
      </c>
      <c r="HP23" s="45">
        <f>IF(AND(HH23+HM23&gt;($C$42+$C$42*Rates!$J$5),HM23&lt;=Rates!$E$4-Rates!$D$4,HM23&gt;0,HM23&gt;HF55+HF55*Rates!$J$5), HH23+HM23-HK23,0)</f>
        <v>0</v>
      </c>
      <c r="HQ23" s="25">
        <f>HP23*(Rates!$D$6-Rates!$J$6*Rates!$D$6)</f>
        <v>0</v>
      </c>
      <c r="HR23" s="41">
        <f>IF(HG23&gt;Rates!$E$4,HF23-HM23,0)</f>
        <v>0</v>
      </c>
      <c r="HS23" s="45">
        <f t="shared" si="52"/>
        <v>0</v>
      </c>
      <c r="HT23" s="45">
        <f>HS23*Rates!$E$6</f>
        <v>0</v>
      </c>
      <c r="HU23" s="45">
        <f>IF($C$42+$C$42*Rates!$J$5&lt;=Rates!$E$4,HR23,IF(HG23&gt;$C$42+$C$42*Rates!$J$5,HG23-($C$42+$C$42*Rates!$J$5),0))</f>
        <v>188</v>
      </c>
      <c r="HV23" s="46">
        <f>HU23*(Rates!$E$6-Rates!$J$6*Rates!$E$6)</f>
        <v>36848</v>
      </c>
      <c r="HW23" s="33">
        <f t="shared" si="53"/>
        <v>36848</v>
      </c>
      <c r="HX23" s="53">
        <f>IF($V$7,HW23*Rates!$J$11,0)</f>
        <v>0</v>
      </c>
      <c r="HY23" s="68">
        <f t="shared" si="54"/>
        <v>36848</v>
      </c>
      <c r="HZ23" s="53" t="str">
        <f t="shared" si="77"/>
        <v/>
      </c>
      <c r="IB23" s="6"/>
      <c r="IC23" s="5"/>
    </row>
    <row r="24" spans="2:237" x14ac:dyDescent="0.25">
      <c r="B24" s="55">
        <f t="shared" si="55"/>
        <v>40589</v>
      </c>
      <c r="C24" s="66">
        <f>WEEKDAY('Mngt Info'!B24,2)</f>
        <v>2</v>
      </c>
      <c r="D24" s="56">
        <v>12</v>
      </c>
      <c r="E24" s="33">
        <f t="shared" si="56"/>
        <v>750</v>
      </c>
      <c r="F24" s="41">
        <f>IF(AND($E24&gt;=Rates!$D$4,SUM($F$10:F23)&gt;=Rates!$D$4),0,IF(AND($E24&gt;=Rates!$D$4,SUM($F$10:F23)&lt;Rates!$D$4),Rates!$D$4-SUM(F$10:$F23:F23),IF($E24&lt;Rates!$D$4,$E24-SUM($F$10:F23))))</f>
        <v>0</v>
      </c>
      <c r="G24" s="36">
        <f t="shared" si="0"/>
        <v>0</v>
      </c>
      <c r="H24" s="24">
        <f>G24*Rates!$C$6</f>
        <v>0</v>
      </c>
      <c r="I24" s="36">
        <f>IF(AND(E24&gt;($C$42+$C$42*Rates!$J$5),E23&lt;=($C$42+$C$42*Rates!$J$5),SUM($F$10:F24)&lt;Rates!$D$4),SUM($F$10:F24)-($C$42+$C$42*Rates!$J$5),IF(I23=0,0,F24))</f>
        <v>0</v>
      </c>
      <c r="J24" s="25">
        <f>I24*(Rates!$C$6-Rates!$J$6*Rates!$C$6)</f>
        <v>0</v>
      </c>
      <c r="K24" s="41">
        <f>IF($E24&lt;=Rates!$D$4,0,IF(AND($E24&gt;Rates!$D$4,$E24&lt;Rates!$E$4),$E24-SUM($K$10:K23)-Rates!$D$4,IF(AND($E24&gt;Rates!$E$4,SUM($K$10:K23)&lt;Rates!$E$4-Rates!$D$4),Rates!$E$4-Rates!$D$4-SUM($K$10:K23),0)))</f>
        <v>0</v>
      </c>
      <c r="L24" s="24">
        <f t="shared" si="1"/>
        <v>0</v>
      </c>
      <c r="M24" s="24">
        <f>L24*Rates!$D$6</f>
        <v>0</v>
      </c>
      <c r="N24" s="45">
        <f>IF(AND(F24+K24&gt;($C$42+$C$42*Rates!$J$5),K24&lt;=Rates!$E$4-Rates!$D$4,K24&gt;0,K24&gt;D56+D56*Rates!$J$5), F24+K24-I24,0)</f>
        <v>0</v>
      </c>
      <c r="O24" s="25">
        <f>N24*(Rates!$D$6-Rates!$J$6*Rates!$D$6)</f>
        <v>0</v>
      </c>
      <c r="P24" s="41">
        <f>IF(E24&gt;Rates!$E$4,D24-K24,0)</f>
        <v>12</v>
      </c>
      <c r="Q24" s="45">
        <f>IF(P24=0,0,IF($H$42&lt;500,0,IF(SUM(Q$10:Q23)=($H$42-500),0,IF(P24&gt;$H$42-500-SUM(Q$10:Q23),$H$42-500-SUM(Q$10:Q23),P24))))</f>
        <v>0</v>
      </c>
      <c r="R24" s="45">
        <f>Q24*Rates!$E$6</f>
        <v>0</v>
      </c>
      <c r="S24" s="45">
        <f t="shared" si="2"/>
        <v>12</v>
      </c>
      <c r="T24" s="46">
        <f>S24*(Rates!$E$6-Rates!$J$6*Rates!$E$6)</f>
        <v>2352</v>
      </c>
      <c r="U24" s="33">
        <f t="shared" si="3"/>
        <v>2352</v>
      </c>
      <c r="V24" s="53">
        <f>IF($V$7,U24*Rates!$J$11,0)</f>
        <v>0</v>
      </c>
      <c r="W24" s="68">
        <f t="shared" si="4"/>
        <v>2352</v>
      </c>
      <c r="X24" s="53" t="str">
        <f t="shared" si="67"/>
        <v/>
      </c>
      <c r="Y24" s="6"/>
      <c r="Z24" s="33">
        <f t="shared" si="57"/>
        <v>756</v>
      </c>
      <c r="AA24" s="41">
        <f>IF(AND($E24&gt;=Rates!$D$4,SUM($F$10:AA23)&gt;=Rates!$D$4),0,IF(AND($E24&gt;=Rates!$D$4,SUM($F$10:AA23)&lt;Rates!$D$4),Rates!$D$4-SUM($F$10:AA23:AA23),IF($E24&lt;Rates!$D$4,$E24-SUM($F$10:AA23))))</f>
        <v>0</v>
      </c>
      <c r="AB24" s="36">
        <f t="shared" si="5"/>
        <v>0</v>
      </c>
      <c r="AC24" s="24">
        <f>AB24*Rates!$C$6</f>
        <v>0</v>
      </c>
      <c r="AD24" s="36">
        <f>IF(AND(Z24&gt;($C$42+$C$42*Rates!$J$5),Z23&lt;=($C$42+$C$42*Rates!$J$5),SUM($F$10:AA24)&lt;Rates!$D$4),SUM($F$10:AA24)-($C$42+$C$42*Rates!$J$5),IF(AD23=0,0,AA24))</f>
        <v>0</v>
      </c>
      <c r="AE24" s="25">
        <f>AD24*(Rates!$C$6-Rates!$J$6*Rates!$C$6)</f>
        <v>0</v>
      </c>
      <c r="AF24" s="41">
        <f>IF($E24&lt;=Rates!$D$4,0,IF(AND($E24&gt;Rates!$D$4,$E24&lt;Rates!$E$4),$E24-SUM($K$10:K23)-Rates!$D$4,IF(AND($E24&gt;Rates!$E$4,SUM($K$10:K23)&lt;Rates!$E$4-Rates!$D$4),Rates!$E$4-Rates!$D$4-SUM($K$10:K23),0)))</f>
        <v>0</v>
      </c>
      <c r="AG24" s="24">
        <f t="shared" si="6"/>
        <v>0</v>
      </c>
      <c r="AH24" s="24">
        <f>AG24*Rates!$D$6</f>
        <v>0</v>
      </c>
      <c r="AI24" s="45">
        <f>IF(AND(AA24+AF24&gt;($C$42+$C$42*Rates!$J$5),AF24&lt;=Rates!$E$4-Rates!$D$4,AF24&gt;0,AF24&gt;Y56+Y56*Rates!$J$5), AA24+AF24-AD24,0)</f>
        <v>0</v>
      </c>
      <c r="AJ24" s="25">
        <f>AI24*(Rates!$D$6-Rates!$J$6*Rates!$D$6)</f>
        <v>0</v>
      </c>
      <c r="AK24" s="41">
        <f>IF(Z24&gt;Rates!$E$4,Y24-AF24,0)</f>
        <v>0</v>
      </c>
      <c r="AL24" s="45">
        <f t="shared" si="7"/>
        <v>0</v>
      </c>
      <c r="AM24" s="45">
        <f>AL24*Rates!$E$6</f>
        <v>0</v>
      </c>
      <c r="AN24" s="45">
        <f>IF($C$42+$C$42*Rates!$J$5&lt;=Rates!$E$4,AK24,IF(Z24&gt;$C$42+$C$42*Rates!$J$5,Z24-($C$42+$C$42*Rates!$J$5),0))</f>
        <v>206</v>
      </c>
      <c r="AO24" s="46">
        <f>AN24*(Rates!$E$6-Rates!$J$6*Rates!$E$6)</f>
        <v>40376</v>
      </c>
      <c r="AP24" s="71">
        <f t="shared" si="8"/>
        <v>40376</v>
      </c>
      <c r="AQ24" s="53">
        <f>IF($V$7,AP24*Rates!$J$11,0)</f>
        <v>0</v>
      </c>
      <c r="AR24" s="68">
        <f t="shared" si="9"/>
        <v>40376</v>
      </c>
      <c r="AS24" s="53" t="str">
        <f t="shared" si="68"/>
        <v/>
      </c>
      <c r="AT24" s="6"/>
      <c r="AU24" s="33">
        <f t="shared" si="58"/>
        <v>750</v>
      </c>
      <c r="AV24" s="41">
        <f>IF(AND($E24&gt;=Rates!$D$4,SUM($F$10:AV23)&gt;=Rates!$D$4),0,IF(AND($E24&gt;=Rates!$D$4,SUM($F$10:AV23)&lt;Rates!$D$4),Rates!$D$4-SUM($F$10:AV23:AV23),IF($E24&lt;Rates!$D$4,$E24-SUM($F$10:AV23))))</f>
        <v>0</v>
      </c>
      <c r="AW24" s="36">
        <f t="shared" si="10"/>
        <v>0</v>
      </c>
      <c r="AX24" s="24">
        <f>AW24*Rates!$C$6</f>
        <v>0</v>
      </c>
      <c r="AY24" s="36">
        <f>IF(AND(AU24&gt;($C$42+$C$42*Rates!$J$5),AU23&lt;=($C$42+$C$42*Rates!$J$5),SUM($F$10:AV24)&lt;Rates!$D$4),SUM($F$10:AV24)-($C$42+$C$42*Rates!$J$5),IF(AY23=0,0,AV24))</f>
        <v>0</v>
      </c>
      <c r="AZ24" s="25">
        <f>AY24*(Rates!$C$6-Rates!$J$6*Rates!$C$6)</f>
        <v>0</v>
      </c>
      <c r="BA24" s="41">
        <f>IF($E24&lt;=Rates!$D$4,0,IF(AND($E24&gt;Rates!$D$4,$E24&lt;Rates!$E$4),$E24-SUM($K$10:K23)-Rates!$D$4,IF(AND($E24&gt;Rates!$E$4,SUM($K$10:K23)&lt;Rates!$E$4-Rates!$D$4),Rates!$E$4-Rates!$D$4-SUM($K$10:K23),0)))</f>
        <v>0</v>
      </c>
      <c r="BB24" s="24">
        <f t="shared" si="11"/>
        <v>0</v>
      </c>
      <c r="BC24" s="24">
        <f>BB24*Rates!$D$6</f>
        <v>0</v>
      </c>
      <c r="BD24" s="45">
        <f>IF(AND(AV24+BA24&gt;($C$42+$C$42*Rates!$J$5),BA24&lt;=Rates!$E$4-Rates!$D$4,BA24&gt;0,BA24&gt;AT56+AT56*Rates!$J$5), AV24+BA24-AY24,0)</f>
        <v>0</v>
      </c>
      <c r="BE24" s="25">
        <f>BD24*(Rates!$D$6-Rates!$J$6*Rates!$D$6)</f>
        <v>0</v>
      </c>
      <c r="BF24" s="41">
        <f>IF(AU24&gt;Rates!$E$4,AT24-BA24,0)</f>
        <v>0</v>
      </c>
      <c r="BG24" s="45">
        <f t="shared" si="12"/>
        <v>0</v>
      </c>
      <c r="BH24" s="45">
        <f>BG24*Rates!$E$6</f>
        <v>0</v>
      </c>
      <c r="BI24" s="45">
        <f>IF($C$42+$C$42*Rates!$J$5&lt;=Rates!$E$4,BF24,IF(AU24&gt;$C$42+$C$42*Rates!$J$5,AU24-($C$42+$C$42*Rates!$J$5),0))</f>
        <v>200</v>
      </c>
      <c r="BJ24" s="46">
        <f>BI24*(Rates!$E$6-Rates!$J$6*Rates!$E$6)</f>
        <v>39200</v>
      </c>
      <c r="BK24" s="71">
        <f t="shared" si="13"/>
        <v>39200</v>
      </c>
      <c r="BL24" s="53">
        <f>IF($V$7,BK24*Rates!$J$11,0)</f>
        <v>0</v>
      </c>
      <c r="BM24" s="68">
        <f t="shared" si="14"/>
        <v>39200</v>
      </c>
      <c r="BN24" s="53" t="str">
        <f t="shared" si="69"/>
        <v/>
      </c>
      <c r="BO24" s="3"/>
      <c r="BP24" s="33">
        <f t="shared" si="59"/>
        <v>750</v>
      </c>
      <c r="BQ24" s="41">
        <f>IF(AND($E24&gt;=Rates!$D$4,SUM($F$10:BQ23)&gt;=Rates!$D$4),0,IF(AND($E24&gt;=Rates!$D$4,SUM($F$10:BQ23)&lt;Rates!$D$4),Rates!$D$4-SUM($F$10:BQ23:BQ23),IF($E24&lt;Rates!$D$4,$E24-SUM($F$10:BQ23))))</f>
        <v>0</v>
      </c>
      <c r="BR24" s="36">
        <f t="shared" si="15"/>
        <v>0</v>
      </c>
      <c r="BS24" s="24">
        <f>BR24*Rates!$C$6</f>
        <v>0</v>
      </c>
      <c r="BT24" s="36">
        <f>IF(AND(BP24&gt;($C$42+$C$42*Rates!$J$5),BP23&lt;=($C$42+$C$42*Rates!$J$5),SUM($F$10:BQ24)&lt;Rates!$D$4),SUM($F$10:BQ24)-($C$42+$C$42*Rates!$J$5),IF(BT23=0,0,BQ24))</f>
        <v>0</v>
      </c>
      <c r="BU24" s="25">
        <f>BT24*(Rates!$C$6-Rates!$J$6*Rates!$C$6)</f>
        <v>0</v>
      </c>
      <c r="BV24" s="41">
        <f>IF($E24&lt;=Rates!$D$4,0,IF(AND($E24&gt;Rates!$D$4,$E24&lt;Rates!$E$4),$E24-SUM($K$10:K23)-Rates!$D$4,IF(AND($E24&gt;Rates!$E$4,SUM($K$10:K23)&lt;Rates!$E$4-Rates!$D$4),Rates!$E$4-Rates!$D$4-SUM($K$10:K23),0)))</f>
        <v>0</v>
      </c>
      <c r="BW24" s="24">
        <f t="shared" si="16"/>
        <v>0</v>
      </c>
      <c r="BX24" s="24">
        <f>BW24*Rates!$D$6</f>
        <v>0</v>
      </c>
      <c r="BY24" s="45">
        <f>IF(AND(BQ24+BV24&gt;($C$42+$C$42*Rates!$J$5),BV24&lt;=Rates!$E$4-Rates!$D$4,BV24&gt;0,BV24&gt;BO56+BO56*Rates!$J$5), BQ24+BV24-BT24,0)</f>
        <v>0</v>
      </c>
      <c r="BZ24" s="25">
        <f>BY24*(Rates!$D$6-Rates!$J$6*Rates!$D$6)</f>
        <v>0</v>
      </c>
      <c r="CA24" s="41">
        <f>IF(BP24&gt;Rates!$E$4,BO24-BV24,0)</f>
        <v>0</v>
      </c>
      <c r="CB24" s="45">
        <f t="shared" si="17"/>
        <v>0</v>
      </c>
      <c r="CC24" s="45">
        <f>CB24*Rates!$E$6</f>
        <v>0</v>
      </c>
      <c r="CD24" s="45">
        <f>IF($C$42+$C$42*Rates!$J$5&lt;=Rates!$E$4,CA24,IF(BP24&gt;$C$42+$C$42*Rates!$J$5,BP24-($C$42+$C$42*Rates!$J$5),0))</f>
        <v>200</v>
      </c>
      <c r="CE24" s="46">
        <f>CD24*(Rates!$E$6-Rates!$J$6*Rates!$E$6)</f>
        <v>39200</v>
      </c>
      <c r="CF24" s="33">
        <f t="shared" si="18"/>
        <v>39200</v>
      </c>
      <c r="CG24" s="53">
        <f>IF($V$7,CF24*Rates!$J$11,0)</f>
        <v>0</v>
      </c>
      <c r="CH24" s="68">
        <f t="shared" si="19"/>
        <v>39200</v>
      </c>
      <c r="CI24" s="53" t="str">
        <f t="shared" si="70"/>
        <v/>
      </c>
      <c r="CJ24" s="3"/>
      <c r="CK24" s="33">
        <f t="shared" si="60"/>
        <v>750</v>
      </c>
      <c r="CL24" s="41">
        <f>IF(AND($E24&gt;=Rates!$D$4,SUM($F$10:CL23)&gt;=Rates!$D$4),0,IF(AND($E24&gt;=Rates!$D$4,SUM($F$10:CL23)&lt;Rates!$D$4),Rates!$D$4-SUM($F$10:CL23:CL23),IF($E24&lt;Rates!$D$4,$E24-SUM($F$10:CL23))))</f>
        <v>0</v>
      </c>
      <c r="CM24" s="36">
        <f t="shared" si="20"/>
        <v>0</v>
      </c>
      <c r="CN24" s="24">
        <f>CM24*Rates!$C$6</f>
        <v>0</v>
      </c>
      <c r="CO24" s="36">
        <f>IF(AND(CK24&gt;($C$42+$C$42*Rates!$J$5),CK23&lt;=($C$42+$C$42*Rates!$J$5),SUM($F$10:CL24)&lt;Rates!$D$4),SUM($F$10:CL24)-($C$42+$C$42*Rates!$J$5),IF(CO23=0,0,CL24))</f>
        <v>0</v>
      </c>
      <c r="CP24" s="25">
        <f>CO24*(Rates!$C$6-Rates!$J$6*Rates!$C$6)</f>
        <v>0</v>
      </c>
      <c r="CQ24" s="41">
        <f>IF($E24&lt;=Rates!$D$4,0,IF(AND($E24&gt;Rates!$D$4,$E24&lt;Rates!$E$4),$E24-SUM($K$10:K23)-Rates!$D$4,IF(AND($E24&gt;Rates!$E$4,SUM($K$10:K23)&lt;Rates!$E$4-Rates!$D$4),Rates!$E$4-Rates!$D$4-SUM($K$10:K23),0)))</f>
        <v>0</v>
      </c>
      <c r="CR24" s="24">
        <f t="shared" si="21"/>
        <v>0</v>
      </c>
      <c r="CS24" s="24">
        <f>CR24*Rates!$D$6</f>
        <v>0</v>
      </c>
      <c r="CT24" s="45">
        <f>IF(AND(CL24+CQ24&gt;($C$42+$C$42*Rates!$J$5),CQ24&lt;=Rates!$E$4-Rates!$D$4,CQ24&gt;0,CQ24&gt;CJ56+CJ56*Rates!$J$5), CL24+CQ24-CO24,0)</f>
        <v>0</v>
      </c>
      <c r="CU24" s="25">
        <f>CT24*(Rates!$D$6-Rates!$J$6*Rates!$D$6)</f>
        <v>0</v>
      </c>
      <c r="CV24" s="41">
        <f>IF(CK24&gt;Rates!$E$4,CJ24-CQ24,0)</f>
        <v>0</v>
      </c>
      <c r="CW24" s="45">
        <f t="shared" si="22"/>
        <v>0</v>
      </c>
      <c r="CX24" s="45">
        <f>CW24*Rates!$E$6</f>
        <v>0</v>
      </c>
      <c r="CY24" s="45">
        <f>IF($C$42+$C$42*Rates!$J$5&lt;=Rates!$E$4,CV24,IF(CK24&gt;$C$42+$C$42*Rates!$J$5,CK24-($C$42+$C$42*Rates!$J$5),0))</f>
        <v>200</v>
      </c>
      <c r="CZ24" s="46">
        <f>CY24*(Rates!$E$6-Rates!$J$6*Rates!$E$6)</f>
        <v>39200</v>
      </c>
      <c r="DA24" s="33">
        <f t="shared" si="23"/>
        <v>39200</v>
      </c>
      <c r="DB24" s="53">
        <f>IF($V$7,DA24*Rates!$J$11,0)</f>
        <v>0</v>
      </c>
      <c r="DC24" s="68">
        <f t="shared" si="24"/>
        <v>39200</v>
      </c>
      <c r="DD24" s="53" t="str">
        <f t="shared" si="71"/>
        <v/>
      </c>
      <c r="DE24" s="3"/>
      <c r="DF24" s="33">
        <f t="shared" si="61"/>
        <v>750</v>
      </c>
      <c r="DG24" s="41">
        <f>IF(AND($E24&gt;=Rates!$D$4,SUM($F$10:DG23)&gt;=Rates!$D$4),0,IF(AND($E24&gt;=Rates!$D$4,SUM($F$10:DG23)&lt;Rates!$D$4),Rates!$D$4-SUM($F$10:DG23:DG23),IF($E24&lt;Rates!$D$4,$E24-SUM($F$10:DG23))))</f>
        <v>0</v>
      </c>
      <c r="DH24" s="36">
        <f t="shared" si="25"/>
        <v>0</v>
      </c>
      <c r="DI24" s="24">
        <f>DH24*Rates!$C$6</f>
        <v>0</v>
      </c>
      <c r="DJ24" s="36">
        <f>IF(AND(DF24&gt;($C$42+$C$42*Rates!$J$5),DF23&lt;=($C$42+$C$42*Rates!$J$5),SUM($F$10:DG24)&lt;Rates!$D$4),SUM($F$10:DG24)-($C$42+$C$42*Rates!$J$5),IF(DJ23=0,0,DG24))</f>
        <v>0</v>
      </c>
      <c r="DK24" s="25">
        <f>DJ24*(Rates!$C$6-Rates!$J$6*Rates!$C$6)</f>
        <v>0</v>
      </c>
      <c r="DL24" s="41">
        <f>IF($E24&lt;=Rates!$D$4,0,IF(AND($E24&gt;Rates!$D$4,$E24&lt;Rates!$E$4),$E24-SUM($K$10:K23)-Rates!$D$4,IF(AND($E24&gt;Rates!$E$4,SUM($K$10:K23)&lt;Rates!$E$4-Rates!$D$4),Rates!$E$4-Rates!$D$4-SUM($K$10:K23),0)))</f>
        <v>0</v>
      </c>
      <c r="DM24" s="24">
        <f t="shared" si="26"/>
        <v>0</v>
      </c>
      <c r="DN24" s="24">
        <f>DM24*Rates!$D$6</f>
        <v>0</v>
      </c>
      <c r="DO24" s="45">
        <f>IF(AND(DG24+DL24&gt;($C$42+$C$42*Rates!$J$5),DL24&lt;=Rates!$E$4-Rates!$D$4,DL24&gt;0,DL24&gt;DE56+DE56*Rates!$J$5), DG24+DL24-DJ24,0)</f>
        <v>0</v>
      </c>
      <c r="DP24" s="25">
        <f>DO24*(Rates!$D$6-Rates!$J$6*Rates!$D$6)</f>
        <v>0</v>
      </c>
      <c r="DQ24" s="41">
        <f>IF(DF24&gt;Rates!$E$4,DE24-DL24,0)</f>
        <v>0</v>
      </c>
      <c r="DR24" s="45">
        <f t="shared" si="27"/>
        <v>0</v>
      </c>
      <c r="DS24" s="45">
        <f>DR24*Rates!$E$6</f>
        <v>0</v>
      </c>
      <c r="DT24" s="45">
        <f>IF($C$42+$C$42*Rates!$J$5&lt;=Rates!$E$4,DQ24,IF(DF24&gt;$C$42+$C$42*Rates!$J$5,DF24-($C$42+$C$42*Rates!$J$5),0))</f>
        <v>200</v>
      </c>
      <c r="DU24" s="46">
        <f>DT24*(Rates!$E$6-Rates!$J$6*Rates!$E$6)</f>
        <v>39200</v>
      </c>
      <c r="DV24" s="33">
        <f t="shared" si="28"/>
        <v>39200</v>
      </c>
      <c r="DW24" s="53">
        <f>IF($V$7,DV24*Rates!$J$11,0)</f>
        <v>0</v>
      </c>
      <c r="DX24" s="68">
        <f t="shared" si="29"/>
        <v>39200</v>
      </c>
      <c r="DY24" s="53" t="str">
        <f t="shared" si="72"/>
        <v/>
      </c>
      <c r="DZ24" s="3"/>
      <c r="EA24" s="33">
        <f t="shared" si="62"/>
        <v>750</v>
      </c>
      <c r="EB24" s="41">
        <f>IF(AND($E24&gt;=Rates!$D$4,SUM($F$10:EB23)&gt;=Rates!$D$4),0,IF(AND($E24&gt;=Rates!$D$4,SUM($F$10:EB23)&lt;Rates!$D$4),Rates!$D$4-SUM($F$10:EB23:EB23),IF($E24&lt;Rates!$D$4,$E24-SUM($F$10:EB23))))</f>
        <v>0</v>
      </c>
      <c r="EC24" s="36">
        <f t="shared" si="30"/>
        <v>0</v>
      </c>
      <c r="ED24" s="24">
        <f>EC24*Rates!$C$6</f>
        <v>0</v>
      </c>
      <c r="EE24" s="36">
        <f>IF(AND(EA24&gt;($C$42+$C$42*Rates!$J$5),EA23&lt;=($C$42+$C$42*Rates!$J$5),SUM($F$10:EB24)&lt;Rates!$D$4),SUM($F$10:EB24)-($C$42+$C$42*Rates!$J$5),IF(EE23=0,0,EB24))</f>
        <v>0</v>
      </c>
      <c r="EF24" s="25">
        <f>EE24*(Rates!$C$6-Rates!$J$6*Rates!$C$6)</f>
        <v>0</v>
      </c>
      <c r="EG24" s="41">
        <f>IF($E24&lt;=Rates!$D$4,0,IF(AND($E24&gt;Rates!$D$4,$E24&lt;Rates!$E$4),$E24-SUM($K$10:K23)-Rates!$D$4,IF(AND($E24&gt;Rates!$E$4,SUM($K$10:K23)&lt;Rates!$E$4-Rates!$D$4),Rates!$E$4-Rates!$D$4-SUM($K$10:K23),0)))</f>
        <v>0</v>
      </c>
      <c r="EH24" s="24">
        <f t="shared" si="31"/>
        <v>0</v>
      </c>
      <c r="EI24" s="24">
        <f>EH24*Rates!$D$6</f>
        <v>0</v>
      </c>
      <c r="EJ24" s="45">
        <f>IF(AND(EB24+EG24&gt;($C$42+$C$42*Rates!$J$5),EG24&lt;=Rates!$E$4-Rates!$D$4,EG24&gt;0,EG24&gt;DZ56+DZ56*Rates!$J$5), EB24+EG24-EE24,0)</f>
        <v>0</v>
      </c>
      <c r="EK24" s="25">
        <f>EJ24*(Rates!$D$6-Rates!$J$6*Rates!$D$6)</f>
        <v>0</v>
      </c>
      <c r="EL24" s="41">
        <f>IF(EA24&gt;Rates!$E$4,DZ24-EG24,0)</f>
        <v>0</v>
      </c>
      <c r="EM24" s="45">
        <f t="shared" si="32"/>
        <v>0</v>
      </c>
      <c r="EN24" s="45">
        <f>EM24*Rates!$E$6</f>
        <v>0</v>
      </c>
      <c r="EO24" s="45">
        <f>IF($C$42+$C$42*Rates!$J$5&lt;=Rates!$E$4,EL24,IF(EA24&gt;$C$42+$C$42*Rates!$J$5,EA24-($C$42+$C$42*Rates!$J$5),0))</f>
        <v>200</v>
      </c>
      <c r="EP24" s="46">
        <f>EO24*(Rates!$E$6-Rates!$J$6*Rates!$E$6)</f>
        <v>39200</v>
      </c>
      <c r="EQ24" s="33">
        <f t="shared" si="33"/>
        <v>39200</v>
      </c>
      <c r="ER24" s="53">
        <f>IF($V$7,EQ24*Rates!$J$11,0)</f>
        <v>0</v>
      </c>
      <c r="ES24" s="68">
        <f t="shared" si="34"/>
        <v>39200</v>
      </c>
      <c r="ET24" s="53" t="str">
        <f t="shared" si="73"/>
        <v/>
      </c>
      <c r="EU24" s="3"/>
      <c r="EV24" s="33">
        <f t="shared" si="63"/>
        <v>750</v>
      </c>
      <c r="EW24" s="41">
        <f>IF(AND($E24&gt;=Rates!$D$4,SUM($F$10:EW23)&gt;=Rates!$D$4),0,IF(AND($E24&gt;=Rates!$D$4,SUM($F$10:EW23)&lt;Rates!$D$4),Rates!$D$4-SUM($F$10:EW23:EW23),IF($E24&lt;Rates!$D$4,$E24-SUM($F$10:EW23))))</f>
        <v>0</v>
      </c>
      <c r="EX24" s="36">
        <f t="shared" si="35"/>
        <v>0</v>
      </c>
      <c r="EY24" s="24">
        <f>EX24*Rates!$C$6</f>
        <v>0</v>
      </c>
      <c r="EZ24" s="36">
        <f>IF(AND(EV24&gt;($C$42+$C$42*Rates!$J$5),EV23&lt;=($C$42+$C$42*Rates!$J$5),SUM($F$10:EW24)&lt;Rates!$D$4),SUM($F$10:EW24)-($C$42+$C$42*Rates!$J$5),IF(EZ23=0,0,EW24))</f>
        <v>0</v>
      </c>
      <c r="FA24" s="25">
        <f>EZ24*(Rates!$C$6-Rates!$J$6*Rates!$C$6)</f>
        <v>0</v>
      </c>
      <c r="FB24" s="41">
        <f>IF($E24&lt;=Rates!$D$4,0,IF(AND($E24&gt;Rates!$D$4,$E24&lt;Rates!$E$4),$E24-SUM($K$10:K23)-Rates!$D$4,IF(AND($E24&gt;Rates!$E$4,SUM($K$10:K23)&lt;Rates!$E$4-Rates!$D$4),Rates!$E$4-Rates!$D$4-SUM($K$10:K23),0)))</f>
        <v>0</v>
      </c>
      <c r="FC24" s="24">
        <f t="shared" si="36"/>
        <v>0</v>
      </c>
      <c r="FD24" s="24">
        <f>FC24*Rates!$D$6</f>
        <v>0</v>
      </c>
      <c r="FE24" s="45">
        <f>IF(AND(EW24+FB24&gt;($C$42+$C$42*Rates!$J$5),FB24&lt;=Rates!$E$4-Rates!$D$4,FB24&gt;0,FB24&gt;EU56+EU56*Rates!$J$5), EW24+FB24-EZ24,0)</f>
        <v>0</v>
      </c>
      <c r="FF24" s="25">
        <f>FE24*(Rates!$D$6-Rates!$J$6*Rates!$D$6)</f>
        <v>0</v>
      </c>
      <c r="FG24" s="41">
        <f>IF(EV24&gt;Rates!$E$4,EU24-FB24,0)</f>
        <v>0</v>
      </c>
      <c r="FH24" s="45">
        <f t="shared" si="37"/>
        <v>0</v>
      </c>
      <c r="FI24" s="45">
        <f>FH24*Rates!$E$6</f>
        <v>0</v>
      </c>
      <c r="FJ24" s="45">
        <f>IF($C$42+$C$42*Rates!$J$5&lt;=Rates!$E$4,FG24,IF(EV24&gt;$C$42+$C$42*Rates!$J$5,EV24-($C$42+$C$42*Rates!$J$5),0))</f>
        <v>200</v>
      </c>
      <c r="FK24" s="46">
        <f>FJ24*(Rates!$E$6-Rates!$J$6*Rates!$E$6)</f>
        <v>39200</v>
      </c>
      <c r="FL24" s="33">
        <f t="shared" si="38"/>
        <v>39200</v>
      </c>
      <c r="FM24" s="53">
        <f>IF($V$7,FL24*Rates!$J$11,0)</f>
        <v>0</v>
      </c>
      <c r="FN24" s="68">
        <f t="shared" si="39"/>
        <v>39200</v>
      </c>
      <c r="FO24" s="53" t="str">
        <f t="shared" si="74"/>
        <v/>
      </c>
      <c r="FP24" s="3"/>
      <c r="FQ24" s="33">
        <f t="shared" si="64"/>
        <v>750</v>
      </c>
      <c r="FR24" s="41">
        <f>IF(AND($E24&gt;=Rates!$D$4,SUM($F$10:FR23)&gt;=Rates!$D$4),0,IF(AND($E24&gt;=Rates!$D$4,SUM($F$10:FR23)&lt;Rates!$D$4),Rates!$D$4-SUM($F$10:FR23:FR23),IF($E24&lt;Rates!$D$4,$E24-SUM($F$10:FR23))))</f>
        <v>0</v>
      </c>
      <c r="FS24" s="36">
        <f t="shared" si="40"/>
        <v>0</v>
      </c>
      <c r="FT24" s="24">
        <f>FS24*Rates!$C$6</f>
        <v>0</v>
      </c>
      <c r="FU24" s="36">
        <f>IF(AND(FQ24&gt;($C$42+$C$42*Rates!$J$5),FQ23&lt;=($C$42+$C$42*Rates!$J$5),SUM($F$10:FR24)&lt;Rates!$D$4),SUM($F$10:FR24)-($C$42+$C$42*Rates!$J$5),IF(FU23=0,0,FR24))</f>
        <v>0</v>
      </c>
      <c r="FV24" s="25">
        <f>FU24*(Rates!$C$6-Rates!$J$6*Rates!$C$6)</f>
        <v>0</v>
      </c>
      <c r="FW24" s="41">
        <f>IF($E24&lt;=Rates!$D$4,0,IF(AND($E24&gt;Rates!$D$4,$E24&lt;Rates!$E$4),$E24-SUM($K$10:K23)-Rates!$D$4,IF(AND($E24&gt;Rates!$E$4,SUM($K$10:K23)&lt;Rates!$E$4-Rates!$D$4),Rates!$E$4-Rates!$D$4-SUM($K$10:K23),0)))</f>
        <v>0</v>
      </c>
      <c r="FX24" s="24">
        <f t="shared" si="41"/>
        <v>0</v>
      </c>
      <c r="FY24" s="24">
        <f>FX24*Rates!$D$6</f>
        <v>0</v>
      </c>
      <c r="FZ24" s="45">
        <f>IF(AND(FR24+FW24&gt;($C$42+$C$42*Rates!$J$5),FW24&lt;=Rates!$E$4-Rates!$D$4,FW24&gt;0,FW24&gt;FP56+FP56*Rates!$J$5), FR24+FW24-FU24,0)</f>
        <v>0</v>
      </c>
      <c r="GA24" s="25">
        <f>FZ24*(Rates!$D$6-Rates!$J$6*Rates!$D$6)</f>
        <v>0</v>
      </c>
      <c r="GB24" s="41">
        <f>IF(FQ24&gt;Rates!$E$4,FP24-FW24,0)</f>
        <v>0</v>
      </c>
      <c r="GC24" s="45">
        <f t="shared" si="42"/>
        <v>0</v>
      </c>
      <c r="GD24" s="45">
        <f>GC24*Rates!$E$6</f>
        <v>0</v>
      </c>
      <c r="GE24" s="45">
        <f>IF($C$42+$C$42*Rates!$J$5&lt;=Rates!$E$4,GB24,IF(FQ24&gt;$C$42+$C$42*Rates!$J$5,FQ24-($C$42+$C$42*Rates!$J$5),0))</f>
        <v>200</v>
      </c>
      <c r="GF24" s="46">
        <f>GE24*(Rates!$E$6-Rates!$J$6*Rates!$E$6)</f>
        <v>39200</v>
      </c>
      <c r="GG24" s="33">
        <f t="shared" si="43"/>
        <v>39200</v>
      </c>
      <c r="GH24" s="53">
        <f>IF($V$7,GG24*Rates!$J$11,0)</f>
        <v>0</v>
      </c>
      <c r="GI24" s="68">
        <f t="shared" si="44"/>
        <v>39200</v>
      </c>
      <c r="GJ24" s="53" t="str">
        <f t="shared" si="75"/>
        <v/>
      </c>
      <c r="GK24" s="3"/>
      <c r="GL24" s="33">
        <f t="shared" si="65"/>
        <v>750</v>
      </c>
      <c r="GM24" s="41">
        <f>IF(AND($E24&gt;=Rates!$D$4,SUM($F$10:GM23)&gt;=Rates!$D$4),0,IF(AND($E24&gt;=Rates!$D$4,SUM($F$10:GM23)&lt;Rates!$D$4),Rates!$D$4-SUM($F$10:GM23:GM23),IF($E24&lt;Rates!$D$4,$E24-SUM($F$10:GM23))))</f>
        <v>0</v>
      </c>
      <c r="GN24" s="36">
        <f t="shared" si="45"/>
        <v>0</v>
      </c>
      <c r="GO24" s="24">
        <f>GN24*Rates!$C$6</f>
        <v>0</v>
      </c>
      <c r="GP24" s="36">
        <f>IF(AND(GL24&gt;($C$42+$C$42*Rates!$J$5),GL23&lt;=($C$42+$C$42*Rates!$J$5),SUM($F$10:GM24)&lt;Rates!$D$4),SUM($F$10:GM24)-($C$42+$C$42*Rates!$J$5),IF(GP23=0,0,GM24))</f>
        <v>0</v>
      </c>
      <c r="GQ24" s="25">
        <f>GP24*(Rates!$C$6-Rates!$J$6*Rates!$C$6)</f>
        <v>0</v>
      </c>
      <c r="GR24" s="41">
        <f>IF($E24&lt;=Rates!$D$4,0,IF(AND($E24&gt;Rates!$D$4,$E24&lt;Rates!$E$4),$E24-SUM($K$10:GR23)-Rates!$D$4,IF(AND($E24&gt;Rates!$E$4,SUM($K$10:GR23)&lt;Rates!$E$4-Rates!$D$4),Rates!$E$4-Rates!$D$4-SUM($K$10:GR23),0)))</f>
        <v>0</v>
      </c>
      <c r="GS24" s="24">
        <f t="shared" si="46"/>
        <v>0</v>
      </c>
      <c r="GT24" s="24">
        <f>GS24*Rates!$D$6</f>
        <v>0</v>
      </c>
      <c r="GU24" s="45">
        <f>IF(AND(GM24+GR24&gt;($C$42+$C$42*Rates!$J$5),GR24&lt;=Rates!$E$4-Rates!$D$4,GR24&gt;0,GR24&gt;GK56+GK56*Rates!$J$5), GM24+GR24-GP24,0)</f>
        <v>0</v>
      </c>
      <c r="GV24" s="25">
        <f>GU24*(Rates!$D$6-Rates!$J$6*Rates!$D$6)</f>
        <v>0</v>
      </c>
      <c r="GW24" s="41">
        <f>IF(GL24&gt;Rates!$E$4,GK24-GR24,0)</f>
        <v>0</v>
      </c>
      <c r="GX24" s="45">
        <f t="shared" si="47"/>
        <v>0</v>
      </c>
      <c r="GY24" s="45">
        <f>GX24*Rates!$E$6</f>
        <v>0</v>
      </c>
      <c r="GZ24" s="45">
        <f>IF($C$42+$C$42*Rates!$J$5&lt;=Rates!$E$4,GW24,IF(GL24&gt;$C$42+$C$42*Rates!$J$5,GL24-($C$42+$C$42*Rates!$J$5),0))</f>
        <v>200</v>
      </c>
      <c r="HA24" s="46">
        <f>GZ24*(Rates!$E$6-Rates!$J$6*Rates!$E$6)</f>
        <v>39200</v>
      </c>
      <c r="HB24" s="33">
        <f t="shared" si="48"/>
        <v>39200</v>
      </c>
      <c r="HC24" s="53">
        <f>IF($V$7,HB24*Rates!$J$11,0)</f>
        <v>0</v>
      </c>
      <c r="HD24" s="68">
        <f t="shared" si="49"/>
        <v>39200</v>
      </c>
      <c r="HE24" s="53" t="str">
        <f t="shared" si="76"/>
        <v/>
      </c>
      <c r="HF24" s="3"/>
      <c r="HG24" s="33">
        <f t="shared" si="66"/>
        <v>750</v>
      </c>
      <c r="HH24" s="41">
        <f>IF(AND($E24&gt;=Rates!$D$4,SUM($F$10:HH23)&gt;=Rates!$D$4),0,IF(AND($E24&gt;=Rates!$D$4,SUM($F$10:HH23)&lt;Rates!$D$4),Rates!$D$4-SUM($F$10:HH23:HH23),IF($E24&lt;Rates!$D$4,$E24-SUM($F$10:HH23))))</f>
        <v>0</v>
      </c>
      <c r="HI24" s="36">
        <f t="shared" si="50"/>
        <v>0</v>
      </c>
      <c r="HJ24" s="24">
        <f>HI24*Rates!$C$6</f>
        <v>0</v>
      </c>
      <c r="HK24" s="36">
        <f>IF(AND(HG24&gt;($C$42+$C$42*Rates!$J$5),HG23&lt;=($C$42+$C$42*Rates!$J$5),SUM($F$10:HH24)&lt;Rates!$D$4),SUM($F$10:HH24)-($C$42+$C$42*Rates!$J$5),IF(HK23=0,0,HH24))</f>
        <v>0</v>
      </c>
      <c r="HL24" s="25">
        <f>HK24*(Rates!$C$6-Rates!$J$6*Rates!$C$6)</f>
        <v>0</v>
      </c>
      <c r="HM24" s="41">
        <f>IF($E24&lt;=Rates!$D$4,0,IF(AND($E24&gt;Rates!$D$4,$E24&lt;Rates!$E$4),$E24-SUM($K$10:K23)-Rates!$D$4,IF(AND($E24&gt;Rates!$E$4,SUM($K$10:K23)&lt;Rates!$E$4-Rates!$D$4),Rates!$E$4-Rates!$D$4-SUM($K$10:K23),0)))</f>
        <v>0</v>
      </c>
      <c r="HN24" s="24">
        <f t="shared" si="51"/>
        <v>0</v>
      </c>
      <c r="HO24" s="24">
        <f>HN24*Rates!$D$6</f>
        <v>0</v>
      </c>
      <c r="HP24" s="45">
        <f>IF(AND(HH24+HM24&gt;($C$42+$C$42*Rates!$J$5),HM24&lt;=Rates!$E$4-Rates!$D$4,HM24&gt;0,HM24&gt;HF56+HF56*Rates!$J$5), HH24+HM24-HK24,0)</f>
        <v>0</v>
      </c>
      <c r="HQ24" s="25">
        <f>HP24*(Rates!$D$6-Rates!$J$6*Rates!$D$6)</f>
        <v>0</v>
      </c>
      <c r="HR24" s="41">
        <f>IF(HG24&gt;Rates!$E$4,HF24-HM24,0)</f>
        <v>0</v>
      </c>
      <c r="HS24" s="45">
        <f t="shared" si="52"/>
        <v>0</v>
      </c>
      <c r="HT24" s="45">
        <f>HS24*Rates!$E$6</f>
        <v>0</v>
      </c>
      <c r="HU24" s="45">
        <f>IF($C$42+$C$42*Rates!$J$5&lt;=Rates!$E$4,HR24,IF(HG24&gt;$C$42+$C$42*Rates!$J$5,HG24-($C$42+$C$42*Rates!$J$5),0))</f>
        <v>200</v>
      </c>
      <c r="HV24" s="46">
        <f>HU24*(Rates!$E$6-Rates!$J$6*Rates!$E$6)</f>
        <v>39200</v>
      </c>
      <c r="HW24" s="33">
        <f t="shared" si="53"/>
        <v>39200</v>
      </c>
      <c r="HX24" s="53">
        <f>IF($V$7,HW24*Rates!$J$11,0)</f>
        <v>0</v>
      </c>
      <c r="HY24" s="68">
        <f t="shared" si="54"/>
        <v>39200</v>
      </c>
      <c r="HZ24" s="53" t="str">
        <f t="shared" si="77"/>
        <v/>
      </c>
      <c r="IB24" s="6"/>
      <c r="IC24" s="5"/>
    </row>
    <row r="25" spans="2:237" x14ac:dyDescent="0.25">
      <c r="B25" s="55">
        <f t="shared" si="55"/>
        <v>40590</v>
      </c>
      <c r="C25" s="66">
        <f>WEEKDAY('Mngt Info'!B25,2)</f>
        <v>3</v>
      </c>
      <c r="D25" s="3"/>
      <c r="E25" s="33">
        <f t="shared" si="56"/>
        <v>750</v>
      </c>
      <c r="F25" s="41">
        <f>IF(AND($E25&gt;=Rates!$D$4,SUM($F$10:F24)&gt;=Rates!$D$4),0,IF(AND($E25&gt;=Rates!$D$4,SUM($F$10:F24)&lt;Rates!$D$4),Rates!$D$4-SUM(F$10:$F24:F24),IF($E25&lt;Rates!$D$4,$E25-SUM($F$10:F24))))</f>
        <v>0</v>
      </c>
      <c r="G25" s="36">
        <f t="shared" si="0"/>
        <v>0</v>
      </c>
      <c r="H25" s="24">
        <f>G25*Rates!$C$6</f>
        <v>0</v>
      </c>
      <c r="I25" s="36">
        <f>IF(AND(E25&gt;($C$42+$C$42*Rates!$J$5),E24&lt;=($C$42+$C$42*Rates!$J$5),SUM($F$10:F25)&lt;Rates!$D$4),SUM($F$10:F25)-($C$42+$C$42*Rates!$J$5),IF(I24=0,0,F25))</f>
        <v>0</v>
      </c>
      <c r="J25" s="25">
        <f>I25*(Rates!$C$6-Rates!$J$6*Rates!$C$6)</f>
        <v>0</v>
      </c>
      <c r="K25" s="41">
        <f>IF($E25&lt;=Rates!$D$4,0,IF(AND($E25&gt;Rates!$D$4,$E25&lt;Rates!$E$4),$E25-SUM($K$10:K24)-Rates!$D$4,IF(AND($E25&gt;Rates!$E$4,SUM($K$10:K24)&lt;Rates!$E$4-Rates!$D$4),Rates!$E$4-Rates!$D$4-SUM($K$10:K24),0)))</f>
        <v>0</v>
      </c>
      <c r="L25" s="24">
        <f t="shared" si="1"/>
        <v>0</v>
      </c>
      <c r="M25" s="24">
        <f>L25*Rates!$D$6</f>
        <v>0</v>
      </c>
      <c r="N25" s="45">
        <f>IF(AND(F25+K25&gt;($C$42+$C$42*Rates!$J$5),K25&lt;=Rates!$E$4-Rates!$D$4,K25&gt;0,K25&gt;D57+D57*Rates!$J$5), F25+K25-I25,0)</f>
        <v>0</v>
      </c>
      <c r="O25" s="25">
        <f>N25*(Rates!$D$6-Rates!$J$6*Rates!$D$6)</f>
        <v>0</v>
      </c>
      <c r="P25" s="41">
        <f>IF(E25&gt;Rates!$E$4,D25-K25,0)</f>
        <v>0</v>
      </c>
      <c r="Q25" s="45">
        <f>IF(P25=0,0,IF($H$42&lt;500,0,IF(SUM(Q$10:Q24)=($H$42-500),0,IF(P25&gt;$H$42-500-SUM(Q$10:Q24),$H$42-500-SUM(Q$10:Q24),P25))))</f>
        <v>0</v>
      </c>
      <c r="R25" s="45">
        <f>Q25*Rates!$E$6</f>
        <v>0</v>
      </c>
      <c r="S25" s="45">
        <f t="shared" si="2"/>
        <v>0</v>
      </c>
      <c r="T25" s="46">
        <f>S25*(Rates!$E$6-Rates!$J$6*Rates!$E$6)</f>
        <v>0</v>
      </c>
      <c r="U25" s="33">
        <f t="shared" si="3"/>
        <v>0</v>
      </c>
      <c r="V25" s="53">
        <f>IF($V$7,U25*Rates!$J$11,0)</f>
        <v>0</v>
      </c>
      <c r="W25" s="68">
        <f t="shared" si="4"/>
        <v>0</v>
      </c>
      <c r="X25" s="53" t="str">
        <f t="shared" si="67"/>
        <v/>
      </c>
      <c r="Y25" s="6"/>
      <c r="Z25" s="33">
        <f t="shared" si="57"/>
        <v>756</v>
      </c>
      <c r="AA25" s="41">
        <f>IF(AND($E25&gt;=Rates!$D$4,SUM($F$10:AA24)&gt;=Rates!$D$4),0,IF(AND($E25&gt;=Rates!$D$4,SUM($F$10:AA24)&lt;Rates!$D$4),Rates!$D$4-SUM($F$10:AA24:AA24),IF($E25&lt;Rates!$D$4,$E25-SUM($F$10:AA24))))</f>
        <v>0</v>
      </c>
      <c r="AB25" s="36">
        <f t="shared" si="5"/>
        <v>0</v>
      </c>
      <c r="AC25" s="24">
        <f>AB25*Rates!$C$6</f>
        <v>0</v>
      </c>
      <c r="AD25" s="36">
        <f>IF(AND(Z25&gt;($C$42+$C$42*Rates!$J$5),Z24&lt;=($C$42+$C$42*Rates!$J$5),SUM($F$10:AA25)&lt;Rates!$D$4),SUM($F$10:AA25)-($C$42+$C$42*Rates!$J$5),IF(AD24=0,0,AA25))</f>
        <v>0</v>
      </c>
      <c r="AE25" s="25">
        <f>AD25*(Rates!$C$6-Rates!$J$6*Rates!$C$6)</f>
        <v>0</v>
      </c>
      <c r="AF25" s="41">
        <f>IF($E25&lt;=Rates!$D$4,0,IF(AND($E25&gt;Rates!$D$4,$E25&lt;Rates!$E$4),$E25-SUM($K$10:K24)-Rates!$D$4,IF(AND($E25&gt;Rates!$E$4,SUM($K$10:K24)&lt;Rates!$E$4-Rates!$D$4),Rates!$E$4-Rates!$D$4-SUM($K$10:K24),0)))</f>
        <v>0</v>
      </c>
      <c r="AG25" s="24">
        <f t="shared" si="6"/>
        <v>0</v>
      </c>
      <c r="AH25" s="24">
        <f>AG25*Rates!$D$6</f>
        <v>0</v>
      </c>
      <c r="AI25" s="45">
        <f>IF(AND(AA25+AF25&gt;($C$42+$C$42*Rates!$J$5),AF25&lt;=Rates!$E$4-Rates!$D$4,AF25&gt;0,AF25&gt;Y57+Y57*Rates!$J$5), AA25+AF25-AD25,0)</f>
        <v>0</v>
      </c>
      <c r="AJ25" s="25">
        <f>AI25*(Rates!$D$6-Rates!$J$6*Rates!$D$6)</f>
        <v>0</v>
      </c>
      <c r="AK25" s="41">
        <f>IF(Z25&gt;Rates!$E$4,Y25-AF25,0)</f>
        <v>0</v>
      </c>
      <c r="AL25" s="45">
        <f t="shared" si="7"/>
        <v>0</v>
      </c>
      <c r="AM25" s="45">
        <f>AL25*Rates!$E$6</f>
        <v>0</v>
      </c>
      <c r="AN25" s="45">
        <f>IF($C$42+$C$42*Rates!$J$5&lt;=Rates!$E$4,AK25,IF(Z25&gt;$C$42+$C$42*Rates!$J$5,Z25-($C$42+$C$42*Rates!$J$5),0))</f>
        <v>206</v>
      </c>
      <c r="AO25" s="46">
        <f>AN25*(Rates!$E$6-Rates!$J$6*Rates!$E$6)</f>
        <v>40376</v>
      </c>
      <c r="AP25" s="71">
        <f t="shared" si="8"/>
        <v>40376</v>
      </c>
      <c r="AQ25" s="53">
        <f>IF($V$7,AP25*Rates!$J$11,0)</f>
        <v>0</v>
      </c>
      <c r="AR25" s="68">
        <f t="shared" si="9"/>
        <v>40376</v>
      </c>
      <c r="AS25" s="53" t="str">
        <f t="shared" si="68"/>
        <v/>
      </c>
      <c r="AT25" s="6"/>
      <c r="AU25" s="33">
        <f t="shared" si="58"/>
        <v>750</v>
      </c>
      <c r="AV25" s="41">
        <f>IF(AND($E25&gt;=Rates!$D$4,SUM($F$10:AV24)&gt;=Rates!$D$4),0,IF(AND($E25&gt;=Rates!$D$4,SUM($F$10:AV24)&lt;Rates!$D$4),Rates!$D$4-SUM($F$10:AV24:AV24),IF($E25&lt;Rates!$D$4,$E25-SUM($F$10:AV24))))</f>
        <v>0</v>
      </c>
      <c r="AW25" s="36">
        <f t="shared" si="10"/>
        <v>0</v>
      </c>
      <c r="AX25" s="24">
        <f>AW25*Rates!$C$6</f>
        <v>0</v>
      </c>
      <c r="AY25" s="36">
        <f>IF(AND(AU25&gt;($C$42+$C$42*Rates!$J$5),AU24&lt;=($C$42+$C$42*Rates!$J$5),SUM($F$10:AV25)&lt;Rates!$D$4),SUM($F$10:AV25)-($C$42+$C$42*Rates!$J$5),IF(AY24=0,0,AV25))</f>
        <v>0</v>
      </c>
      <c r="AZ25" s="25">
        <f>AY25*(Rates!$C$6-Rates!$J$6*Rates!$C$6)</f>
        <v>0</v>
      </c>
      <c r="BA25" s="41">
        <f>IF($E25&lt;=Rates!$D$4,0,IF(AND($E25&gt;Rates!$D$4,$E25&lt;Rates!$E$4),$E25-SUM($K$10:K24)-Rates!$D$4,IF(AND($E25&gt;Rates!$E$4,SUM($K$10:K24)&lt;Rates!$E$4-Rates!$D$4),Rates!$E$4-Rates!$D$4-SUM($K$10:K24),0)))</f>
        <v>0</v>
      </c>
      <c r="BB25" s="24">
        <f t="shared" si="11"/>
        <v>0</v>
      </c>
      <c r="BC25" s="24">
        <f>BB25*Rates!$D$6</f>
        <v>0</v>
      </c>
      <c r="BD25" s="45">
        <f>IF(AND(AV25+BA25&gt;($C$42+$C$42*Rates!$J$5),BA25&lt;=Rates!$E$4-Rates!$D$4,BA25&gt;0,BA25&gt;AT57+AT57*Rates!$J$5), AV25+BA25-AY25,0)</f>
        <v>0</v>
      </c>
      <c r="BE25" s="25">
        <f>BD25*(Rates!$D$6-Rates!$J$6*Rates!$D$6)</f>
        <v>0</v>
      </c>
      <c r="BF25" s="41">
        <f>IF(AU25&gt;Rates!$E$4,AT25-BA25,0)</f>
        <v>0</v>
      </c>
      <c r="BG25" s="45">
        <f t="shared" si="12"/>
        <v>0</v>
      </c>
      <c r="BH25" s="45">
        <f>BG25*Rates!$E$6</f>
        <v>0</v>
      </c>
      <c r="BI25" s="45">
        <f>IF($C$42+$C$42*Rates!$J$5&lt;=Rates!$E$4,BF25,IF(AU25&gt;$C$42+$C$42*Rates!$J$5,AU25-($C$42+$C$42*Rates!$J$5),0))</f>
        <v>200</v>
      </c>
      <c r="BJ25" s="46">
        <f>BI25*(Rates!$E$6-Rates!$J$6*Rates!$E$6)</f>
        <v>39200</v>
      </c>
      <c r="BK25" s="71">
        <f t="shared" si="13"/>
        <v>39200</v>
      </c>
      <c r="BL25" s="53">
        <f>IF($V$7,BK25*Rates!$J$11,0)</f>
        <v>0</v>
      </c>
      <c r="BM25" s="68">
        <f t="shared" si="14"/>
        <v>39200</v>
      </c>
      <c r="BN25" s="53" t="str">
        <f t="shared" si="69"/>
        <v/>
      </c>
      <c r="BO25" s="3"/>
      <c r="BP25" s="33">
        <f t="shared" si="59"/>
        <v>750</v>
      </c>
      <c r="BQ25" s="41">
        <f>IF(AND($E25&gt;=Rates!$D$4,SUM($F$10:BQ24)&gt;=Rates!$D$4),0,IF(AND($E25&gt;=Rates!$D$4,SUM($F$10:BQ24)&lt;Rates!$D$4),Rates!$D$4-SUM($F$10:BQ24:BQ24),IF($E25&lt;Rates!$D$4,$E25-SUM($F$10:BQ24))))</f>
        <v>0</v>
      </c>
      <c r="BR25" s="36">
        <f t="shared" si="15"/>
        <v>0</v>
      </c>
      <c r="BS25" s="24">
        <f>BR25*Rates!$C$6</f>
        <v>0</v>
      </c>
      <c r="BT25" s="36">
        <f>IF(AND(BP25&gt;($C$42+$C$42*Rates!$J$5),BP24&lt;=($C$42+$C$42*Rates!$J$5),SUM($F$10:BQ25)&lt;Rates!$D$4),SUM($F$10:BQ25)-($C$42+$C$42*Rates!$J$5),IF(BT24=0,0,BQ25))</f>
        <v>0</v>
      </c>
      <c r="BU25" s="25">
        <f>BT25*(Rates!$C$6-Rates!$J$6*Rates!$C$6)</f>
        <v>0</v>
      </c>
      <c r="BV25" s="41">
        <f>IF($E25&lt;=Rates!$D$4,0,IF(AND($E25&gt;Rates!$D$4,$E25&lt;Rates!$E$4),$E25-SUM($K$10:K24)-Rates!$D$4,IF(AND($E25&gt;Rates!$E$4,SUM($K$10:K24)&lt;Rates!$E$4-Rates!$D$4),Rates!$E$4-Rates!$D$4-SUM($K$10:K24),0)))</f>
        <v>0</v>
      </c>
      <c r="BW25" s="24">
        <f t="shared" si="16"/>
        <v>0</v>
      </c>
      <c r="BX25" s="24">
        <f>BW25*Rates!$D$6</f>
        <v>0</v>
      </c>
      <c r="BY25" s="45">
        <f>IF(AND(BQ25+BV25&gt;($C$42+$C$42*Rates!$J$5),BV25&lt;=Rates!$E$4-Rates!$D$4,BV25&gt;0,BV25&gt;BO57+BO57*Rates!$J$5), BQ25+BV25-BT25,0)</f>
        <v>0</v>
      </c>
      <c r="BZ25" s="25">
        <f>BY25*(Rates!$D$6-Rates!$J$6*Rates!$D$6)</f>
        <v>0</v>
      </c>
      <c r="CA25" s="41">
        <f>IF(BP25&gt;Rates!$E$4,BO25-BV25,0)</f>
        <v>0</v>
      </c>
      <c r="CB25" s="45">
        <f t="shared" si="17"/>
        <v>0</v>
      </c>
      <c r="CC25" s="45">
        <f>CB25*Rates!$E$6</f>
        <v>0</v>
      </c>
      <c r="CD25" s="45">
        <f>IF($C$42+$C$42*Rates!$J$5&lt;=Rates!$E$4,CA25,IF(BP25&gt;$C$42+$C$42*Rates!$J$5,BP25-($C$42+$C$42*Rates!$J$5),0))</f>
        <v>200</v>
      </c>
      <c r="CE25" s="46">
        <f>CD25*(Rates!$E$6-Rates!$J$6*Rates!$E$6)</f>
        <v>39200</v>
      </c>
      <c r="CF25" s="33">
        <f t="shared" si="18"/>
        <v>39200</v>
      </c>
      <c r="CG25" s="53">
        <f>IF($V$7,CF25*Rates!$J$11,0)</f>
        <v>0</v>
      </c>
      <c r="CH25" s="68">
        <f t="shared" si="19"/>
        <v>39200</v>
      </c>
      <c r="CI25" s="53" t="str">
        <f t="shared" si="70"/>
        <v/>
      </c>
      <c r="CJ25" s="3"/>
      <c r="CK25" s="33">
        <f t="shared" si="60"/>
        <v>750</v>
      </c>
      <c r="CL25" s="41">
        <f>IF(AND($E25&gt;=Rates!$D$4,SUM($F$10:CL24)&gt;=Rates!$D$4),0,IF(AND($E25&gt;=Rates!$D$4,SUM($F$10:CL24)&lt;Rates!$D$4),Rates!$D$4-SUM($F$10:CL24:CL24),IF($E25&lt;Rates!$D$4,$E25-SUM($F$10:CL24))))</f>
        <v>0</v>
      </c>
      <c r="CM25" s="36">
        <f t="shared" si="20"/>
        <v>0</v>
      </c>
      <c r="CN25" s="24">
        <f>CM25*Rates!$C$6</f>
        <v>0</v>
      </c>
      <c r="CO25" s="36">
        <f>IF(AND(CK25&gt;($C$42+$C$42*Rates!$J$5),CK24&lt;=($C$42+$C$42*Rates!$J$5),SUM($F$10:CL25)&lt;Rates!$D$4),SUM($F$10:CL25)-($C$42+$C$42*Rates!$J$5),IF(CO24=0,0,CL25))</f>
        <v>0</v>
      </c>
      <c r="CP25" s="25">
        <f>CO25*(Rates!$C$6-Rates!$J$6*Rates!$C$6)</f>
        <v>0</v>
      </c>
      <c r="CQ25" s="41">
        <f>IF($E25&lt;=Rates!$D$4,0,IF(AND($E25&gt;Rates!$D$4,$E25&lt;Rates!$E$4),$E25-SUM($K$10:K24)-Rates!$D$4,IF(AND($E25&gt;Rates!$E$4,SUM($K$10:K24)&lt;Rates!$E$4-Rates!$D$4),Rates!$E$4-Rates!$D$4-SUM($K$10:K24),0)))</f>
        <v>0</v>
      </c>
      <c r="CR25" s="24">
        <f t="shared" si="21"/>
        <v>0</v>
      </c>
      <c r="CS25" s="24">
        <f>CR25*Rates!$D$6</f>
        <v>0</v>
      </c>
      <c r="CT25" s="45">
        <f>IF(AND(CL25+CQ25&gt;($C$42+$C$42*Rates!$J$5),CQ25&lt;=Rates!$E$4-Rates!$D$4,CQ25&gt;0,CQ25&gt;CJ57+CJ57*Rates!$J$5), CL25+CQ25-CO25,0)</f>
        <v>0</v>
      </c>
      <c r="CU25" s="25">
        <f>CT25*(Rates!$D$6-Rates!$J$6*Rates!$D$6)</f>
        <v>0</v>
      </c>
      <c r="CV25" s="41">
        <f>IF(CK25&gt;Rates!$E$4,CJ25-CQ25,0)</f>
        <v>0</v>
      </c>
      <c r="CW25" s="45">
        <f t="shared" si="22"/>
        <v>0</v>
      </c>
      <c r="CX25" s="45">
        <f>CW25*Rates!$E$6</f>
        <v>0</v>
      </c>
      <c r="CY25" s="45">
        <f>IF($C$42+$C$42*Rates!$J$5&lt;=Rates!$E$4,CV25,IF(CK25&gt;$C$42+$C$42*Rates!$J$5,CK25-($C$42+$C$42*Rates!$J$5),0))</f>
        <v>200</v>
      </c>
      <c r="CZ25" s="46">
        <f>CY25*(Rates!$E$6-Rates!$J$6*Rates!$E$6)</f>
        <v>39200</v>
      </c>
      <c r="DA25" s="33">
        <f t="shared" si="23"/>
        <v>39200</v>
      </c>
      <c r="DB25" s="53">
        <f>IF($V$7,DA25*Rates!$J$11,0)</f>
        <v>0</v>
      </c>
      <c r="DC25" s="68">
        <f t="shared" si="24"/>
        <v>39200</v>
      </c>
      <c r="DD25" s="53" t="str">
        <f t="shared" si="71"/>
        <v/>
      </c>
      <c r="DE25" s="3"/>
      <c r="DF25" s="33">
        <f t="shared" si="61"/>
        <v>750</v>
      </c>
      <c r="DG25" s="41">
        <f>IF(AND($E25&gt;=Rates!$D$4,SUM($F$10:DG24)&gt;=Rates!$D$4),0,IF(AND($E25&gt;=Rates!$D$4,SUM($F$10:DG24)&lt;Rates!$D$4),Rates!$D$4-SUM($F$10:DG24:DG24),IF($E25&lt;Rates!$D$4,$E25-SUM($F$10:DG24))))</f>
        <v>0</v>
      </c>
      <c r="DH25" s="36">
        <f t="shared" si="25"/>
        <v>0</v>
      </c>
      <c r="DI25" s="24">
        <f>DH25*Rates!$C$6</f>
        <v>0</v>
      </c>
      <c r="DJ25" s="36">
        <f>IF(AND(DF25&gt;($C$42+$C$42*Rates!$J$5),DF24&lt;=($C$42+$C$42*Rates!$J$5),SUM($F$10:DG25)&lt;Rates!$D$4),SUM($F$10:DG25)-($C$42+$C$42*Rates!$J$5),IF(DJ24=0,0,DG25))</f>
        <v>0</v>
      </c>
      <c r="DK25" s="25">
        <f>DJ25*(Rates!$C$6-Rates!$J$6*Rates!$C$6)</f>
        <v>0</v>
      </c>
      <c r="DL25" s="41">
        <f>IF($E25&lt;=Rates!$D$4,0,IF(AND($E25&gt;Rates!$D$4,$E25&lt;Rates!$E$4),$E25-SUM($K$10:K24)-Rates!$D$4,IF(AND($E25&gt;Rates!$E$4,SUM($K$10:K24)&lt;Rates!$E$4-Rates!$D$4),Rates!$E$4-Rates!$D$4-SUM($K$10:K24),0)))</f>
        <v>0</v>
      </c>
      <c r="DM25" s="24">
        <f t="shared" si="26"/>
        <v>0</v>
      </c>
      <c r="DN25" s="24">
        <f>DM25*Rates!$D$6</f>
        <v>0</v>
      </c>
      <c r="DO25" s="45">
        <f>IF(AND(DG25+DL25&gt;($C$42+$C$42*Rates!$J$5),DL25&lt;=Rates!$E$4-Rates!$D$4,DL25&gt;0,DL25&gt;DE57+DE57*Rates!$J$5), DG25+DL25-DJ25,0)</f>
        <v>0</v>
      </c>
      <c r="DP25" s="25">
        <f>DO25*(Rates!$D$6-Rates!$J$6*Rates!$D$6)</f>
        <v>0</v>
      </c>
      <c r="DQ25" s="41">
        <f>IF(DF25&gt;Rates!$E$4,DE25-DL25,0)</f>
        <v>0</v>
      </c>
      <c r="DR25" s="45">
        <f t="shared" si="27"/>
        <v>0</v>
      </c>
      <c r="DS25" s="45">
        <f>DR25*Rates!$E$6</f>
        <v>0</v>
      </c>
      <c r="DT25" s="45">
        <f>IF($C$42+$C$42*Rates!$J$5&lt;=Rates!$E$4,DQ25,IF(DF25&gt;$C$42+$C$42*Rates!$J$5,DF25-($C$42+$C$42*Rates!$J$5),0))</f>
        <v>200</v>
      </c>
      <c r="DU25" s="46">
        <f>DT25*(Rates!$E$6-Rates!$J$6*Rates!$E$6)</f>
        <v>39200</v>
      </c>
      <c r="DV25" s="33">
        <f t="shared" si="28"/>
        <v>39200</v>
      </c>
      <c r="DW25" s="53">
        <f>IF($V$7,DV25*Rates!$J$11,0)</f>
        <v>0</v>
      </c>
      <c r="DX25" s="68">
        <f t="shared" si="29"/>
        <v>39200</v>
      </c>
      <c r="DY25" s="53" t="str">
        <f t="shared" si="72"/>
        <v/>
      </c>
      <c r="DZ25" s="3"/>
      <c r="EA25" s="33">
        <f t="shared" si="62"/>
        <v>750</v>
      </c>
      <c r="EB25" s="41">
        <f>IF(AND($E25&gt;=Rates!$D$4,SUM($F$10:EB24)&gt;=Rates!$D$4),0,IF(AND($E25&gt;=Rates!$D$4,SUM($F$10:EB24)&lt;Rates!$D$4),Rates!$D$4-SUM($F$10:EB24:EB24),IF($E25&lt;Rates!$D$4,$E25-SUM($F$10:EB24))))</f>
        <v>0</v>
      </c>
      <c r="EC25" s="36">
        <f t="shared" si="30"/>
        <v>0</v>
      </c>
      <c r="ED25" s="24">
        <f>EC25*Rates!$C$6</f>
        <v>0</v>
      </c>
      <c r="EE25" s="36">
        <f>IF(AND(EA25&gt;($C$42+$C$42*Rates!$J$5),EA24&lt;=($C$42+$C$42*Rates!$J$5),SUM($F$10:EB25)&lt;Rates!$D$4),SUM($F$10:EB25)-($C$42+$C$42*Rates!$J$5),IF(EE24=0,0,EB25))</f>
        <v>0</v>
      </c>
      <c r="EF25" s="25">
        <f>EE25*(Rates!$C$6-Rates!$J$6*Rates!$C$6)</f>
        <v>0</v>
      </c>
      <c r="EG25" s="41">
        <f>IF($E25&lt;=Rates!$D$4,0,IF(AND($E25&gt;Rates!$D$4,$E25&lt;Rates!$E$4),$E25-SUM($K$10:K24)-Rates!$D$4,IF(AND($E25&gt;Rates!$E$4,SUM($K$10:K24)&lt;Rates!$E$4-Rates!$D$4),Rates!$E$4-Rates!$D$4-SUM($K$10:K24),0)))</f>
        <v>0</v>
      </c>
      <c r="EH25" s="24">
        <f t="shared" si="31"/>
        <v>0</v>
      </c>
      <c r="EI25" s="24">
        <f>EH25*Rates!$D$6</f>
        <v>0</v>
      </c>
      <c r="EJ25" s="45">
        <f>IF(AND(EB25+EG25&gt;($C$42+$C$42*Rates!$J$5),EG25&lt;=Rates!$E$4-Rates!$D$4,EG25&gt;0,EG25&gt;DZ57+DZ57*Rates!$J$5), EB25+EG25-EE25,0)</f>
        <v>0</v>
      </c>
      <c r="EK25" s="25">
        <f>EJ25*(Rates!$D$6-Rates!$J$6*Rates!$D$6)</f>
        <v>0</v>
      </c>
      <c r="EL25" s="41">
        <f>IF(EA25&gt;Rates!$E$4,DZ25-EG25,0)</f>
        <v>0</v>
      </c>
      <c r="EM25" s="45">
        <f t="shared" si="32"/>
        <v>0</v>
      </c>
      <c r="EN25" s="45">
        <f>EM25*Rates!$E$6</f>
        <v>0</v>
      </c>
      <c r="EO25" s="45">
        <f>IF($C$42+$C$42*Rates!$J$5&lt;=Rates!$E$4,EL25,IF(EA25&gt;$C$42+$C$42*Rates!$J$5,EA25-($C$42+$C$42*Rates!$J$5),0))</f>
        <v>200</v>
      </c>
      <c r="EP25" s="46">
        <f>EO25*(Rates!$E$6-Rates!$J$6*Rates!$E$6)</f>
        <v>39200</v>
      </c>
      <c r="EQ25" s="33">
        <f t="shared" si="33"/>
        <v>39200</v>
      </c>
      <c r="ER25" s="53">
        <f>IF($V$7,EQ25*Rates!$J$11,0)</f>
        <v>0</v>
      </c>
      <c r="ES25" s="68">
        <f t="shared" si="34"/>
        <v>39200</v>
      </c>
      <c r="ET25" s="53" t="str">
        <f t="shared" si="73"/>
        <v/>
      </c>
      <c r="EU25" s="3"/>
      <c r="EV25" s="33">
        <f t="shared" si="63"/>
        <v>750</v>
      </c>
      <c r="EW25" s="41">
        <f>IF(AND($E25&gt;=Rates!$D$4,SUM($F$10:EW24)&gt;=Rates!$D$4),0,IF(AND($E25&gt;=Rates!$D$4,SUM($F$10:EW24)&lt;Rates!$D$4),Rates!$D$4-SUM($F$10:EW24:EW24),IF($E25&lt;Rates!$D$4,$E25-SUM($F$10:EW24))))</f>
        <v>0</v>
      </c>
      <c r="EX25" s="36">
        <f t="shared" si="35"/>
        <v>0</v>
      </c>
      <c r="EY25" s="24">
        <f>EX25*Rates!$C$6</f>
        <v>0</v>
      </c>
      <c r="EZ25" s="36">
        <f>IF(AND(EV25&gt;($C$42+$C$42*Rates!$J$5),EV24&lt;=($C$42+$C$42*Rates!$J$5),SUM($F$10:EW25)&lt;Rates!$D$4),SUM($F$10:EW25)-($C$42+$C$42*Rates!$J$5),IF(EZ24=0,0,EW25))</f>
        <v>0</v>
      </c>
      <c r="FA25" s="25">
        <f>EZ25*(Rates!$C$6-Rates!$J$6*Rates!$C$6)</f>
        <v>0</v>
      </c>
      <c r="FB25" s="41">
        <f>IF($E25&lt;=Rates!$D$4,0,IF(AND($E25&gt;Rates!$D$4,$E25&lt;Rates!$E$4),$E25-SUM($K$10:K24)-Rates!$D$4,IF(AND($E25&gt;Rates!$E$4,SUM($K$10:K24)&lt;Rates!$E$4-Rates!$D$4),Rates!$E$4-Rates!$D$4-SUM($K$10:K24),0)))</f>
        <v>0</v>
      </c>
      <c r="FC25" s="24">
        <f t="shared" si="36"/>
        <v>0</v>
      </c>
      <c r="FD25" s="24">
        <f>FC25*Rates!$D$6</f>
        <v>0</v>
      </c>
      <c r="FE25" s="45">
        <f>IF(AND(EW25+FB25&gt;($C$42+$C$42*Rates!$J$5),FB25&lt;=Rates!$E$4-Rates!$D$4,FB25&gt;0,FB25&gt;EU57+EU57*Rates!$J$5), EW25+FB25-EZ25,0)</f>
        <v>0</v>
      </c>
      <c r="FF25" s="25">
        <f>FE25*(Rates!$D$6-Rates!$J$6*Rates!$D$6)</f>
        <v>0</v>
      </c>
      <c r="FG25" s="41">
        <f>IF(EV25&gt;Rates!$E$4,EU25-FB25,0)</f>
        <v>0</v>
      </c>
      <c r="FH25" s="45">
        <f t="shared" si="37"/>
        <v>0</v>
      </c>
      <c r="FI25" s="45">
        <f>FH25*Rates!$E$6</f>
        <v>0</v>
      </c>
      <c r="FJ25" s="45">
        <f>IF($C$42+$C$42*Rates!$J$5&lt;=Rates!$E$4,FG25,IF(EV25&gt;$C$42+$C$42*Rates!$J$5,EV25-($C$42+$C$42*Rates!$J$5),0))</f>
        <v>200</v>
      </c>
      <c r="FK25" s="46">
        <f>FJ25*(Rates!$E$6-Rates!$J$6*Rates!$E$6)</f>
        <v>39200</v>
      </c>
      <c r="FL25" s="33">
        <f t="shared" si="38"/>
        <v>39200</v>
      </c>
      <c r="FM25" s="53">
        <f>IF($V$7,FL25*Rates!$J$11,0)</f>
        <v>0</v>
      </c>
      <c r="FN25" s="68">
        <f t="shared" si="39"/>
        <v>39200</v>
      </c>
      <c r="FO25" s="53" t="str">
        <f t="shared" si="74"/>
        <v/>
      </c>
      <c r="FP25" s="3"/>
      <c r="FQ25" s="33">
        <f t="shared" si="64"/>
        <v>750</v>
      </c>
      <c r="FR25" s="41">
        <f>IF(AND($E25&gt;=Rates!$D$4,SUM($F$10:FR24)&gt;=Rates!$D$4),0,IF(AND($E25&gt;=Rates!$D$4,SUM($F$10:FR24)&lt;Rates!$D$4),Rates!$D$4-SUM($F$10:FR24:FR24),IF($E25&lt;Rates!$D$4,$E25-SUM($F$10:FR24))))</f>
        <v>0</v>
      </c>
      <c r="FS25" s="36">
        <f t="shared" si="40"/>
        <v>0</v>
      </c>
      <c r="FT25" s="24">
        <f>FS25*Rates!$C$6</f>
        <v>0</v>
      </c>
      <c r="FU25" s="36">
        <f>IF(AND(FQ25&gt;($C$42+$C$42*Rates!$J$5),FQ24&lt;=($C$42+$C$42*Rates!$J$5),SUM($F$10:FR25)&lt;Rates!$D$4),SUM($F$10:FR25)-($C$42+$C$42*Rates!$J$5),IF(FU24=0,0,FR25))</f>
        <v>0</v>
      </c>
      <c r="FV25" s="25">
        <f>FU25*(Rates!$C$6-Rates!$J$6*Rates!$C$6)</f>
        <v>0</v>
      </c>
      <c r="FW25" s="41">
        <f>IF($E25&lt;=Rates!$D$4,0,IF(AND($E25&gt;Rates!$D$4,$E25&lt;Rates!$E$4),$E25-SUM($K$10:K24)-Rates!$D$4,IF(AND($E25&gt;Rates!$E$4,SUM($K$10:K24)&lt;Rates!$E$4-Rates!$D$4),Rates!$E$4-Rates!$D$4-SUM($K$10:K24),0)))</f>
        <v>0</v>
      </c>
      <c r="FX25" s="24">
        <f t="shared" si="41"/>
        <v>0</v>
      </c>
      <c r="FY25" s="24">
        <f>FX25*Rates!$D$6</f>
        <v>0</v>
      </c>
      <c r="FZ25" s="45">
        <f>IF(AND(FR25+FW25&gt;($C$42+$C$42*Rates!$J$5),FW25&lt;=Rates!$E$4-Rates!$D$4,FW25&gt;0,FW25&gt;FP57+FP57*Rates!$J$5), FR25+FW25-FU25,0)</f>
        <v>0</v>
      </c>
      <c r="GA25" s="25">
        <f>FZ25*(Rates!$D$6-Rates!$J$6*Rates!$D$6)</f>
        <v>0</v>
      </c>
      <c r="GB25" s="41">
        <f>IF(FQ25&gt;Rates!$E$4,FP25-FW25,0)</f>
        <v>0</v>
      </c>
      <c r="GC25" s="45">
        <f t="shared" si="42"/>
        <v>0</v>
      </c>
      <c r="GD25" s="45">
        <f>GC25*Rates!$E$6</f>
        <v>0</v>
      </c>
      <c r="GE25" s="45">
        <f>IF($C$42+$C$42*Rates!$J$5&lt;=Rates!$E$4,GB25,IF(FQ25&gt;$C$42+$C$42*Rates!$J$5,FQ25-($C$42+$C$42*Rates!$J$5),0))</f>
        <v>200</v>
      </c>
      <c r="GF25" s="46">
        <f>GE25*(Rates!$E$6-Rates!$J$6*Rates!$E$6)</f>
        <v>39200</v>
      </c>
      <c r="GG25" s="33">
        <f t="shared" si="43"/>
        <v>39200</v>
      </c>
      <c r="GH25" s="53">
        <f>IF($V$7,GG25*Rates!$J$11,0)</f>
        <v>0</v>
      </c>
      <c r="GI25" s="68">
        <f t="shared" si="44"/>
        <v>39200</v>
      </c>
      <c r="GJ25" s="53" t="str">
        <f t="shared" si="75"/>
        <v/>
      </c>
      <c r="GK25" s="3"/>
      <c r="GL25" s="33">
        <f t="shared" si="65"/>
        <v>750</v>
      </c>
      <c r="GM25" s="41">
        <f>IF(AND($E25&gt;=Rates!$D$4,SUM($F$10:GM24)&gt;=Rates!$D$4),0,IF(AND($E25&gt;=Rates!$D$4,SUM($F$10:GM24)&lt;Rates!$D$4),Rates!$D$4-SUM($F$10:GM24:GM24),IF($E25&lt;Rates!$D$4,$E25-SUM($F$10:GM24))))</f>
        <v>0</v>
      </c>
      <c r="GN25" s="36">
        <f t="shared" si="45"/>
        <v>0</v>
      </c>
      <c r="GO25" s="24">
        <f>GN25*Rates!$C$6</f>
        <v>0</v>
      </c>
      <c r="GP25" s="36">
        <f>IF(AND(GL25&gt;($C$42+$C$42*Rates!$J$5),GL24&lt;=($C$42+$C$42*Rates!$J$5),SUM($F$10:GM25)&lt;Rates!$D$4),SUM($F$10:GM25)-($C$42+$C$42*Rates!$J$5),IF(GP24=0,0,GM25))</f>
        <v>0</v>
      </c>
      <c r="GQ25" s="25">
        <f>GP25*(Rates!$C$6-Rates!$J$6*Rates!$C$6)</f>
        <v>0</v>
      </c>
      <c r="GR25" s="41">
        <f>IF($E25&lt;=Rates!$D$4,0,IF(AND($E25&gt;Rates!$D$4,$E25&lt;Rates!$E$4),$E25-SUM($K$10:GR24)-Rates!$D$4,IF(AND($E25&gt;Rates!$E$4,SUM($K$10:GR24)&lt;Rates!$E$4-Rates!$D$4),Rates!$E$4-Rates!$D$4-SUM($K$10:GR24),0)))</f>
        <v>0</v>
      </c>
      <c r="GS25" s="24">
        <f t="shared" si="46"/>
        <v>0</v>
      </c>
      <c r="GT25" s="24">
        <f>GS25*Rates!$D$6</f>
        <v>0</v>
      </c>
      <c r="GU25" s="45">
        <f>IF(AND(GM25+GR25&gt;($C$42+$C$42*Rates!$J$5),GR25&lt;=Rates!$E$4-Rates!$D$4,GR25&gt;0,GR25&gt;GK57+GK57*Rates!$J$5), GM25+GR25-GP25,0)</f>
        <v>0</v>
      </c>
      <c r="GV25" s="25">
        <f>GU25*(Rates!$D$6-Rates!$J$6*Rates!$D$6)</f>
        <v>0</v>
      </c>
      <c r="GW25" s="41">
        <f>IF(GL25&gt;Rates!$E$4,GK25-GR25,0)</f>
        <v>0</v>
      </c>
      <c r="GX25" s="45">
        <f t="shared" si="47"/>
        <v>0</v>
      </c>
      <c r="GY25" s="45">
        <f>GX25*Rates!$E$6</f>
        <v>0</v>
      </c>
      <c r="GZ25" s="45">
        <f>IF($C$42+$C$42*Rates!$J$5&lt;=Rates!$E$4,GW25,IF(GL25&gt;$C$42+$C$42*Rates!$J$5,GL25-($C$42+$C$42*Rates!$J$5),0))</f>
        <v>200</v>
      </c>
      <c r="HA25" s="46">
        <f>GZ25*(Rates!$E$6-Rates!$J$6*Rates!$E$6)</f>
        <v>39200</v>
      </c>
      <c r="HB25" s="33">
        <f t="shared" si="48"/>
        <v>39200</v>
      </c>
      <c r="HC25" s="53">
        <f>IF($V$7,HB25*Rates!$J$11,0)</f>
        <v>0</v>
      </c>
      <c r="HD25" s="68">
        <f t="shared" si="49"/>
        <v>39200</v>
      </c>
      <c r="HE25" s="53" t="str">
        <f t="shared" si="76"/>
        <v/>
      </c>
      <c r="HF25" s="3"/>
      <c r="HG25" s="33">
        <f t="shared" si="66"/>
        <v>750</v>
      </c>
      <c r="HH25" s="41">
        <f>IF(AND($E25&gt;=Rates!$D$4,SUM($F$10:HH24)&gt;=Rates!$D$4),0,IF(AND($E25&gt;=Rates!$D$4,SUM($F$10:HH24)&lt;Rates!$D$4),Rates!$D$4-SUM($F$10:HH24:HH24),IF($E25&lt;Rates!$D$4,$E25-SUM($F$10:HH24))))</f>
        <v>0</v>
      </c>
      <c r="HI25" s="36">
        <f t="shared" si="50"/>
        <v>0</v>
      </c>
      <c r="HJ25" s="24">
        <f>HI25*Rates!$C$6</f>
        <v>0</v>
      </c>
      <c r="HK25" s="36">
        <f>IF(AND(HG25&gt;($C$42+$C$42*Rates!$J$5),HG24&lt;=($C$42+$C$42*Rates!$J$5),SUM($F$10:HH25)&lt;Rates!$D$4),SUM($F$10:HH25)-($C$42+$C$42*Rates!$J$5),IF(HK24=0,0,HH25))</f>
        <v>0</v>
      </c>
      <c r="HL25" s="25">
        <f>HK25*(Rates!$C$6-Rates!$J$6*Rates!$C$6)</f>
        <v>0</v>
      </c>
      <c r="HM25" s="41">
        <f>IF($E25&lt;=Rates!$D$4,0,IF(AND($E25&gt;Rates!$D$4,$E25&lt;Rates!$E$4),$E25-SUM($K$10:K24)-Rates!$D$4,IF(AND($E25&gt;Rates!$E$4,SUM($K$10:K24)&lt;Rates!$E$4-Rates!$D$4),Rates!$E$4-Rates!$D$4-SUM($K$10:K24),0)))</f>
        <v>0</v>
      </c>
      <c r="HN25" s="24">
        <f t="shared" si="51"/>
        <v>0</v>
      </c>
      <c r="HO25" s="24">
        <f>HN25*Rates!$D$6</f>
        <v>0</v>
      </c>
      <c r="HP25" s="45">
        <f>IF(AND(HH25+HM25&gt;($C$42+$C$42*Rates!$J$5),HM25&lt;=Rates!$E$4-Rates!$D$4,HM25&gt;0,HM25&gt;HF57+HF57*Rates!$J$5), HH25+HM25-HK25,0)</f>
        <v>0</v>
      </c>
      <c r="HQ25" s="25">
        <f>HP25*(Rates!$D$6-Rates!$J$6*Rates!$D$6)</f>
        <v>0</v>
      </c>
      <c r="HR25" s="41">
        <f>IF(HG25&gt;Rates!$E$4,HF25-HM25,0)</f>
        <v>0</v>
      </c>
      <c r="HS25" s="45">
        <f t="shared" si="52"/>
        <v>0</v>
      </c>
      <c r="HT25" s="45">
        <f>HS25*Rates!$E$6</f>
        <v>0</v>
      </c>
      <c r="HU25" s="45">
        <f>IF($C$42+$C$42*Rates!$J$5&lt;=Rates!$E$4,HR25,IF(HG25&gt;$C$42+$C$42*Rates!$J$5,HG25-($C$42+$C$42*Rates!$J$5),0))</f>
        <v>200</v>
      </c>
      <c r="HV25" s="46">
        <f>HU25*(Rates!$E$6-Rates!$J$6*Rates!$E$6)</f>
        <v>39200</v>
      </c>
      <c r="HW25" s="33">
        <f t="shared" si="53"/>
        <v>39200</v>
      </c>
      <c r="HX25" s="53">
        <f>IF($V$7,HW25*Rates!$J$11,0)</f>
        <v>0</v>
      </c>
      <c r="HY25" s="68">
        <f t="shared" si="54"/>
        <v>39200</v>
      </c>
      <c r="HZ25" s="53" t="str">
        <f t="shared" si="77"/>
        <v/>
      </c>
      <c r="IB25" s="6"/>
      <c r="IC25" s="5"/>
    </row>
    <row r="26" spans="2:237" x14ac:dyDescent="0.25">
      <c r="B26" s="55">
        <f t="shared" si="55"/>
        <v>40591</v>
      </c>
      <c r="C26" s="66">
        <f>WEEKDAY('Mngt Info'!B26,2)</f>
        <v>4</v>
      </c>
      <c r="D26" s="3"/>
      <c r="E26" s="33">
        <f t="shared" si="56"/>
        <v>750</v>
      </c>
      <c r="F26" s="41">
        <f>IF(AND($E26&gt;=Rates!$D$4,SUM($F$10:F25)&gt;=Rates!$D$4),0,IF(AND($E26&gt;=Rates!$D$4,SUM($F$10:F25)&lt;Rates!$D$4),Rates!$D$4-SUM(F$10:$F25:F25),IF($E26&lt;Rates!$D$4,$E26-SUM($F$10:F25))))</f>
        <v>0</v>
      </c>
      <c r="G26" s="36">
        <f t="shared" si="0"/>
        <v>0</v>
      </c>
      <c r="H26" s="24">
        <f>G26*Rates!$C$6</f>
        <v>0</v>
      </c>
      <c r="I26" s="36">
        <f>IF(AND(E26&gt;($C$42+$C$42*Rates!$J$5),E25&lt;=($C$42+$C$42*Rates!$J$5),SUM($F$10:F26)&lt;Rates!$D$4),SUM($F$10:F26)-($C$42+$C$42*Rates!$J$5),IF(I25=0,0,F26))</f>
        <v>0</v>
      </c>
      <c r="J26" s="25">
        <f>I26*(Rates!$C$6-Rates!$J$6*Rates!$C$6)</f>
        <v>0</v>
      </c>
      <c r="K26" s="41">
        <f>IF($E26&lt;=Rates!$D$4,0,IF(AND($E26&gt;Rates!$D$4,$E26&lt;Rates!$E$4),$E26-SUM($K$10:K25)-Rates!$D$4,IF(AND($E26&gt;Rates!$E$4,SUM($K$10:K25)&lt;Rates!$E$4-Rates!$D$4),Rates!$E$4-Rates!$D$4-SUM($K$10:K25),0)))</f>
        <v>0</v>
      </c>
      <c r="L26" s="24">
        <f t="shared" si="1"/>
        <v>0</v>
      </c>
      <c r="M26" s="24">
        <f>L26*Rates!$D$6</f>
        <v>0</v>
      </c>
      <c r="N26" s="45">
        <f>IF(AND(F26+K26&gt;($C$42+$C$42*Rates!$J$5),K26&lt;=Rates!$E$4-Rates!$D$4,K26&gt;0,K26&gt;D58+D58*Rates!$J$5), F26+K26-I26,0)</f>
        <v>0</v>
      </c>
      <c r="O26" s="25">
        <f>N26*(Rates!$D$6-Rates!$J$6*Rates!$D$6)</f>
        <v>0</v>
      </c>
      <c r="P26" s="41">
        <f>IF(E26&gt;Rates!$E$4,D26-K26,0)</f>
        <v>0</v>
      </c>
      <c r="Q26" s="45">
        <f>IF(P26=0,0,IF($H$42&lt;500,0,IF(SUM(Q$10:Q25)=($H$42-500),0,IF(P26&gt;$H$42-500-SUM(Q$10:Q25),$H$42-500-SUM(Q$10:Q25),P26))))</f>
        <v>0</v>
      </c>
      <c r="R26" s="45">
        <f>Q26*Rates!$E$6</f>
        <v>0</v>
      </c>
      <c r="S26" s="45">
        <f t="shared" si="2"/>
        <v>0</v>
      </c>
      <c r="T26" s="46">
        <f>S26*(Rates!$E$6-Rates!$J$6*Rates!$E$6)</f>
        <v>0</v>
      </c>
      <c r="U26" s="33">
        <f t="shared" si="3"/>
        <v>0</v>
      </c>
      <c r="V26" s="53">
        <f>IF($V$7,U26*Rates!$J$11,0)</f>
        <v>0</v>
      </c>
      <c r="W26" s="68">
        <f t="shared" si="4"/>
        <v>0</v>
      </c>
      <c r="X26" s="53" t="str">
        <f t="shared" si="67"/>
        <v/>
      </c>
      <c r="Y26" s="6"/>
      <c r="Z26" s="33">
        <f t="shared" si="57"/>
        <v>756</v>
      </c>
      <c r="AA26" s="41">
        <f>IF(AND($E26&gt;=Rates!$D$4,SUM($F$10:AA25)&gt;=Rates!$D$4),0,IF(AND($E26&gt;=Rates!$D$4,SUM($F$10:AA25)&lt;Rates!$D$4),Rates!$D$4-SUM($F$10:AA25:AA25),IF($E26&lt;Rates!$D$4,$E26-SUM($F$10:AA25))))</f>
        <v>0</v>
      </c>
      <c r="AB26" s="36">
        <f t="shared" si="5"/>
        <v>0</v>
      </c>
      <c r="AC26" s="24">
        <f>AB26*Rates!$C$6</f>
        <v>0</v>
      </c>
      <c r="AD26" s="36">
        <f>IF(AND(Z26&gt;($C$42+$C$42*Rates!$J$5),Z25&lt;=($C$42+$C$42*Rates!$J$5),SUM($F$10:AA26)&lt;Rates!$D$4),SUM($F$10:AA26)-($C$42+$C$42*Rates!$J$5),IF(AD25=0,0,AA26))</f>
        <v>0</v>
      </c>
      <c r="AE26" s="25">
        <f>AD26*(Rates!$C$6-Rates!$J$6*Rates!$C$6)</f>
        <v>0</v>
      </c>
      <c r="AF26" s="41">
        <f>IF($E26&lt;=Rates!$D$4,0,IF(AND($E26&gt;Rates!$D$4,$E26&lt;Rates!$E$4),$E26-SUM($K$10:K25)-Rates!$D$4,IF(AND($E26&gt;Rates!$E$4,SUM($K$10:K25)&lt;Rates!$E$4-Rates!$D$4),Rates!$E$4-Rates!$D$4-SUM($K$10:K25),0)))</f>
        <v>0</v>
      </c>
      <c r="AG26" s="24">
        <f t="shared" si="6"/>
        <v>0</v>
      </c>
      <c r="AH26" s="24">
        <f>AG26*Rates!$D$6</f>
        <v>0</v>
      </c>
      <c r="AI26" s="45">
        <f>IF(AND(AA26+AF26&gt;($C$42+$C$42*Rates!$J$5),AF26&lt;=Rates!$E$4-Rates!$D$4,AF26&gt;0,AF26&gt;Y58+Y58*Rates!$J$5), AA26+AF26-AD26,0)</f>
        <v>0</v>
      </c>
      <c r="AJ26" s="25">
        <f>AI26*(Rates!$D$6-Rates!$J$6*Rates!$D$6)</f>
        <v>0</v>
      </c>
      <c r="AK26" s="41">
        <f>IF(Z26&gt;Rates!$E$4,Y26-AF26,0)</f>
        <v>0</v>
      </c>
      <c r="AL26" s="45">
        <f t="shared" si="7"/>
        <v>0</v>
      </c>
      <c r="AM26" s="45">
        <f>AL26*Rates!$E$6</f>
        <v>0</v>
      </c>
      <c r="AN26" s="45">
        <f>IF($C$42+$C$42*Rates!$J$5&lt;=Rates!$E$4,AK26,IF(Z26&gt;$C$42+$C$42*Rates!$J$5,Z26-($C$42+$C$42*Rates!$J$5),0))</f>
        <v>206</v>
      </c>
      <c r="AO26" s="46">
        <f>AN26*(Rates!$E$6-Rates!$J$6*Rates!$E$6)</f>
        <v>40376</v>
      </c>
      <c r="AP26" s="71">
        <f t="shared" si="8"/>
        <v>40376</v>
      </c>
      <c r="AQ26" s="53">
        <f>IF($V$7,AP26*Rates!$J$11,0)</f>
        <v>0</v>
      </c>
      <c r="AR26" s="68">
        <f t="shared" si="9"/>
        <v>40376</v>
      </c>
      <c r="AS26" s="53" t="str">
        <f t="shared" si="68"/>
        <v/>
      </c>
      <c r="AT26" s="6"/>
      <c r="AU26" s="33">
        <f t="shared" si="58"/>
        <v>750</v>
      </c>
      <c r="AV26" s="41">
        <f>IF(AND($E26&gt;=Rates!$D$4,SUM($F$10:AV25)&gt;=Rates!$D$4),0,IF(AND($E26&gt;=Rates!$D$4,SUM($F$10:AV25)&lt;Rates!$D$4),Rates!$D$4-SUM($F$10:AV25:AV25),IF($E26&lt;Rates!$D$4,$E26-SUM($F$10:AV25))))</f>
        <v>0</v>
      </c>
      <c r="AW26" s="36">
        <f t="shared" si="10"/>
        <v>0</v>
      </c>
      <c r="AX26" s="24">
        <f>AW26*Rates!$C$6</f>
        <v>0</v>
      </c>
      <c r="AY26" s="36">
        <f>IF(AND(AU26&gt;($C$42+$C$42*Rates!$J$5),AU25&lt;=($C$42+$C$42*Rates!$J$5),SUM($F$10:AV26)&lt;Rates!$D$4),SUM($F$10:AV26)-($C$42+$C$42*Rates!$J$5),IF(AY25=0,0,AV26))</f>
        <v>0</v>
      </c>
      <c r="AZ26" s="25">
        <f>AY26*(Rates!$C$6-Rates!$J$6*Rates!$C$6)</f>
        <v>0</v>
      </c>
      <c r="BA26" s="41">
        <f>IF($E26&lt;=Rates!$D$4,0,IF(AND($E26&gt;Rates!$D$4,$E26&lt;Rates!$E$4),$E26-SUM($K$10:K25)-Rates!$D$4,IF(AND($E26&gt;Rates!$E$4,SUM($K$10:K25)&lt;Rates!$E$4-Rates!$D$4),Rates!$E$4-Rates!$D$4-SUM($K$10:K25),0)))</f>
        <v>0</v>
      </c>
      <c r="BB26" s="24">
        <f t="shared" si="11"/>
        <v>0</v>
      </c>
      <c r="BC26" s="24">
        <f>BB26*Rates!$D$6</f>
        <v>0</v>
      </c>
      <c r="BD26" s="45">
        <f>IF(AND(AV26+BA26&gt;($C$42+$C$42*Rates!$J$5),BA26&lt;=Rates!$E$4-Rates!$D$4,BA26&gt;0,BA26&gt;AT58+AT58*Rates!$J$5), AV26+BA26-AY26,0)</f>
        <v>0</v>
      </c>
      <c r="BE26" s="25">
        <f>BD26*(Rates!$D$6-Rates!$J$6*Rates!$D$6)</f>
        <v>0</v>
      </c>
      <c r="BF26" s="41">
        <f>IF(AU26&gt;Rates!$E$4,AT26-BA26,0)</f>
        <v>0</v>
      </c>
      <c r="BG26" s="45">
        <f t="shared" si="12"/>
        <v>0</v>
      </c>
      <c r="BH26" s="45">
        <f>BG26*Rates!$E$6</f>
        <v>0</v>
      </c>
      <c r="BI26" s="45">
        <f>IF($C$42+$C$42*Rates!$J$5&lt;=Rates!$E$4,BF26,IF(AU26&gt;$C$42+$C$42*Rates!$J$5,AU26-($C$42+$C$42*Rates!$J$5),0))</f>
        <v>200</v>
      </c>
      <c r="BJ26" s="46">
        <f>BI26*(Rates!$E$6-Rates!$J$6*Rates!$E$6)</f>
        <v>39200</v>
      </c>
      <c r="BK26" s="71">
        <f t="shared" si="13"/>
        <v>39200</v>
      </c>
      <c r="BL26" s="53">
        <f>IF($V$7,BK26*Rates!$J$11,0)</f>
        <v>0</v>
      </c>
      <c r="BM26" s="68">
        <f t="shared" si="14"/>
        <v>39200</v>
      </c>
      <c r="BN26" s="53" t="str">
        <f t="shared" si="69"/>
        <v/>
      </c>
      <c r="BO26" s="3"/>
      <c r="BP26" s="33">
        <f t="shared" si="59"/>
        <v>750</v>
      </c>
      <c r="BQ26" s="41">
        <f>IF(AND($E26&gt;=Rates!$D$4,SUM($F$10:BQ25)&gt;=Rates!$D$4),0,IF(AND($E26&gt;=Rates!$D$4,SUM($F$10:BQ25)&lt;Rates!$D$4),Rates!$D$4-SUM($F$10:BQ25:BQ25),IF($E26&lt;Rates!$D$4,$E26-SUM($F$10:BQ25))))</f>
        <v>0</v>
      </c>
      <c r="BR26" s="36">
        <f t="shared" si="15"/>
        <v>0</v>
      </c>
      <c r="BS26" s="24">
        <f>BR26*Rates!$C$6</f>
        <v>0</v>
      </c>
      <c r="BT26" s="36">
        <f>IF(AND(BP26&gt;($C$42+$C$42*Rates!$J$5),BP25&lt;=($C$42+$C$42*Rates!$J$5),SUM($F$10:BQ26)&lt;Rates!$D$4),SUM($F$10:BQ26)-($C$42+$C$42*Rates!$J$5),IF(BT25=0,0,BQ26))</f>
        <v>0</v>
      </c>
      <c r="BU26" s="25">
        <f>BT26*(Rates!$C$6-Rates!$J$6*Rates!$C$6)</f>
        <v>0</v>
      </c>
      <c r="BV26" s="41">
        <f>IF($E26&lt;=Rates!$D$4,0,IF(AND($E26&gt;Rates!$D$4,$E26&lt;Rates!$E$4),$E26-SUM($K$10:K25)-Rates!$D$4,IF(AND($E26&gt;Rates!$E$4,SUM($K$10:K25)&lt;Rates!$E$4-Rates!$D$4),Rates!$E$4-Rates!$D$4-SUM($K$10:K25),0)))</f>
        <v>0</v>
      </c>
      <c r="BW26" s="24">
        <f t="shared" si="16"/>
        <v>0</v>
      </c>
      <c r="BX26" s="24">
        <f>BW26*Rates!$D$6</f>
        <v>0</v>
      </c>
      <c r="BY26" s="45">
        <f>IF(AND(BQ26+BV26&gt;($C$42+$C$42*Rates!$J$5),BV26&lt;=Rates!$E$4-Rates!$D$4,BV26&gt;0,BV26&gt;BO58+BO58*Rates!$J$5), BQ26+BV26-BT26,0)</f>
        <v>0</v>
      </c>
      <c r="BZ26" s="25">
        <f>BY26*(Rates!$D$6-Rates!$J$6*Rates!$D$6)</f>
        <v>0</v>
      </c>
      <c r="CA26" s="41">
        <f>IF(BP26&gt;Rates!$E$4,BO26-BV26,0)</f>
        <v>0</v>
      </c>
      <c r="CB26" s="45">
        <f t="shared" si="17"/>
        <v>0</v>
      </c>
      <c r="CC26" s="45">
        <f>CB26*Rates!$E$6</f>
        <v>0</v>
      </c>
      <c r="CD26" s="45">
        <f>IF($C$42+$C$42*Rates!$J$5&lt;=Rates!$E$4,CA26,IF(BP26&gt;$C$42+$C$42*Rates!$J$5,BP26-($C$42+$C$42*Rates!$J$5),0))</f>
        <v>200</v>
      </c>
      <c r="CE26" s="46">
        <f>CD26*(Rates!$E$6-Rates!$J$6*Rates!$E$6)</f>
        <v>39200</v>
      </c>
      <c r="CF26" s="33">
        <f t="shared" si="18"/>
        <v>39200</v>
      </c>
      <c r="CG26" s="53">
        <f>IF($V$7,CF26*Rates!$J$11,0)</f>
        <v>0</v>
      </c>
      <c r="CH26" s="68">
        <f t="shared" si="19"/>
        <v>39200</v>
      </c>
      <c r="CI26" s="53" t="str">
        <f t="shared" si="70"/>
        <v/>
      </c>
      <c r="CJ26" s="3"/>
      <c r="CK26" s="33">
        <f t="shared" si="60"/>
        <v>750</v>
      </c>
      <c r="CL26" s="41">
        <f>IF(AND($E26&gt;=Rates!$D$4,SUM($F$10:CL25)&gt;=Rates!$D$4),0,IF(AND($E26&gt;=Rates!$D$4,SUM($F$10:CL25)&lt;Rates!$D$4),Rates!$D$4-SUM($F$10:CL25:CL25),IF($E26&lt;Rates!$D$4,$E26-SUM($F$10:CL25))))</f>
        <v>0</v>
      </c>
      <c r="CM26" s="36">
        <f t="shared" si="20"/>
        <v>0</v>
      </c>
      <c r="CN26" s="24">
        <f>CM26*Rates!$C$6</f>
        <v>0</v>
      </c>
      <c r="CO26" s="36">
        <f>IF(AND(CK26&gt;($C$42+$C$42*Rates!$J$5),CK25&lt;=($C$42+$C$42*Rates!$J$5),SUM($F$10:CL26)&lt;Rates!$D$4),SUM($F$10:CL26)-($C$42+$C$42*Rates!$J$5),IF(CO25=0,0,CL26))</f>
        <v>0</v>
      </c>
      <c r="CP26" s="25">
        <f>CO26*(Rates!$C$6-Rates!$J$6*Rates!$C$6)</f>
        <v>0</v>
      </c>
      <c r="CQ26" s="41">
        <f>IF($E26&lt;=Rates!$D$4,0,IF(AND($E26&gt;Rates!$D$4,$E26&lt;Rates!$E$4),$E26-SUM($K$10:K25)-Rates!$D$4,IF(AND($E26&gt;Rates!$E$4,SUM($K$10:K25)&lt;Rates!$E$4-Rates!$D$4),Rates!$E$4-Rates!$D$4-SUM($K$10:K25),0)))</f>
        <v>0</v>
      </c>
      <c r="CR26" s="24">
        <f t="shared" si="21"/>
        <v>0</v>
      </c>
      <c r="CS26" s="24">
        <f>CR26*Rates!$D$6</f>
        <v>0</v>
      </c>
      <c r="CT26" s="45">
        <f>IF(AND(CL26+CQ26&gt;($C$42+$C$42*Rates!$J$5),CQ26&lt;=Rates!$E$4-Rates!$D$4,CQ26&gt;0,CQ26&gt;CJ58+CJ58*Rates!$J$5), CL26+CQ26-CO26,0)</f>
        <v>0</v>
      </c>
      <c r="CU26" s="25">
        <f>CT26*(Rates!$D$6-Rates!$J$6*Rates!$D$6)</f>
        <v>0</v>
      </c>
      <c r="CV26" s="41">
        <f>IF(CK26&gt;Rates!$E$4,CJ26-CQ26,0)</f>
        <v>0</v>
      </c>
      <c r="CW26" s="45">
        <f t="shared" si="22"/>
        <v>0</v>
      </c>
      <c r="CX26" s="45">
        <f>CW26*Rates!$E$6</f>
        <v>0</v>
      </c>
      <c r="CY26" s="45">
        <f>IF($C$42+$C$42*Rates!$J$5&lt;=Rates!$E$4,CV26,IF(CK26&gt;$C$42+$C$42*Rates!$J$5,CK26-($C$42+$C$42*Rates!$J$5),0))</f>
        <v>200</v>
      </c>
      <c r="CZ26" s="46">
        <f>CY26*(Rates!$E$6-Rates!$J$6*Rates!$E$6)</f>
        <v>39200</v>
      </c>
      <c r="DA26" s="33">
        <f t="shared" si="23"/>
        <v>39200</v>
      </c>
      <c r="DB26" s="53">
        <f>IF($V$7,DA26*Rates!$J$11,0)</f>
        <v>0</v>
      </c>
      <c r="DC26" s="68">
        <f t="shared" si="24"/>
        <v>39200</v>
      </c>
      <c r="DD26" s="53" t="str">
        <f t="shared" si="71"/>
        <v/>
      </c>
      <c r="DE26" s="3"/>
      <c r="DF26" s="33">
        <f t="shared" si="61"/>
        <v>750</v>
      </c>
      <c r="DG26" s="41">
        <f>IF(AND($E26&gt;=Rates!$D$4,SUM($F$10:DG25)&gt;=Rates!$D$4),0,IF(AND($E26&gt;=Rates!$D$4,SUM($F$10:DG25)&lt;Rates!$D$4),Rates!$D$4-SUM($F$10:DG25:DG25),IF($E26&lt;Rates!$D$4,$E26-SUM($F$10:DG25))))</f>
        <v>0</v>
      </c>
      <c r="DH26" s="36">
        <f t="shared" si="25"/>
        <v>0</v>
      </c>
      <c r="DI26" s="24">
        <f>DH26*Rates!$C$6</f>
        <v>0</v>
      </c>
      <c r="DJ26" s="36">
        <f>IF(AND(DF26&gt;($C$42+$C$42*Rates!$J$5),DF25&lt;=($C$42+$C$42*Rates!$J$5),SUM($F$10:DG26)&lt;Rates!$D$4),SUM($F$10:DG26)-($C$42+$C$42*Rates!$J$5),IF(DJ25=0,0,DG26))</f>
        <v>0</v>
      </c>
      <c r="DK26" s="25">
        <f>DJ26*(Rates!$C$6-Rates!$J$6*Rates!$C$6)</f>
        <v>0</v>
      </c>
      <c r="DL26" s="41">
        <f>IF($E26&lt;=Rates!$D$4,0,IF(AND($E26&gt;Rates!$D$4,$E26&lt;Rates!$E$4),$E26-SUM($K$10:K25)-Rates!$D$4,IF(AND($E26&gt;Rates!$E$4,SUM($K$10:K25)&lt;Rates!$E$4-Rates!$D$4),Rates!$E$4-Rates!$D$4-SUM($K$10:K25),0)))</f>
        <v>0</v>
      </c>
      <c r="DM26" s="24">
        <f t="shared" si="26"/>
        <v>0</v>
      </c>
      <c r="DN26" s="24">
        <f>DM26*Rates!$D$6</f>
        <v>0</v>
      </c>
      <c r="DO26" s="45">
        <f>IF(AND(DG26+DL26&gt;($C$42+$C$42*Rates!$J$5),DL26&lt;=Rates!$E$4-Rates!$D$4,DL26&gt;0,DL26&gt;DE58+DE58*Rates!$J$5), DG26+DL26-DJ26,0)</f>
        <v>0</v>
      </c>
      <c r="DP26" s="25">
        <f>DO26*(Rates!$D$6-Rates!$J$6*Rates!$D$6)</f>
        <v>0</v>
      </c>
      <c r="DQ26" s="41">
        <f>IF(DF26&gt;Rates!$E$4,DE26-DL26,0)</f>
        <v>0</v>
      </c>
      <c r="DR26" s="45">
        <f t="shared" si="27"/>
        <v>0</v>
      </c>
      <c r="DS26" s="45">
        <f>DR26*Rates!$E$6</f>
        <v>0</v>
      </c>
      <c r="DT26" s="45">
        <f>IF($C$42+$C$42*Rates!$J$5&lt;=Rates!$E$4,DQ26,IF(DF26&gt;$C$42+$C$42*Rates!$J$5,DF26-($C$42+$C$42*Rates!$J$5),0))</f>
        <v>200</v>
      </c>
      <c r="DU26" s="46">
        <f>DT26*(Rates!$E$6-Rates!$J$6*Rates!$E$6)</f>
        <v>39200</v>
      </c>
      <c r="DV26" s="33">
        <f t="shared" si="28"/>
        <v>39200</v>
      </c>
      <c r="DW26" s="53">
        <f>IF($V$7,DV26*Rates!$J$11,0)</f>
        <v>0</v>
      </c>
      <c r="DX26" s="68">
        <f t="shared" si="29"/>
        <v>39200</v>
      </c>
      <c r="DY26" s="53" t="str">
        <f t="shared" si="72"/>
        <v/>
      </c>
      <c r="DZ26" s="3"/>
      <c r="EA26" s="33">
        <f t="shared" si="62"/>
        <v>750</v>
      </c>
      <c r="EB26" s="41">
        <f>IF(AND($E26&gt;=Rates!$D$4,SUM($F$10:EB25)&gt;=Rates!$D$4),0,IF(AND($E26&gt;=Rates!$D$4,SUM($F$10:EB25)&lt;Rates!$D$4),Rates!$D$4-SUM($F$10:EB25:EB25),IF($E26&lt;Rates!$D$4,$E26-SUM($F$10:EB25))))</f>
        <v>0</v>
      </c>
      <c r="EC26" s="36">
        <f t="shared" si="30"/>
        <v>0</v>
      </c>
      <c r="ED26" s="24">
        <f>EC26*Rates!$C$6</f>
        <v>0</v>
      </c>
      <c r="EE26" s="36">
        <f>IF(AND(EA26&gt;($C$42+$C$42*Rates!$J$5),EA25&lt;=($C$42+$C$42*Rates!$J$5),SUM($F$10:EB26)&lt;Rates!$D$4),SUM($F$10:EB26)-($C$42+$C$42*Rates!$J$5),IF(EE25=0,0,EB26))</f>
        <v>0</v>
      </c>
      <c r="EF26" s="25">
        <f>EE26*(Rates!$C$6-Rates!$J$6*Rates!$C$6)</f>
        <v>0</v>
      </c>
      <c r="EG26" s="41">
        <f>IF($E26&lt;=Rates!$D$4,0,IF(AND($E26&gt;Rates!$D$4,$E26&lt;Rates!$E$4),$E26-SUM($K$10:K25)-Rates!$D$4,IF(AND($E26&gt;Rates!$E$4,SUM($K$10:K25)&lt;Rates!$E$4-Rates!$D$4),Rates!$E$4-Rates!$D$4-SUM($K$10:K25),0)))</f>
        <v>0</v>
      </c>
      <c r="EH26" s="24">
        <f t="shared" si="31"/>
        <v>0</v>
      </c>
      <c r="EI26" s="24">
        <f>EH26*Rates!$D$6</f>
        <v>0</v>
      </c>
      <c r="EJ26" s="45">
        <f>IF(AND(EB26+EG26&gt;($C$42+$C$42*Rates!$J$5),EG26&lt;=Rates!$E$4-Rates!$D$4,EG26&gt;0,EG26&gt;DZ58+DZ58*Rates!$J$5), EB26+EG26-EE26,0)</f>
        <v>0</v>
      </c>
      <c r="EK26" s="25">
        <f>EJ26*(Rates!$D$6-Rates!$J$6*Rates!$D$6)</f>
        <v>0</v>
      </c>
      <c r="EL26" s="41">
        <f>IF(EA26&gt;Rates!$E$4,DZ26-EG26,0)</f>
        <v>0</v>
      </c>
      <c r="EM26" s="45">
        <f t="shared" si="32"/>
        <v>0</v>
      </c>
      <c r="EN26" s="45">
        <f>EM26*Rates!$E$6</f>
        <v>0</v>
      </c>
      <c r="EO26" s="45">
        <f>IF($C$42+$C$42*Rates!$J$5&lt;=Rates!$E$4,EL26,IF(EA26&gt;$C$42+$C$42*Rates!$J$5,EA26-($C$42+$C$42*Rates!$J$5),0))</f>
        <v>200</v>
      </c>
      <c r="EP26" s="46">
        <f>EO26*(Rates!$E$6-Rates!$J$6*Rates!$E$6)</f>
        <v>39200</v>
      </c>
      <c r="EQ26" s="33">
        <f t="shared" si="33"/>
        <v>39200</v>
      </c>
      <c r="ER26" s="53">
        <f>IF($V$7,EQ26*Rates!$J$11,0)</f>
        <v>0</v>
      </c>
      <c r="ES26" s="68">
        <f t="shared" si="34"/>
        <v>39200</v>
      </c>
      <c r="ET26" s="53" t="str">
        <f t="shared" si="73"/>
        <v/>
      </c>
      <c r="EU26" s="3"/>
      <c r="EV26" s="33">
        <f t="shared" si="63"/>
        <v>750</v>
      </c>
      <c r="EW26" s="41">
        <f>IF(AND($E26&gt;=Rates!$D$4,SUM($F$10:EW25)&gt;=Rates!$D$4),0,IF(AND($E26&gt;=Rates!$D$4,SUM($F$10:EW25)&lt;Rates!$D$4),Rates!$D$4-SUM($F$10:EW25:EW25),IF($E26&lt;Rates!$D$4,$E26-SUM($F$10:EW25))))</f>
        <v>0</v>
      </c>
      <c r="EX26" s="36">
        <f t="shared" si="35"/>
        <v>0</v>
      </c>
      <c r="EY26" s="24">
        <f>EX26*Rates!$C$6</f>
        <v>0</v>
      </c>
      <c r="EZ26" s="36">
        <f>IF(AND(EV26&gt;($C$42+$C$42*Rates!$J$5),EV25&lt;=($C$42+$C$42*Rates!$J$5),SUM($F$10:EW26)&lt;Rates!$D$4),SUM($F$10:EW26)-($C$42+$C$42*Rates!$J$5),IF(EZ25=0,0,EW26))</f>
        <v>0</v>
      </c>
      <c r="FA26" s="25">
        <f>EZ26*(Rates!$C$6-Rates!$J$6*Rates!$C$6)</f>
        <v>0</v>
      </c>
      <c r="FB26" s="41">
        <f>IF($E26&lt;=Rates!$D$4,0,IF(AND($E26&gt;Rates!$D$4,$E26&lt;Rates!$E$4),$E26-SUM($K$10:K25)-Rates!$D$4,IF(AND($E26&gt;Rates!$E$4,SUM($K$10:K25)&lt;Rates!$E$4-Rates!$D$4),Rates!$E$4-Rates!$D$4-SUM($K$10:K25),0)))</f>
        <v>0</v>
      </c>
      <c r="FC26" s="24">
        <f t="shared" si="36"/>
        <v>0</v>
      </c>
      <c r="FD26" s="24">
        <f>FC26*Rates!$D$6</f>
        <v>0</v>
      </c>
      <c r="FE26" s="45">
        <f>IF(AND(EW26+FB26&gt;($C$42+$C$42*Rates!$J$5),FB26&lt;=Rates!$E$4-Rates!$D$4,FB26&gt;0,FB26&gt;EU58+EU58*Rates!$J$5), EW26+FB26-EZ26,0)</f>
        <v>0</v>
      </c>
      <c r="FF26" s="25">
        <f>FE26*(Rates!$D$6-Rates!$J$6*Rates!$D$6)</f>
        <v>0</v>
      </c>
      <c r="FG26" s="41">
        <f>IF(EV26&gt;Rates!$E$4,EU26-FB26,0)</f>
        <v>0</v>
      </c>
      <c r="FH26" s="45">
        <f t="shared" si="37"/>
        <v>0</v>
      </c>
      <c r="FI26" s="45">
        <f>FH26*Rates!$E$6</f>
        <v>0</v>
      </c>
      <c r="FJ26" s="45">
        <f>IF($C$42+$C$42*Rates!$J$5&lt;=Rates!$E$4,FG26,IF(EV26&gt;$C$42+$C$42*Rates!$J$5,EV26-($C$42+$C$42*Rates!$J$5),0))</f>
        <v>200</v>
      </c>
      <c r="FK26" s="46">
        <f>FJ26*(Rates!$E$6-Rates!$J$6*Rates!$E$6)</f>
        <v>39200</v>
      </c>
      <c r="FL26" s="33">
        <f t="shared" si="38"/>
        <v>39200</v>
      </c>
      <c r="FM26" s="53">
        <f>IF($V$7,FL26*Rates!$J$11,0)</f>
        <v>0</v>
      </c>
      <c r="FN26" s="68">
        <f t="shared" si="39"/>
        <v>39200</v>
      </c>
      <c r="FO26" s="53" t="str">
        <f t="shared" si="74"/>
        <v/>
      </c>
      <c r="FP26" s="3"/>
      <c r="FQ26" s="33">
        <f t="shared" si="64"/>
        <v>750</v>
      </c>
      <c r="FR26" s="41">
        <f>IF(AND($E26&gt;=Rates!$D$4,SUM($F$10:FR25)&gt;=Rates!$D$4),0,IF(AND($E26&gt;=Rates!$D$4,SUM($F$10:FR25)&lt;Rates!$D$4),Rates!$D$4-SUM($F$10:FR25:FR25),IF($E26&lt;Rates!$D$4,$E26-SUM($F$10:FR25))))</f>
        <v>0</v>
      </c>
      <c r="FS26" s="36">
        <f t="shared" si="40"/>
        <v>0</v>
      </c>
      <c r="FT26" s="24">
        <f>FS26*Rates!$C$6</f>
        <v>0</v>
      </c>
      <c r="FU26" s="36">
        <f>IF(AND(FQ26&gt;($C$42+$C$42*Rates!$J$5),FQ25&lt;=($C$42+$C$42*Rates!$J$5),SUM($F$10:FR26)&lt;Rates!$D$4),SUM($F$10:FR26)-($C$42+$C$42*Rates!$J$5),IF(FU25=0,0,FR26))</f>
        <v>0</v>
      </c>
      <c r="FV26" s="25">
        <f>FU26*(Rates!$C$6-Rates!$J$6*Rates!$C$6)</f>
        <v>0</v>
      </c>
      <c r="FW26" s="41">
        <f>IF($E26&lt;=Rates!$D$4,0,IF(AND($E26&gt;Rates!$D$4,$E26&lt;Rates!$E$4),$E26-SUM($K$10:K25)-Rates!$D$4,IF(AND($E26&gt;Rates!$E$4,SUM($K$10:K25)&lt;Rates!$E$4-Rates!$D$4),Rates!$E$4-Rates!$D$4-SUM($K$10:K25),0)))</f>
        <v>0</v>
      </c>
      <c r="FX26" s="24">
        <f t="shared" si="41"/>
        <v>0</v>
      </c>
      <c r="FY26" s="24">
        <f>FX26*Rates!$D$6</f>
        <v>0</v>
      </c>
      <c r="FZ26" s="45">
        <f>IF(AND(FR26+FW26&gt;($C$42+$C$42*Rates!$J$5),FW26&lt;=Rates!$E$4-Rates!$D$4,FW26&gt;0,FW26&gt;FP58+FP58*Rates!$J$5), FR26+FW26-FU26,0)</f>
        <v>0</v>
      </c>
      <c r="GA26" s="25">
        <f>FZ26*(Rates!$D$6-Rates!$J$6*Rates!$D$6)</f>
        <v>0</v>
      </c>
      <c r="GB26" s="41">
        <f>IF(FQ26&gt;Rates!$E$4,FP26-FW26,0)</f>
        <v>0</v>
      </c>
      <c r="GC26" s="45">
        <f t="shared" si="42"/>
        <v>0</v>
      </c>
      <c r="GD26" s="45">
        <f>GC26*Rates!$E$6</f>
        <v>0</v>
      </c>
      <c r="GE26" s="45">
        <f>IF($C$42+$C$42*Rates!$J$5&lt;=Rates!$E$4,GB26,IF(FQ26&gt;$C$42+$C$42*Rates!$J$5,FQ26-($C$42+$C$42*Rates!$J$5),0))</f>
        <v>200</v>
      </c>
      <c r="GF26" s="46">
        <f>GE26*(Rates!$E$6-Rates!$J$6*Rates!$E$6)</f>
        <v>39200</v>
      </c>
      <c r="GG26" s="33">
        <f t="shared" si="43"/>
        <v>39200</v>
      </c>
      <c r="GH26" s="53">
        <f>IF($V$7,GG26*Rates!$J$11,0)</f>
        <v>0</v>
      </c>
      <c r="GI26" s="68">
        <f t="shared" si="44"/>
        <v>39200</v>
      </c>
      <c r="GJ26" s="53" t="str">
        <f t="shared" si="75"/>
        <v/>
      </c>
      <c r="GK26" s="3"/>
      <c r="GL26" s="33">
        <f t="shared" si="65"/>
        <v>750</v>
      </c>
      <c r="GM26" s="41">
        <f>IF(AND($E26&gt;=Rates!$D$4,SUM($F$10:GM25)&gt;=Rates!$D$4),0,IF(AND($E26&gt;=Rates!$D$4,SUM($F$10:GM25)&lt;Rates!$D$4),Rates!$D$4-SUM($F$10:GM25:GM25),IF($E26&lt;Rates!$D$4,$E26-SUM($F$10:GM25))))</f>
        <v>0</v>
      </c>
      <c r="GN26" s="36">
        <f t="shared" si="45"/>
        <v>0</v>
      </c>
      <c r="GO26" s="24">
        <f>GN26*Rates!$C$6</f>
        <v>0</v>
      </c>
      <c r="GP26" s="36">
        <f>IF(AND(GL26&gt;($C$42+$C$42*Rates!$J$5),GL25&lt;=($C$42+$C$42*Rates!$J$5),SUM($F$10:GM26)&lt;Rates!$D$4),SUM($F$10:GM26)-($C$42+$C$42*Rates!$J$5),IF(GP25=0,0,GM26))</f>
        <v>0</v>
      </c>
      <c r="GQ26" s="25">
        <f>GP26*(Rates!$C$6-Rates!$J$6*Rates!$C$6)</f>
        <v>0</v>
      </c>
      <c r="GR26" s="41">
        <f>IF($E26&lt;=Rates!$D$4,0,IF(AND($E26&gt;Rates!$D$4,$E26&lt;Rates!$E$4),$E26-SUM($K$10:GR25)-Rates!$D$4,IF(AND($E26&gt;Rates!$E$4,SUM($K$10:GR25)&lt;Rates!$E$4-Rates!$D$4),Rates!$E$4-Rates!$D$4-SUM($K$10:GR25),0)))</f>
        <v>0</v>
      </c>
      <c r="GS26" s="24">
        <f t="shared" si="46"/>
        <v>0</v>
      </c>
      <c r="GT26" s="24">
        <f>GS26*Rates!$D$6</f>
        <v>0</v>
      </c>
      <c r="GU26" s="45">
        <f>IF(AND(GM26+GR26&gt;($C$42+$C$42*Rates!$J$5),GR26&lt;=Rates!$E$4-Rates!$D$4,GR26&gt;0,GR26&gt;GK58+GK58*Rates!$J$5), GM26+GR26-GP26,0)</f>
        <v>0</v>
      </c>
      <c r="GV26" s="25">
        <f>GU26*(Rates!$D$6-Rates!$J$6*Rates!$D$6)</f>
        <v>0</v>
      </c>
      <c r="GW26" s="41">
        <f>IF(GL26&gt;Rates!$E$4,GK26-GR26,0)</f>
        <v>0</v>
      </c>
      <c r="GX26" s="45">
        <f t="shared" si="47"/>
        <v>0</v>
      </c>
      <c r="GY26" s="45">
        <f>GX26*Rates!$E$6</f>
        <v>0</v>
      </c>
      <c r="GZ26" s="45">
        <f>IF($C$42+$C$42*Rates!$J$5&lt;=Rates!$E$4,GW26,IF(GL26&gt;$C$42+$C$42*Rates!$J$5,GL26-($C$42+$C$42*Rates!$J$5),0))</f>
        <v>200</v>
      </c>
      <c r="HA26" s="46">
        <f>GZ26*(Rates!$E$6-Rates!$J$6*Rates!$E$6)</f>
        <v>39200</v>
      </c>
      <c r="HB26" s="33">
        <f t="shared" si="48"/>
        <v>39200</v>
      </c>
      <c r="HC26" s="53">
        <f>IF($V$7,HB26*Rates!$J$11,0)</f>
        <v>0</v>
      </c>
      <c r="HD26" s="68">
        <f t="shared" si="49"/>
        <v>39200</v>
      </c>
      <c r="HE26" s="53" t="str">
        <f t="shared" si="76"/>
        <v/>
      </c>
      <c r="HF26" s="3"/>
      <c r="HG26" s="33">
        <f t="shared" si="66"/>
        <v>750</v>
      </c>
      <c r="HH26" s="41">
        <f>IF(AND($E26&gt;=Rates!$D$4,SUM($F$10:HH25)&gt;=Rates!$D$4),0,IF(AND($E26&gt;=Rates!$D$4,SUM($F$10:HH25)&lt;Rates!$D$4),Rates!$D$4-SUM($F$10:HH25:HH25),IF($E26&lt;Rates!$D$4,$E26-SUM($F$10:HH25))))</f>
        <v>0</v>
      </c>
      <c r="HI26" s="36">
        <f t="shared" si="50"/>
        <v>0</v>
      </c>
      <c r="HJ26" s="24">
        <f>HI26*Rates!$C$6</f>
        <v>0</v>
      </c>
      <c r="HK26" s="36">
        <f>IF(AND(HG26&gt;($C$42+$C$42*Rates!$J$5),HG25&lt;=($C$42+$C$42*Rates!$J$5),SUM($F$10:HH26)&lt;Rates!$D$4),SUM($F$10:HH26)-($C$42+$C$42*Rates!$J$5),IF(HK25=0,0,HH26))</f>
        <v>0</v>
      </c>
      <c r="HL26" s="25">
        <f>HK26*(Rates!$C$6-Rates!$J$6*Rates!$C$6)</f>
        <v>0</v>
      </c>
      <c r="HM26" s="41">
        <f>IF($E26&lt;=Rates!$D$4,0,IF(AND($E26&gt;Rates!$D$4,$E26&lt;Rates!$E$4),$E26-SUM($K$10:K25)-Rates!$D$4,IF(AND($E26&gt;Rates!$E$4,SUM($K$10:K25)&lt;Rates!$E$4-Rates!$D$4),Rates!$E$4-Rates!$D$4-SUM($K$10:K25),0)))</f>
        <v>0</v>
      </c>
      <c r="HN26" s="24">
        <f t="shared" si="51"/>
        <v>0</v>
      </c>
      <c r="HO26" s="24">
        <f>HN26*Rates!$D$6</f>
        <v>0</v>
      </c>
      <c r="HP26" s="45">
        <f>IF(AND(HH26+HM26&gt;($C$42+$C$42*Rates!$J$5),HM26&lt;=Rates!$E$4-Rates!$D$4,HM26&gt;0,HM26&gt;HF58+HF58*Rates!$J$5), HH26+HM26-HK26,0)</f>
        <v>0</v>
      </c>
      <c r="HQ26" s="25">
        <f>HP26*(Rates!$D$6-Rates!$J$6*Rates!$D$6)</f>
        <v>0</v>
      </c>
      <c r="HR26" s="41">
        <f>IF(HG26&gt;Rates!$E$4,HF26-HM26,0)</f>
        <v>0</v>
      </c>
      <c r="HS26" s="45">
        <f t="shared" si="52"/>
        <v>0</v>
      </c>
      <c r="HT26" s="45">
        <f>HS26*Rates!$E$6</f>
        <v>0</v>
      </c>
      <c r="HU26" s="45">
        <f>IF($C$42+$C$42*Rates!$J$5&lt;=Rates!$E$4,HR26,IF(HG26&gt;$C$42+$C$42*Rates!$J$5,HG26-($C$42+$C$42*Rates!$J$5),0))</f>
        <v>200</v>
      </c>
      <c r="HV26" s="46">
        <f>HU26*(Rates!$E$6-Rates!$J$6*Rates!$E$6)</f>
        <v>39200</v>
      </c>
      <c r="HW26" s="33">
        <f t="shared" si="53"/>
        <v>39200</v>
      </c>
      <c r="HX26" s="53">
        <f>IF($V$7,HW26*Rates!$J$11,0)</f>
        <v>0</v>
      </c>
      <c r="HY26" s="68">
        <f t="shared" si="54"/>
        <v>39200</v>
      </c>
      <c r="HZ26" s="53" t="str">
        <f t="shared" si="77"/>
        <v/>
      </c>
      <c r="IB26" s="6"/>
      <c r="IC26" s="5"/>
    </row>
    <row r="27" spans="2:237" x14ac:dyDescent="0.25">
      <c r="B27" s="55">
        <f t="shared" si="55"/>
        <v>40592</v>
      </c>
      <c r="C27" s="66">
        <f>WEEKDAY('Mngt Info'!B27,2)</f>
        <v>5</v>
      </c>
      <c r="D27" s="56">
        <v>500</v>
      </c>
      <c r="E27" s="33">
        <f t="shared" si="56"/>
        <v>1250</v>
      </c>
      <c r="F27" s="41">
        <f>IF(AND($E27&gt;=Rates!$D$4,SUM($F$10:F26)&gt;=Rates!$D$4),0,IF(AND($E27&gt;=Rates!$D$4,SUM($F$10:F26)&lt;Rates!$D$4),Rates!$D$4-SUM(F$10:$F26:F26),IF($E27&lt;Rates!$D$4,$E27-SUM($F$10:F26))))</f>
        <v>0</v>
      </c>
      <c r="G27" s="36">
        <f t="shared" si="0"/>
        <v>0</v>
      </c>
      <c r="H27" s="24">
        <f>G27*Rates!$C$6</f>
        <v>0</v>
      </c>
      <c r="I27" s="36">
        <f>IF(AND(E27&gt;($C$42+$C$42*Rates!$J$5),E26&lt;=($C$42+$C$42*Rates!$J$5),SUM($F$10:F27)&lt;Rates!$D$4),SUM($F$10:F27)-($C$42+$C$42*Rates!$J$5),IF(I26=0,0,F27))</f>
        <v>0</v>
      </c>
      <c r="J27" s="25">
        <f>I27*(Rates!$C$6-Rates!$J$6*Rates!$C$6)</f>
        <v>0</v>
      </c>
      <c r="K27" s="41">
        <f>IF($E27&lt;=Rates!$D$4,0,IF(AND($E27&gt;Rates!$D$4,$E27&lt;Rates!$E$4),$E27-SUM($K$10:K26)-Rates!$D$4,IF(AND($E27&gt;Rates!$E$4,SUM($K$10:K26)&lt;Rates!$E$4-Rates!$D$4),Rates!$E$4-Rates!$D$4-SUM($K$10:K26),0)))</f>
        <v>0</v>
      </c>
      <c r="L27" s="24">
        <f t="shared" si="1"/>
        <v>0</v>
      </c>
      <c r="M27" s="24">
        <f>L27*Rates!$D$6</f>
        <v>0</v>
      </c>
      <c r="N27" s="45">
        <f>IF(AND(F27+K27&gt;($C$42+$C$42*Rates!$J$5),K27&lt;=Rates!$E$4-Rates!$D$4,K27&gt;0,K27&gt;D59+D59*Rates!$J$5), F27+K27-I27,0)</f>
        <v>0</v>
      </c>
      <c r="O27" s="25">
        <f>N27*(Rates!$D$6-Rates!$J$6*Rates!$D$6)</f>
        <v>0</v>
      </c>
      <c r="P27" s="41">
        <f>IF(E27&gt;Rates!$E$4,D27-K27,0)</f>
        <v>500</v>
      </c>
      <c r="Q27" s="45">
        <f>IF(P27=0,0,IF($H$42&lt;500,0,IF(SUM(Q$10:Q26)=($H$42-500),0,IF(P27&gt;$H$42-500-SUM(Q$10:Q26),$H$42-500-SUM(Q$10:Q26),P27))))</f>
        <v>0</v>
      </c>
      <c r="R27" s="45">
        <f>Q27*Rates!$E$6</f>
        <v>0</v>
      </c>
      <c r="S27" s="45">
        <f t="shared" si="2"/>
        <v>500</v>
      </c>
      <c r="T27" s="46">
        <f>S27*(Rates!$E$6-Rates!$J$6*Rates!$E$6)</f>
        <v>98000</v>
      </c>
      <c r="U27" s="33">
        <f t="shared" si="3"/>
        <v>98000</v>
      </c>
      <c r="V27" s="53">
        <f>IF($V$7,U27*Rates!$J$11,0)</f>
        <v>0</v>
      </c>
      <c r="W27" s="68">
        <f t="shared" si="4"/>
        <v>98000</v>
      </c>
      <c r="X27" s="53" t="str">
        <f t="shared" si="67"/>
        <v/>
      </c>
      <c r="Y27" s="6"/>
      <c r="Z27" s="33">
        <f t="shared" si="57"/>
        <v>756</v>
      </c>
      <c r="AA27" s="41">
        <f>IF(AND($E27&gt;=Rates!$D$4,SUM($F$10:AA26)&gt;=Rates!$D$4),0,IF(AND($E27&gt;=Rates!$D$4,SUM($F$10:AA26)&lt;Rates!$D$4),Rates!$D$4-SUM($F$10:AA26:AA26),IF($E27&lt;Rates!$D$4,$E27-SUM($F$10:AA26))))</f>
        <v>0</v>
      </c>
      <c r="AB27" s="36">
        <f t="shared" si="5"/>
        <v>0</v>
      </c>
      <c r="AC27" s="24">
        <f>AB27*Rates!$C$6</f>
        <v>0</v>
      </c>
      <c r="AD27" s="36">
        <f>IF(AND(Z27&gt;($C$42+$C$42*Rates!$J$5),Z26&lt;=($C$42+$C$42*Rates!$J$5),SUM($F$10:AA27)&lt;Rates!$D$4),SUM($F$10:AA27)-($C$42+$C$42*Rates!$J$5),IF(AD26=0,0,AA27))</f>
        <v>0</v>
      </c>
      <c r="AE27" s="25">
        <f>AD27*(Rates!$C$6-Rates!$J$6*Rates!$C$6)</f>
        <v>0</v>
      </c>
      <c r="AF27" s="41">
        <f>IF($E27&lt;=Rates!$D$4,0,IF(AND($E27&gt;Rates!$D$4,$E27&lt;Rates!$E$4),$E27-SUM($K$10:K26)-Rates!$D$4,IF(AND($E27&gt;Rates!$E$4,SUM($K$10:K26)&lt;Rates!$E$4-Rates!$D$4),Rates!$E$4-Rates!$D$4-SUM($K$10:K26),0)))</f>
        <v>0</v>
      </c>
      <c r="AG27" s="24">
        <f t="shared" si="6"/>
        <v>0</v>
      </c>
      <c r="AH27" s="24">
        <f>AG27*Rates!$D$6</f>
        <v>0</v>
      </c>
      <c r="AI27" s="45">
        <f>IF(AND(AA27+AF27&gt;($C$42+$C$42*Rates!$J$5),AF27&lt;=Rates!$E$4-Rates!$D$4,AF27&gt;0,AF27&gt;Y59+Y59*Rates!$J$5), AA27+AF27-AD27,0)</f>
        <v>0</v>
      </c>
      <c r="AJ27" s="25">
        <f>AI27*(Rates!$D$6-Rates!$J$6*Rates!$D$6)</f>
        <v>0</v>
      </c>
      <c r="AK27" s="41">
        <f>IF(Z27&gt;Rates!$E$4,Y27-AF27,0)</f>
        <v>0</v>
      </c>
      <c r="AL27" s="45">
        <f t="shared" si="7"/>
        <v>0</v>
      </c>
      <c r="AM27" s="45">
        <f>AL27*Rates!$E$6</f>
        <v>0</v>
      </c>
      <c r="AN27" s="45">
        <f>IF($C$42+$C$42*Rates!$J$5&lt;=Rates!$E$4,AK27,IF(Z27&gt;$C$42+$C$42*Rates!$J$5,Z27-($C$42+$C$42*Rates!$J$5),0))</f>
        <v>206</v>
      </c>
      <c r="AO27" s="46">
        <f>AN27*(Rates!$E$6-Rates!$J$6*Rates!$E$6)</f>
        <v>40376</v>
      </c>
      <c r="AP27" s="71">
        <f t="shared" si="8"/>
        <v>40376</v>
      </c>
      <c r="AQ27" s="53">
        <f>IF($V$7,AP27*Rates!$J$11,0)</f>
        <v>0</v>
      </c>
      <c r="AR27" s="68">
        <f t="shared" si="9"/>
        <v>40376</v>
      </c>
      <c r="AS27" s="53" t="str">
        <f t="shared" si="68"/>
        <v/>
      </c>
      <c r="AT27" s="6"/>
      <c r="AU27" s="33">
        <f t="shared" si="58"/>
        <v>1250</v>
      </c>
      <c r="AV27" s="41">
        <f>IF(AND($E27&gt;=Rates!$D$4,SUM($F$10:AV26)&gt;=Rates!$D$4),0,IF(AND($E27&gt;=Rates!$D$4,SUM($F$10:AV26)&lt;Rates!$D$4),Rates!$D$4-SUM($F$10:AV26:AV26),IF($E27&lt;Rates!$D$4,$E27-SUM($F$10:AV26))))</f>
        <v>0</v>
      </c>
      <c r="AW27" s="36">
        <f t="shared" si="10"/>
        <v>0</v>
      </c>
      <c r="AX27" s="24">
        <f>AW27*Rates!$C$6</f>
        <v>0</v>
      </c>
      <c r="AY27" s="36">
        <f>IF(AND(AU27&gt;($C$42+$C$42*Rates!$J$5),AU26&lt;=($C$42+$C$42*Rates!$J$5),SUM($F$10:AV27)&lt;Rates!$D$4),SUM($F$10:AV27)-($C$42+$C$42*Rates!$J$5),IF(AY26=0,0,AV27))</f>
        <v>0</v>
      </c>
      <c r="AZ27" s="25">
        <f>AY27*(Rates!$C$6-Rates!$J$6*Rates!$C$6)</f>
        <v>0</v>
      </c>
      <c r="BA27" s="41">
        <f>IF($E27&lt;=Rates!$D$4,0,IF(AND($E27&gt;Rates!$D$4,$E27&lt;Rates!$E$4),$E27-SUM($K$10:K26)-Rates!$D$4,IF(AND($E27&gt;Rates!$E$4,SUM($K$10:K26)&lt;Rates!$E$4-Rates!$D$4),Rates!$E$4-Rates!$D$4-SUM($K$10:K26),0)))</f>
        <v>0</v>
      </c>
      <c r="BB27" s="24">
        <f t="shared" si="11"/>
        <v>0</v>
      </c>
      <c r="BC27" s="24">
        <f>BB27*Rates!$D$6</f>
        <v>0</v>
      </c>
      <c r="BD27" s="45">
        <f>IF(AND(AV27+BA27&gt;($C$42+$C$42*Rates!$J$5),BA27&lt;=Rates!$E$4-Rates!$D$4,BA27&gt;0,BA27&gt;AT59+AT59*Rates!$J$5), AV27+BA27-AY27,0)</f>
        <v>0</v>
      </c>
      <c r="BE27" s="25">
        <f>BD27*(Rates!$D$6-Rates!$J$6*Rates!$D$6)</f>
        <v>0</v>
      </c>
      <c r="BF27" s="41">
        <f>IF(AU27&gt;Rates!$E$4,AT27-BA27,0)</f>
        <v>0</v>
      </c>
      <c r="BG27" s="45">
        <f t="shared" si="12"/>
        <v>0</v>
      </c>
      <c r="BH27" s="45">
        <f>BG27*Rates!$E$6</f>
        <v>0</v>
      </c>
      <c r="BI27" s="45">
        <f>IF($C$42+$C$42*Rates!$J$5&lt;=Rates!$E$4,BF27,IF(AU27&gt;$C$42+$C$42*Rates!$J$5,AU27-($C$42+$C$42*Rates!$J$5),0))</f>
        <v>700</v>
      </c>
      <c r="BJ27" s="46">
        <f>BI27*(Rates!$E$6-Rates!$J$6*Rates!$E$6)</f>
        <v>137200</v>
      </c>
      <c r="BK27" s="71">
        <f t="shared" si="13"/>
        <v>137200</v>
      </c>
      <c r="BL27" s="53">
        <f>IF($V$7,BK27*Rates!$J$11,0)</f>
        <v>0</v>
      </c>
      <c r="BM27" s="68">
        <f t="shared" si="14"/>
        <v>137200</v>
      </c>
      <c r="BN27" s="53" t="str">
        <f t="shared" si="69"/>
        <v/>
      </c>
      <c r="BO27" s="3"/>
      <c r="BP27" s="33">
        <f t="shared" si="59"/>
        <v>1250</v>
      </c>
      <c r="BQ27" s="41">
        <f>IF(AND($E27&gt;=Rates!$D$4,SUM($F$10:BQ26)&gt;=Rates!$D$4),0,IF(AND($E27&gt;=Rates!$D$4,SUM($F$10:BQ26)&lt;Rates!$D$4),Rates!$D$4-SUM($F$10:BQ26:BQ26),IF($E27&lt;Rates!$D$4,$E27-SUM($F$10:BQ26))))</f>
        <v>0</v>
      </c>
      <c r="BR27" s="36">
        <f t="shared" si="15"/>
        <v>0</v>
      </c>
      <c r="BS27" s="24">
        <f>BR27*Rates!$C$6</f>
        <v>0</v>
      </c>
      <c r="BT27" s="36">
        <f>IF(AND(BP27&gt;($C$42+$C$42*Rates!$J$5),BP26&lt;=($C$42+$C$42*Rates!$J$5),SUM($F$10:BQ27)&lt;Rates!$D$4),SUM($F$10:BQ27)-($C$42+$C$42*Rates!$J$5),IF(BT26=0,0,BQ27))</f>
        <v>0</v>
      </c>
      <c r="BU27" s="25">
        <f>BT27*(Rates!$C$6-Rates!$J$6*Rates!$C$6)</f>
        <v>0</v>
      </c>
      <c r="BV27" s="41">
        <f>IF($E27&lt;=Rates!$D$4,0,IF(AND($E27&gt;Rates!$D$4,$E27&lt;Rates!$E$4),$E27-SUM($K$10:K26)-Rates!$D$4,IF(AND($E27&gt;Rates!$E$4,SUM($K$10:K26)&lt;Rates!$E$4-Rates!$D$4),Rates!$E$4-Rates!$D$4-SUM($K$10:K26),0)))</f>
        <v>0</v>
      </c>
      <c r="BW27" s="24">
        <f t="shared" si="16"/>
        <v>0</v>
      </c>
      <c r="BX27" s="24">
        <f>BW27*Rates!$D$6</f>
        <v>0</v>
      </c>
      <c r="BY27" s="45">
        <f>IF(AND(BQ27+BV27&gt;($C$42+$C$42*Rates!$J$5),BV27&lt;=Rates!$E$4-Rates!$D$4,BV27&gt;0,BV27&gt;BO59+BO59*Rates!$J$5), BQ27+BV27-BT27,0)</f>
        <v>0</v>
      </c>
      <c r="BZ27" s="25">
        <f>BY27*(Rates!$D$6-Rates!$J$6*Rates!$D$6)</f>
        <v>0</v>
      </c>
      <c r="CA27" s="41">
        <f>IF(BP27&gt;Rates!$E$4,BO27-BV27,0)</f>
        <v>0</v>
      </c>
      <c r="CB27" s="45">
        <f t="shared" si="17"/>
        <v>0</v>
      </c>
      <c r="CC27" s="45">
        <f>CB27*Rates!$E$6</f>
        <v>0</v>
      </c>
      <c r="CD27" s="45">
        <f>IF($C$42+$C$42*Rates!$J$5&lt;=Rates!$E$4,CA27,IF(BP27&gt;$C$42+$C$42*Rates!$J$5,BP27-($C$42+$C$42*Rates!$J$5),0))</f>
        <v>700</v>
      </c>
      <c r="CE27" s="46">
        <f>CD27*(Rates!$E$6-Rates!$J$6*Rates!$E$6)</f>
        <v>137200</v>
      </c>
      <c r="CF27" s="33">
        <f t="shared" si="18"/>
        <v>137200</v>
      </c>
      <c r="CG27" s="53">
        <f>IF($V$7,CF27*Rates!$J$11,0)</f>
        <v>0</v>
      </c>
      <c r="CH27" s="68">
        <f t="shared" si="19"/>
        <v>137200</v>
      </c>
      <c r="CI27" s="53" t="str">
        <f t="shared" si="70"/>
        <v/>
      </c>
      <c r="CJ27" s="3"/>
      <c r="CK27" s="33">
        <f t="shared" si="60"/>
        <v>1250</v>
      </c>
      <c r="CL27" s="41">
        <f>IF(AND($E27&gt;=Rates!$D$4,SUM($F$10:CL26)&gt;=Rates!$D$4),0,IF(AND($E27&gt;=Rates!$D$4,SUM($F$10:CL26)&lt;Rates!$D$4),Rates!$D$4-SUM($F$10:CL26:CL26),IF($E27&lt;Rates!$D$4,$E27-SUM($F$10:CL26))))</f>
        <v>0</v>
      </c>
      <c r="CM27" s="36">
        <f t="shared" si="20"/>
        <v>0</v>
      </c>
      <c r="CN27" s="24">
        <f>CM27*Rates!$C$6</f>
        <v>0</v>
      </c>
      <c r="CO27" s="36">
        <f>IF(AND(CK27&gt;($C$42+$C$42*Rates!$J$5),CK26&lt;=($C$42+$C$42*Rates!$J$5),SUM($F$10:CL27)&lt;Rates!$D$4),SUM($F$10:CL27)-($C$42+$C$42*Rates!$J$5),IF(CO26=0,0,CL27))</f>
        <v>0</v>
      </c>
      <c r="CP27" s="25">
        <f>CO27*(Rates!$C$6-Rates!$J$6*Rates!$C$6)</f>
        <v>0</v>
      </c>
      <c r="CQ27" s="41">
        <f>IF($E27&lt;=Rates!$D$4,0,IF(AND($E27&gt;Rates!$D$4,$E27&lt;Rates!$E$4),$E27-SUM($K$10:K26)-Rates!$D$4,IF(AND($E27&gt;Rates!$E$4,SUM($K$10:K26)&lt;Rates!$E$4-Rates!$D$4),Rates!$E$4-Rates!$D$4-SUM($K$10:K26),0)))</f>
        <v>0</v>
      </c>
      <c r="CR27" s="24">
        <f t="shared" si="21"/>
        <v>0</v>
      </c>
      <c r="CS27" s="24">
        <f>CR27*Rates!$D$6</f>
        <v>0</v>
      </c>
      <c r="CT27" s="45">
        <f>IF(AND(CL27+CQ27&gt;($C$42+$C$42*Rates!$J$5),CQ27&lt;=Rates!$E$4-Rates!$D$4,CQ27&gt;0,CQ27&gt;CJ59+CJ59*Rates!$J$5), CL27+CQ27-CO27,0)</f>
        <v>0</v>
      </c>
      <c r="CU27" s="25">
        <f>CT27*(Rates!$D$6-Rates!$J$6*Rates!$D$6)</f>
        <v>0</v>
      </c>
      <c r="CV27" s="41">
        <f>IF(CK27&gt;Rates!$E$4,CJ27-CQ27,0)</f>
        <v>0</v>
      </c>
      <c r="CW27" s="45">
        <f t="shared" si="22"/>
        <v>0</v>
      </c>
      <c r="CX27" s="45">
        <f>CW27*Rates!$E$6</f>
        <v>0</v>
      </c>
      <c r="CY27" s="45">
        <f>IF($C$42+$C$42*Rates!$J$5&lt;=Rates!$E$4,CV27,IF(CK27&gt;$C$42+$C$42*Rates!$J$5,CK27-($C$42+$C$42*Rates!$J$5),0))</f>
        <v>700</v>
      </c>
      <c r="CZ27" s="46">
        <f>CY27*(Rates!$E$6-Rates!$J$6*Rates!$E$6)</f>
        <v>137200</v>
      </c>
      <c r="DA27" s="33">
        <f t="shared" si="23"/>
        <v>137200</v>
      </c>
      <c r="DB27" s="53">
        <f>IF($V$7,DA27*Rates!$J$11,0)</f>
        <v>0</v>
      </c>
      <c r="DC27" s="68">
        <f t="shared" si="24"/>
        <v>137200</v>
      </c>
      <c r="DD27" s="53" t="str">
        <f t="shared" si="71"/>
        <v/>
      </c>
      <c r="DE27" s="3"/>
      <c r="DF27" s="33">
        <f t="shared" si="61"/>
        <v>1250</v>
      </c>
      <c r="DG27" s="41">
        <f>IF(AND($E27&gt;=Rates!$D$4,SUM($F$10:DG26)&gt;=Rates!$D$4),0,IF(AND($E27&gt;=Rates!$D$4,SUM($F$10:DG26)&lt;Rates!$D$4),Rates!$D$4-SUM($F$10:DG26:DG26),IF($E27&lt;Rates!$D$4,$E27-SUM($F$10:DG26))))</f>
        <v>0</v>
      </c>
      <c r="DH27" s="36">
        <f t="shared" si="25"/>
        <v>0</v>
      </c>
      <c r="DI27" s="24">
        <f>DH27*Rates!$C$6</f>
        <v>0</v>
      </c>
      <c r="DJ27" s="36">
        <f>IF(AND(DF27&gt;($C$42+$C$42*Rates!$J$5),DF26&lt;=($C$42+$C$42*Rates!$J$5),SUM($F$10:DG27)&lt;Rates!$D$4),SUM($F$10:DG27)-($C$42+$C$42*Rates!$J$5),IF(DJ26=0,0,DG27))</f>
        <v>0</v>
      </c>
      <c r="DK27" s="25">
        <f>DJ27*(Rates!$C$6-Rates!$J$6*Rates!$C$6)</f>
        <v>0</v>
      </c>
      <c r="DL27" s="41">
        <f>IF($E27&lt;=Rates!$D$4,0,IF(AND($E27&gt;Rates!$D$4,$E27&lt;Rates!$E$4),$E27-SUM($K$10:K26)-Rates!$D$4,IF(AND($E27&gt;Rates!$E$4,SUM($K$10:K26)&lt;Rates!$E$4-Rates!$D$4),Rates!$E$4-Rates!$D$4-SUM($K$10:K26),0)))</f>
        <v>0</v>
      </c>
      <c r="DM27" s="24">
        <f t="shared" si="26"/>
        <v>0</v>
      </c>
      <c r="DN27" s="24">
        <f>DM27*Rates!$D$6</f>
        <v>0</v>
      </c>
      <c r="DO27" s="45">
        <f>IF(AND(DG27+DL27&gt;($C$42+$C$42*Rates!$J$5),DL27&lt;=Rates!$E$4-Rates!$D$4,DL27&gt;0,DL27&gt;DE59+DE59*Rates!$J$5), DG27+DL27-DJ27,0)</f>
        <v>0</v>
      </c>
      <c r="DP27" s="25">
        <f>DO27*(Rates!$D$6-Rates!$J$6*Rates!$D$6)</f>
        <v>0</v>
      </c>
      <c r="DQ27" s="41">
        <f>IF(DF27&gt;Rates!$E$4,DE27-DL27,0)</f>
        <v>0</v>
      </c>
      <c r="DR27" s="45">
        <f t="shared" si="27"/>
        <v>0</v>
      </c>
      <c r="DS27" s="45">
        <f>DR27*Rates!$E$6</f>
        <v>0</v>
      </c>
      <c r="DT27" s="45">
        <f>IF($C$42+$C$42*Rates!$J$5&lt;=Rates!$E$4,DQ27,IF(DF27&gt;$C$42+$C$42*Rates!$J$5,DF27-($C$42+$C$42*Rates!$J$5),0))</f>
        <v>700</v>
      </c>
      <c r="DU27" s="46">
        <f>DT27*(Rates!$E$6-Rates!$J$6*Rates!$E$6)</f>
        <v>137200</v>
      </c>
      <c r="DV27" s="33">
        <f t="shared" si="28"/>
        <v>137200</v>
      </c>
      <c r="DW27" s="53">
        <f>IF($V$7,DV27*Rates!$J$11,0)</f>
        <v>0</v>
      </c>
      <c r="DX27" s="68">
        <f t="shared" si="29"/>
        <v>137200</v>
      </c>
      <c r="DY27" s="53" t="str">
        <f t="shared" si="72"/>
        <v/>
      </c>
      <c r="DZ27" s="3"/>
      <c r="EA27" s="33">
        <f t="shared" si="62"/>
        <v>1250</v>
      </c>
      <c r="EB27" s="41">
        <f>IF(AND($E27&gt;=Rates!$D$4,SUM($F$10:EB26)&gt;=Rates!$D$4),0,IF(AND($E27&gt;=Rates!$D$4,SUM($F$10:EB26)&lt;Rates!$D$4),Rates!$D$4-SUM($F$10:EB26:EB26),IF($E27&lt;Rates!$D$4,$E27-SUM($F$10:EB26))))</f>
        <v>0</v>
      </c>
      <c r="EC27" s="36">
        <f t="shared" si="30"/>
        <v>0</v>
      </c>
      <c r="ED27" s="24">
        <f>EC27*Rates!$C$6</f>
        <v>0</v>
      </c>
      <c r="EE27" s="36">
        <f>IF(AND(EA27&gt;($C$42+$C$42*Rates!$J$5),EA26&lt;=($C$42+$C$42*Rates!$J$5),SUM($F$10:EB27)&lt;Rates!$D$4),SUM($F$10:EB27)-($C$42+$C$42*Rates!$J$5),IF(EE26=0,0,EB27))</f>
        <v>0</v>
      </c>
      <c r="EF27" s="25">
        <f>EE27*(Rates!$C$6-Rates!$J$6*Rates!$C$6)</f>
        <v>0</v>
      </c>
      <c r="EG27" s="41">
        <f>IF($E27&lt;=Rates!$D$4,0,IF(AND($E27&gt;Rates!$D$4,$E27&lt;Rates!$E$4),$E27-SUM($K$10:K26)-Rates!$D$4,IF(AND($E27&gt;Rates!$E$4,SUM($K$10:K26)&lt;Rates!$E$4-Rates!$D$4),Rates!$E$4-Rates!$D$4-SUM($K$10:K26),0)))</f>
        <v>0</v>
      </c>
      <c r="EH27" s="24">
        <f t="shared" si="31"/>
        <v>0</v>
      </c>
      <c r="EI27" s="24">
        <f>EH27*Rates!$D$6</f>
        <v>0</v>
      </c>
      <c r="EJ27" s="45">
        <f>IF(AND(EB27+EG27&gt;($C$42+$C$42*Rates!$J$5),EG27&lt;=Rates!$E$4-Rates!$D$4,EG27&gt;0,EG27&gt;DZ59+DZ59*Rates!$J$5), EB27+EG27-EE27,0)</f>
        <v>0</v>
      </c>
      <c r="EK27" s="25">
        <f>EJ27*(Rates!$D$6-Rates!$J$6*Rates!$D$6)</f>
        <v>0</v>
      </c>
      <c r="EL27" s="41">
        <f>IF(EA27&gt;Rates!$E$4,DZ27-EG27,0)</f>
        <v>0</v>
      </c>
      <c r="EM27" s="45">
        <f t="shared" si="32"/>
        <v>0</v>
      </c>
      <c r="EN27" s="45">
        <f>EM27*Rates!$E$6</f>
        <v>0</v>
      </c>
      <c r="EO27" s="45">
        <f>IF($C$42+$C$42*Rates!$J$5&lt;=Rates!$E$4,EL27,IF(EA27&gt;$C$42+$C$42*Rates!$J$5,EA27-($C$42+$C$42*Rates!$J$5),0))</f>
        <v>700</v>
      </c>
      <c r="EP27" s="46">
        <f>EO27*(Rates!$E$6-Rates!$J$6*Rates!$E$6)</f>
        <v>137200</v>
      </c>
      <c r="EQ27" s="33">
        <f t="shared" si="33"/>
        <v>137200</v>
      </c>
      <c r="ER27" s="53">
        <f>IF($V$7,EQ27*Rates!$J$11,0)</f>
        <v>0</v>
      </c>
      <c r="ES27" s="68">
        <f t="shared" si="34"/>
        <v>137200</v>
      </c>
      <c r="ET27" s="53" t="str">
        <f t="shared" si="73"/>
        <v/>
      </c>
      <c r="EU27" s="3"/>
      <c r="EV27" s="33">
        <f t="shared" si="63"/>
        <v>1250</v>
      </c>
      <c r="EW27" s="41">
        <f>IF(AND($E27&gt;=Rates!$D$4,SUM($F$10:EW26)&gt;=Rates!$D$4),0,IF(AND($E27&gt;=Rates!$D$4,SUM($F$10:EW26)&lt;Rates!$D$4),Rates!$D$4-SUM($F$10:EW26:EW26),IF($E27&lt;Rates!$D$4,$E27-SUM($F$10:EW26))))</f>
        <v>0</v>
      </c>
      <c r="EX27" s="36">
        <f t="shared" si="35"/>
        <v>0</v>
      </c>
      <c r="EY27" s="24">
        <f>EX27*Rates!$C$6</f>
        <v>0</v>
      </c>
      <c r="EZ27" s="36">
        <f>IF(AND(EV27&gt;($C$42+$C$42*Rates!$J$5),EV26&lt;=($C$42+$C$42*Rates!$J$5),SUM($F$10:EW27)&lt;Rates!$D$4),SUM($F$10:EW27)-($C$42+$C$42*Rates!$J$5),IF(EZ26=0,0,EW27))</f>
        <v>0</v>
      </c>
      <c r="FA27" s="25">
        <f>EZ27*(Rates!$C$6-Rates!$J$6*Rates!$C$6)</f>
        <v>0</v>
      </c>
      <c r="FB27" s="41">
        <f>IF($E27&lt;=Rates!$D$4,0,IF(AND($E27&gt;Rates!$D$4,$E27&lt;Rates!$E$4),$E27-SUM($K$10:K26)-Rates!$D$4,IF(AND($E27&gt;Rates!$E$4,SUM($K$10:K26)&lt;Rates!$E$4-Rates!$D$4),Rates!$E$4-Rates!$D$4-SUM($K$10:K26),0)))</f>
        <v>0</v>
      </c>
      <c r="FC27" s="24">
        <f t="shared" si="36"/>
        <v>0</v>
      </c>
      <c r="FD27" s="24">
        <f>FC27*Rates!$D$6</f>
        <v>0</v>
      </c>
      <c r="FE27" s="45">
        <f>IF(AND(EW27+FB27&gt;($C$42+$C$42*Rates!$J$5),FB27&lt;=Rates!$E$4-Rates!$D$4,FB27&gt;0,FB27&gt;EU59+EU59*Rates!$J$5), EW27+FB27-EZ27,0)</f>
        <v>0</v>
      </c>
      <c r="FF27" s="25">
        <f>FE27*(Rates!$D$6-Rates!$J$6*Rates!$D$6)</f>
        <v>0</v>
      </c>
      <c r="FG27" s="41">
        <f>IF(EV27&gt;Rates!$E$4,EU27-FB27,0)</f>
        <v>0</v>
      </c>
      <c r="FH27" s="45">
        <f t="shared" si="37"/>
        <v>0</v>
      </c>
      <c r="FI27" s="45">
        <f>FH27*Rates!$E$6</f>
        <v>0</v>
      </c>
      <c r="FJ27" s="45">
        <f>IF($C$42+$C$42*Rates!$J$5&lt;=Rates!$E$4,FG27,IF(EV27&gt;$C$42+$C$42*Rates!$J$5,EV27-($C$42+$C$42*Rates!$J$5),0))</f>
        <v>700</v>
      </c>
      <c r="FK27" s="46">
        <f>FJ27*(Rates!$E$6-Rates!$J$6*Rates!$E$6)</f>
        <v>137200</v>
      </c>
      <c r="FL27" s="33">
        <f t="shared" si="38"/>
        <v>137200</v>
      </c>
      <c r="FM27" s="53">
        <f>IF($V$7,FL27*Rates!$J$11,0)</f>
        <v>0</v>
      </c>
      <c r="FN27" s="68">
        <f t="shared" si="39"/>
        <v>137200</v>
      </c>
      <c r="FO27" s="53" t="str">
        <f t="shared" si="74"/>
        <v/>
      </c>
      <c r="FP27" s="3"/>
      <c r="FQ27" s="33">
        <f t="shared" si="64"/>
        <v>1250</v>
      </c>
      <c r="FR27" s="41">
        <f>IF(AND($E27&gt;=Rates!$D$4,SUM($F$10:FR26)&gt;=Rates!$D$4),0,IF(AND($E27&gt;=Rates!$D$4,SUM($F$10:FR26)&lt;Rates!$D$4),Rates!$D$4-SUM($F$10:FR26:FR26),IF($E27&lt;Rates!$D$4,$E27-SUM($F$10:FR26))))</f>
        <v>0</v>
      </c>
      <c r="FS27" s="36">
        <f t="shared" si="40"/>
        <v>0</v>
      </c>
      <c r="FT27" s="24">
        <f>FS27*Rates!$C$6</f>
        <v>0</v>
      </c>
      <c r="FU27" s="36">
        <f>IF(AND(FQ27&gt;($C$42+$C$42*Rates!$J$5),FQ26&lt;=($C$42+$C$42*Rates!$J$5),SUM($F$10:FR27)&lt;Rates!$D$4),SUM($F$10:FR27)-($C$42+$C$42*Rates!$J$5),IF(FU26=0,0,FR27))</f>
        <v>0</v>
      </c>
      <c r="FV27" s="25">
        <f>FU27*(Rates!$C$6-Rates!$J$6*Rates!$C$6)</f>
        <v>0</v>
      </c>
      <c r="FW27" s="41">
        <f>IF($E27&lt;=Rates!$D$4,0,IF(AND($E27&gt;Rates!$D$4,$E27&lt;Rates!$E$4),$E27-SUM($K$10:K26)-Rates!$D$4,IF(AND($E27&gt;Rates!$E$4,SUM($K$10:K26)&lt;Rates!$E$4-Rates!$D$4),Rates!$E$4-Rates!$D$4-SUM($K$10:K26),0)))</f>
        <v>0</v>
      </c>
      <c r="FX27" s="24">
        <f t="shared" si="41"/>
        <v>0</v>
      </c>
      <c r="FY27" s="24">
        <f>FX27*Rates!$D$6</f>
        <v>0</v>
      </c>
      <c r="FZ27" s="45">
        <f>IF(AND(FR27+FW27&gt;($C$42+$C$42*Rates!$J$5),FW27&lt;=Rates!$E$4-Rates!$D$4,FW27&gt;0,FW27&gt;FP59+FP59*Rates!$J$5), FR27+FW27-FU27,0)</f>
        <v>0</v>
      </c>
      <c r="GA27" s="25">
        <f>FZ27*(Rates!$D$6-Rates!$J$6*Rates!$D$6)</f>
        <v>0</v>
      </c>
      <c r="GB27" s="41">
        <f>IF(FQ27&gt;Rates!$E$4,FP27-FW27,0)</f>
        <v>0</v>
      </c>
      <c r="GC27" s="45">
        <f t="shared" si="42"/>
        <v>0</v>
      </c>
      <c r="GD27" s="45">
        <f>GC27*Rates!$E$6</f>
        <v>0</v>
      </c>
      <c r="GE27" s="45">
        <f>IF($C$42+$C$42*Rates!$J$5&lt;=Rates!$E$4,GB27,IF(FQ27&gt;$C$42+$C$42*Rates!$J$5,FQ27-($C$42+$C$42*Rates!$J$5),0))</f>
        <v>700</v>
      </c>
      <c r="GF27" s="46">
        <f>GE27*(Rates!$E$6-Rates!$J$6*Rates!$E$6)</f>
        <v>137200</v>
      </c>
      <c r="GG27" s="33">
        <f t="shared" si="43"/>
        <v>137200</v>
      </c>
      <c r="GH27" s="53">
        <f>IF($V$7,GG27*Rates!$J$11,0)</f>
        <v>0</v>
      </c>
      <c r="GI27" s="68">
        <f t="shared" si="44"/>
        <v>137200</v>
      </c>
      <c r="GJ27" s="53" t="str">
        <f t="shared" si="75"/>
        <v/>
      </c>
      <c r="GK27" s="3"/>
      <c r="GL27" s="33">
        <f t="shared" si="65"/>
        <v>1250</v>
      </c>
      <c r="GM27" s="41">
        <f>IF(AND($E27&gt;=Rates!$D$4,SUM($F$10:GM26)&gt;=Rates!$D$4),0,IF(AND($E27&gt;=Rates!$D$4,SUM($F$10:GM26)&lt;Rates!$D$4),Rates!$D$4-SUM($F$10:GM26:GM26),IF($E27&lt;Rates!$D$4,$E27-SUM($F$10:GM26))))</f>
        <v>0</v>
      </c>
      <c r="GN27" s="36">
        <f t="shared" si="45"/>
        <v>0</v>
      </c>
      <c r="GO27" s="24">
        <f>GN27*Rates!$C$6</f>
        <v>0</v>
      </c>
      <c r="GP27" s="36">
        <f>IF(AND(GL27&gt;($C$42+$C$42*Rates!$J$5),GL26&lt;=($C$42+$C$42*Rates!$J$5),SUM($F$10:GM27)&lt;Rates!$D$4),SUM($F$10:GM27)-($C$42+$C$42*Rates!$J$5),IF(GP26=0,0,GM27))</f>
        <v>0</v>
      </c>
      <c r="GQ27" s="25">
        <f>GP27*(Rates!$C$6-Rates!$J$6*Rates!$C$6)</f>
        <v>0</v>
      </c>
      <c r="GR27" s="41">
        <f>IF($E27&lt;=Rates!$D$4,0,IF(AND($E27&gt;Rates!$D$4,$E27&lt;Rates!$E$4),$E27-SUM($K$10:GR26)-Rates!$D$4,IF(AND($E27&gt;Rates!$E$4,SUM($K$10:GR26)&lt;Rates!$E$4-Rates!$D$4),Rates!$E$4-Rates!$D$4-SUM($K$10:GR26),0)))</f>
        <v>0</v>
      </c>
      <c r="GS27" s="24">
        <f t="shared" si="46"/>
        <v>0</v>
      </c>
      <c r="GT27" s="24">
        <f>GS27*Rates!$D$6</f>
        <v>0</v>
      </c>
      <c r="GU27" s="45">
        <f>IF(AND(GM27+GR27&gt;($C$42+$C$42*Rates!$J$5),GR27&lt;=Rates!$E$4-Rates!$D$4,GR27&gt;0,GR27&gt;GK59+GK59*Rates!$J$5), GM27+GR27-GP27,0)</f>
        <v>0</v>
      </c>
      <c r="GV27" s="25">
        <f>GU27*(Rates!$D$6-Rates!$J$6*Rates!$D$6)</f>
        <v>0</v>
      </c>
      <c r="GW27" s="41">
        <f>IF(GL27&gt;Rates!$E$4,GK27-GR27,0)</f>
        <v>0</v>
      </c>
      <c r="GX27" s="45">
        <f t="shared" si="47"/>
        <v>0</v>
      </c>
      <c r="GY27" s="45">
        <f>GX27*Rates!$E$6</f>
        <v>0</v>
      </c>
      <c r="GZ27" s="45">
        <f>IF($C$42+$C$42*Rates!$J$5&lt;=Rates!$E$4,GW27,IF(GL27&gt;$C$42+$C$42*Rates!$J$5,GL27-($C$42+$C$42*Rates!$J$5),0))</f>
        <v>700</v>
      </c>
      <c r="HA27" s="46">
        <f>GZ27*(Rates!$E$6-Rates!$J$6*Rates!$E$6)</f>
        <v>137200</v>
      </c>
      <c r="HB27" s="33">
        <f t="shared" si="48"/>
        <v>137200</v>
      </c>
      <c r="HC27" s="53">
        <f>IF($V$7,HB27*Rates!$J$11,0)</f>
        <v>0</v>
      </c>
      <c r="HD27" s="68">
        <f t="shared" si="49"/>
        <v>137200</v>
      </c>
      <c r="HE27" s="53" t="str">
        <f t="shared" si="76"/>
        <v/>
      </c>
      <c r="HF27" s="3"/>
      <c r="HG27" s="33">
        <f t="shared" si="66"/>
        <v>1250</v>
      </c>
      <c r="HH27" s="41">
        <f>IF(AND($E27&gt;=Rates!$D$4,SUM($F$10:HH26)&gt;=Rates!$D$4),0,IF(AND($E27&gt;=Rates!$D$4,SUM($F$10:HH26)&lt;Rates!$D$4),Rates!$D$4-SUM($F$10:HH26:HH26),IF($E27&lt;Rates!$D$4,$E27-SUM($F$10:HH26))))</f>
        <v>0</v>
      </c>
      <c r="HI27" s="36">
        <f t="shared" si="50"/>
        <v>0</v>
      </c>
      <c r="HJ27" s="24">
        <f>HI27*Rates!$C$6</f>
        <v>0</v>
      </c>
      <c r="HK27" s="36">
        <f>IF(AND(HG27&gt;($C$42+$C$42*Rates!$J$5),HG26&lt;=($C$42+$C$42*Rates!$J$5),SUM($F$10:HH27)&lt;Rates!$D$4),SUM($F$10:HH27)-($C$42+$C$42*Rates!$J$5),IF(HK26=0,0,HH27))</f>
        <v>0</v>
      </c>
      <c r="HL27" s="25">
        <f>HK27*(Rates!$C$6-Rates!$J$6*Rates!$C$6)</f>
        <v>0</v>
      </c>
      <c r="HM27" s="41">
        <f>IF($E27&lt;=Rates!$D$4,0,IF(AND($E27&gt;Rates!$D$4,$E27&lt;Rates!$E$4),$E27-SUM($K$10:K26)-Rates!$D$4,IF(AND($E27&gt;Rates!$E$4,SUM($K$10:K26)&lt;Rates!$E$4-Rates!$D$4),Rates!$E$4-Rates!$D$4-SUM($K$10:K26),0)))</f>
        <v>0</v>
      </c>
      <c r="HN27" s="24">
        <f t="shared" si="51"/>
        <v>0</v>
      </c>
      <c r="HO27" s="24">
        <f>HN27*Rates!$D$6</f>
        <v>0</v>
      </c>
      <c r="HP27" s="45">
        <f>IF(AND(HH27+HM27&gt;($C$42+$C$42*Rates!$J$5),HM27&lt;=Rates!$E$4-Rates!$D$4,HM27&gt;0,HM27&gt;HF59+HF59*Rates!$J$5), HH27+HM27-HK27,0)</f>
        <v>0</v>
      </c>
      <c r="HQ27" s="25">
        <f>HP27*(Rates!$D$6-Rates!$J$6*Rates!$D$6)</f>
        <v>0</v>
      </c>
      <c r="HR27" s="41">
        <f>IF(HG27&gt;Rates!$E$4,HF27-HM27,0)</f>
        <v>0</v>
      </c>
      <c r="HS27" s="45">
        <f t="shared" si="52"/>
        <v>0</v>
      </c>
      <c r="HT27" s="45">
        <f>HS27*Rates!$E$6</f>
        <v>0</v>
      </c>
      <c r="HU27" s="45">
        <f>IF($C$42+$C$42*Rates!$J$5&lt;=Rates!$E$4,HR27,IF(HG27&gt;$C$42+$C$42*Rates!$J$5,HG27-($C$42+$C$42*Rates!$J$5),0))</f>
        <v>700</v>
      </c>
      <c r="HV27" s="46">
        <f>HU27*(Rates!$E$6-Rates!$J$6*Rates!$E$6)</f>
        <v>137200</v>
      </c>
      <c r="HW27" s="33">
        <f t="shared" si="53"/>
        <v>137200</v>
      </c>
      <c r="HX27" s="53">
        <f>IF($V$7,HW27*Rates!$J$11,0)</f>
        <v>0</v>
      </c>
      <c r="HY27" s="68">
        <f t="shared" si="54"/>
        <v>137200</v>
      </c>
      <c r="HZ27" s="53" t="str">
        <f t="shared" si="77"/>
        <v/>
      </c>
      <c r="IB27" s="6"/>
      <c r="IC27" s="5"/>
    </row>
    <row r="28" spans="2:237" x14ac:dyDescent="0.25">
      <c r="B28" s="55">
        <f t="shared" si="55"/>
        <v>40593</v>
      </c>
      <c r="C28" s="66">
        <f>WEEKDAY('Mngt Info'!B28,2)</f>
        <v>6</v>
      </c>
      <c r="D28" s="3"/>
      <c r="E28" s="33">
        <f t="shared" si="56"/>
        <v>1250</v>
      </c>
      <c r="F28" s="41">
        <f>IF(AND($E28&gt;=Rates!$D$4,SUM($F$10:F27)&gt;=Rates!$D$4),0,IF(AND($E28&gt;=Rates!$D$4,SUM($F$10:F27)&lt;Rates!$D$4),Rates!$D$4-SUM(F$10:$F27:F27),IF($E28&lt;Rates!$D$4,$E28-SUM($F$10:F27))))</f>
        <v>0</v>
      </c>
      <c r="G28" s="36">
        <f t="shared" si="0"/>
        <v>0</v>
      </c>
      <c r="H28" s="24">
        <f>G28*Rates!$C$6</f>
        <v>0</v>
      </c>
      <c r="I28" s="36">
        <f>IF(AND(E28&gt;($C$42+$C$42*Rates!$J$5),E27&lt;=($C$42+$C$42*Rates!$J$5),SUM($F$10:F28)&lt;Rates!$D$4),SUM($F$10:F28)-($C$42+$C$42*Rates!$J$5),IF(I27=0,0,F28))</f>
        <v>0</v>
      </c>
      <c r="J28" s="25">
        <f>I28*(Rates!$C$6-Rates!$J$6*Rates!$C$6)</f>
        <v>0</v>
      </c>
      <c r="K28" s="41">
        <f>IF($E28&lt;=Rates!$D$4,0,IF(AND($E28&gt;Rates!$D$4,$E28&lt;Rates!$E$4),$E28-SUM($K$10:K27)-Rates!$D$4,IF(AND($E28&gt;Rates!$E$4,SUM($K$10:K27)&lt;Rates!$E$4-Rates!$D$4),Rates!$E$4-Rates!$D$4-SUM($K$10:K27),0)))</f>
        <v>0</v>
      </c>
      <c r="L28" s="24">
        <f t="shared" si="1"/>
        <v>0</v>
      </c>
      <c r="M28" s="24">
        <f>L28*Rates!$D$6</f>
        <v>0</v>
      </c>
      <c r="N28" s="45">
        <f>IF(AND(F28+K28&gt;($C$42+$C$42*Rates!$J$5),K28&lt;=Rates!$E$4-Rates!$D$4,K28&gt;0,K28&gt;D60+D60*Rates!$J$5), F28+K28-I28,0)</f>
        <v>0</v>
      </c>
      <c r="O28" s="25">
        <f>N28*(Rates!$D$6-Rates!$J$6*Rates!$D$6)</f>
        <v>0</v>
      </c>
      <c r="P28" s="41">
        <f>IF(E28&gt;Rates!$E$4,D28-K28,0)</f>
        <v>0</v>
      </c>
      <c r="Q28" s="45">
        <f>IF(P28=0,0,IF($H$42&lt;500,0,IF(SUM(Q$10:Q27)=($H$42-500),0,IF(P28&gt;$H$42-500-SUM(Q$10:Q27),$H$42-500-SUM(Q$10:Q27),P28))))</f>
        <v>0</v>
      </c>
      <c r="R28" s="45">
        <f>Q28*Rates!$E$6</f>
        <v>0</v>
      </c>
      <c r="S28" s="45">
        <f t="shared" si="2"/>
        <v>0</v>
      </c>
      <c r="T28" s="46">
        <f>S28*(Rates!$E$6-Rates!$J$6*Rates!$E$6)</f>
        <v>0</v>
      </c>
      <c r="U28" s="33">
        <f t="shared" si="3"/>
        <v>0</v>
      </c>
      <c r="V28" s="53">
        <f>IF($V$7,U28*Rates!$J$11,0)</f>
        <v>0</v>
      </c>
      <c r="W28" s="68">
        <f t="shared" si="4"/>
        <v>0</v>
      </c>
      <c r="X28" s="53" t="str">
        <f t="shared" si="67"/>
        <v/>
      </c>
      <c r="Y28" s="6"/>
      <c r="Z28" s="33">
        <f t="shared" si="57"/>
        <v>756</v>
      </c>
      <c r="AA28" s="41">
        <f>IF(AND($E28&gt;=Rates!$D$4,SUM($F$10:AA27)&gt;=Rates!$D$4),0,IF(AND($E28&gt;=Rates!$D$4,SUM($F$10:AA27)&lt;Rates!$D$4),Rates!$D$4-SUM($F$10:AA27:AA27),IF($E28&lt;Rates!$D$4,$E28-SUM($F$10:AA27))))</f>
        <v>0</v>
      </c>
      <c r="AB28" s="36">
        <f t="shared" si="5"/>
        <v>0</v>
      </c>
      <c r="AC28" s="24">
        <f>AB28*Rates!$C$6</f>
        <v>0</v>
      </c>
      <c r="AD28" s="36">
        <f>IF(AND(Z28&gt;($C$42+$C$42*Rates!$J$5),Z27&lt;=($C$42+$C$42*Rates!$J$5),SUM($F$10:AA28)&lt;Rates!$D$4),SUM($F$10:AA28)-($C$42+$C$42*Rates!$J$5),IF(AD27=0,0,AA28))</f>
        <v>0</v>
      </c>
      <c r="AE28" s="25">
        <f>AD28*(Rates!$C$6-Rates!$J$6*Rates!$C$6)</f>
        <v>0</v>
      </c>
      <c r="AF28" s="41">
        <f>IF($E28&lt;=Rates!$D$4,0,IF(AND($E28&gt;Rates!$D$4,$E28&lt;Rates!$E$4),$E28-SUM($K$10:K27)-Rates!$D$4,IF(AND($E28&gt;Rates!$E$4,SUM($K$10:K27)&lt;Rates!$E$4-Rates!$D$4),Rates!$E$4-Rates!$D$4-SUM($K$10:K27),0)))</f>
        <v>0</v>
      </c>
      <c r="AG28" s="24">
        <f t="shared" si="6"/>
        <v>0</v>
      </c>
      <c r="AH28" s="24">
        <f>AG28*Rates!$D$6</f>
        <v>0</v>
      </c>
      <c r="AI28" s="45">
        <f>IF(AND(AA28+AF28&gt;($C$42+$C$42*Rates!$J$5),AF28&lt;=Rates!$E$4-Rates!$D$4,AF28&gt;0,AF28&gt;Y60+Y60*Rates!$J$5), AA28+AF28-AD28,0)</f>
        <v>0</v>
      </c>
      <c r="AJ28" s="25">
        <f>AI28*(Rates!$D$6-Rates!$J$6*Rates!$D$6)</f>
        <v>0</v>
      </c>
      <c r="AK28" s="41">
        <f>IF(Z28&gt;Rates!$E$4,Y28-AF28,0)</f>
        <v>0</v>
      </c>
      <c r="AL28" s="45">
        <f t="shared" si="7"/>
        <v>0</v>
      </c>
      <c r="AM28" s="45">
        <f>AL28*Rates!$E$6</f>
        <v>0</v>
      </c>
      <c r="AN28" s="45">
        <f>IF($C$42+$C$42*Rates!$J$5&lt;=Rates!$E$4,AK28,IF(Z28&gt;$C$42+$C$42*Rates!$J$5,Z28-($C$42+$C$42*Rates!$J$5),0))</f>
        <v>206</v>
      </c>
      <c r="AO28" s="46">
        <f>AN28*(Rates!$E$6-Rates!$J$6*Rates!$E$6)</f>
        <v>40376</v>
      </c>
      <c r="AP28" s="71">
        <f t="shared" si="8"/>
        <v>40376</v>
      </c>
      <c r="AQ28" s="53">
        <f>IF($V$7,AP28*Rates!$J$11,0)</f>
        <v>0</v>
      </c>
      <c r="AR28" s="68">
        <f t="shared" si="9"/>
        <v>40376</v>
      </c>
      <c r="AS28" s="53" t="str">
        <f t="shared" si="68"/>
        <v/>
      </c>
      <c r="AT28" s="6"/>
      <c r="AU28" s="33">
        <f t="shared" si="58"/>
        <v>1250</v>
      </c>
      <c r="AV28" s="41">
        <f>IF(AND($E28&gt;=Rates!$D$4,SUM($F$10:AV27)&gt;=Rates!$D$4),0,IF(AND($E28&gt;=Rates!$D$4,SUM($F$10:AV27)&lt;Rates!$D$4),Rates!$D$4-SUM($F$10:AV27:AV27),IF($E28&lt;Rates!$D$4,$E28-SUM($F$10:AV27))))</f>
        <v>0</v>
      </c>
      <c r="AW28" s="36">
        <f t="shared" si="10"/>
        <v>0</v>
      </c>
      <c r="AX28" s="24">
        <f>AW28*Rates!$C$6</f>
        <v>0</v>
      </c>
      <c r="AY28" s="36">
        <f>IF(AND(AU28&gt;($C$42+$C$42*Rates!$J$5),AU27&lt;=($C$42+$C$42*Rates!$J$5),SUM($F$10:AV28)&lt;Rates!$D$4),SUM($F$10:AV28)-($C$42+$C$42*Rates!$J$5),IF(AY27=0,0,AV28))</f>
        <v>0</v>
      </c>
      <c r="AZ28" s="25">
        <f>AY28*(Rates!$C$6-Rates!$J$6*Rates!$C$6)</f>
        <v>0</v>
      </c>
      <c r="BA28" s="41">
        <f>IF($E28&lt;=Rates!$D$4,0,IF(AND($E28&gt;Rates!$D$4,$E28&lt;Rates!$E$4),$E28-SUM($K$10:K27)-Rates!$D$4,IF(AND($E28&gt;Rates!$E$4,SUM($K$10:K27)&lt;Rates!$E$4-Rates!$D$4),Rates!$E$4-Rates!$D$4-SUM($K$10:K27),0)))</f>
        <v>0</v>
      </c>
      <c r="BB28" s="24">
        <f t="shared" si="11"/>
        <v>0</v>
      </c>
      <c r="BC28" s="24">
        <f>BB28*Rates!$D$6</f>
        <v>0</v>
      </c>
      <c r="BD28" s="45">
        <f>IF(AND(AV28+BA28&gt;($C$42+$C$42*Rates!$J$5),BA28&lt;=Rates!$E$4-Rates!$D$4,BA28&gt;0,BA28&gt;AT60+AT60*Rates!$J$5), AV28+BA28-AY28,0)</f>
        <v>0</v>
      </c>
      <c r="BE28" s="25">
        <f>BD28*(Rates!$D$6-Rates!$J$6*Rates!$D$6)</f>
        <v>0</v>
      </c>
      <c r="BF28" s="41">
        <f>IF(AU28&gt;Rates!$E$4,AT28-BA28,0)</f>
        <v>0</v>
      </c>
      <c r="BG28" s="45">
        <f t="shared" si="12"/>
        <v>0</v>
      </c>
      <c r="BH28" s="45">
        <f>BG28*Rates!$E$6</f>
        <v>0</v>
      </c>
      <c r="BI28" s="45">
        <f>IF($C$42+$C$42*Rates!$J$5&lt;=Rates!$E$4,BF28,IF(AU28&gt;$C$42+$C$42*Rates!$J$5,AU28-($C$42+$C$42*Rates!$J$5),0))</f>
        <v>700</v>
      </c>
      <c r="BJ28" s="46">
        <f>BI28*(Rates!$E$6-Rates!$J$6*Rates!$E$6)</f>
        <v>137200</v>
      </c>
      <c r="BK28" s="71">
        <f t="shared" si="13"/>
        <v>137200</v>
      </c>
      <c r="BL28" s="53">
        <f>IF($V$7,BK28*Rates!$J$11,0)</f>
        <v>0</v>
      </c>
      <c r="BM28" s="68">
        <f t="shared" si="14"/>
        <v>137200</v>
      </c>
      <c r="BN28" s="53" t="str">
        <f t="shared" si="69"/>
        <v/>
      </c>
      <c r="BO28" s="3"/>
      <c r="BP28" s="33">
        <f t="shared" si="59"/>
        <v>1250</v>
      </c>
      <c r="BQ28" s="41">
        <f>IF(AND($E28&gt;=Rates!$D$4,SUM($F$10:BQ27)&gt;=Rates!$D$4),0,IF(AND($E28&gt;=Rates!$D$4,SUM($F$10:BQ27)&lt;Rates!$D$4),Rates!$D$4-SUM($F$10:BQ27:BQ27),IF($E28&lt;Rates!$D$4,$E28-SUM($F$10:BQ27))))</f>
        <v>0</v>
      </c>
      <c r="BR28" s="36">
        <f t="shared" si="15"/>
        <v>0</v>
      </c>
      <c r="BS28" s="24">
        <f>BR28*Rates!$C$6</f>
        <v>0</v>
      </c>
      <c r="BT28" s="36">
        <f>IF(AND(BP28&gt;($C$42+$C$42*Rates!$J$5),BP27&lt;=($C$42+$C$42*Rates!$J$5),SUM($F$10:BQ28)&lt;Rates!$D$4),SUM($F$10:BQ28)-($C$42+$C$42*Rates!$J$5),IF(BT27=0,0,BQ28))</f>
        <v>0</v>
      </c>
      <c r="BU28" s="25">
        <f>BT28*(Rates!$C$6-Rates!$J$6*Rates!$C$6)</f>
        <v>0</v>
      </c>
      <c r="BV28" s="41">
        <f>IF($E28&lt;=Rates!$D$4,0,IF(AND($E28&gt;Rates!$D$4,$E28&lt;Rates!$E$4),$E28-SUM($K$10:K27)-Rates!$D$4,IF(AND($E28&gt;Rates!$E$4,SUM($K$10:K27)&lt;Rates!$E$4-Rates!$D$4),Rates!$E$4-Rates!$D$4-SUM($K$10:K27),0)))</f>
        <v>0</v>
      </c>
      <c r="BW28" s="24">
        <f t="shared" si="16"/>
        <v>0</v>
      </c>
      <c r="BX28" s="24">
        <f>BW28*Rates!$D$6</f>
        <v>0</v>
      </c>
      <c r="BY28" s="45">
        <f>IF(AND(BQ28+BV28&gt;($C$42+$C$42*Rates!$J$5),BV28&lt;=Rates!$E$4-Rates!$D$4,BV28&gt;0,BV28&gt;BO60+BO60*Rates!$J$5), BQ28+BV28-BT28,0)</f>
        <v>0</v>
      </c>
      <c r="BZ28" s="25">
        <f>BY28*(Rates!$D$6-Rates!$J$6*Rates!$D$6)</f>
        <v>0</v>
      </c>
      <c r="CA28" s="41">
        <f>IF(BP28&gt;Rates!$E$4,BO28-BV28,0)</f>
        <v>0</v>
      </c>
      <c r="CB28" s="45">
        <f t="shared" si="17"/>
        <v>0</v>
      </c>
      <c r="CC28" s="45">
        <f>CB28*Rates!$E$6</f>
        <v>0</v>
      </c>
      <c r="CD28" s="45">
        <f>IF($C$42+$C$42*Rates!$J$5&lt;=Rates!$E$4,CA28,IF(BP28&gt;$C$42+$C$42*Rates!$J$5,BP28-($C$42+$C$42*Rates!$J$5),0))</f>
        <v>700</v>
      </c>
      <c r="CE28" s="46">
        <f>CD28*(Rates!$E$6-Rates!$J$6*Rates!$E$6)</f>
        <v>137200</v>
      </c>
      <c r="CF28" s="33">
        <f t="shared" si="18"/>
        <v>137200</v>
      </c>
      <c r="CG28" s="53">
        <f>IF($V$7,CF28*Rates!$J$11,0)</f>
        <v>0</v>
      </c>
      <c r="CH28" s="68">
        <f t="shared" si="19"/>
        <v>137200</v>
      </c>
      <c r="CI28" s="53" t="str">
        <f t="shared" si="70"/>
        <v/>
      </c>
      <c r="CJ28" s="3"/>
      <c r="CK28" s="33">
        <f t="shared" si="60"/>
        <v>1250</v>
      </c>
      <c r="CL28" s="41">
        <f>IF(AND($E28&gt;=Rates!$D$4,SUM($F$10:CL27)&gt;=Rates!$D$4),0,IF(AND($E28&gt;=Rates!$D$4,SUM($F$10:CL27)&lt;Rates!$D$4),Rates!$D$4-SUM($F$10:CL27:CL27),IF($E28&lt;Rates!$D$4,$E28-SUM($F$10:CL27))))</f>
        <v>0</v>
      </c>
      <c r="CM28" s="36">
        <f t="shared" si="20"/>
        <v>0</v>
      </c>
      <c r="CN28" s="24">
        <f>CM28*Rates!$C$6</f>
        <v>0</v>
      </c>
      <c r="CO28" s="36">
        <f>IF(AND(CK28&gt;($C$42+$C$42*Rates!$J$5),CK27&lt;=($C$42+$C$42*Rates!$J$5),SUM($F$10:CL28)&lt;Rates!$D$4),SUM($F$10:CL28)-($C$42+$C$42*Rates!$J$5),IF(CO27=0,0,CL28))</f>
        <v>0</v>
      </c>
      <c r="CP28" s="25">
        <f>CO28*(Rates!$C$6-Rates!$J$6*Rates!$C$6)</f>
        <v>0</v>
      </c>
      <c r="CQ28" s="41">
        <f>IF($E28&lt;=Rates!$D$4,0,IF(AND($E28&gt;Rates!$D$4,$E28&lt;Rates!$E$4),$E28-SUM($K$10:K27)-Rates!$D$4,IF(AND($E28&gt;Rates!$E$4,SUM($K$10:K27)&lt;Rates!$E$4-Rates!$D$4),Rates!$E$4-Rates!$D$4-SUM($K$10:K27),0)))</f>
        <v>0</v>
      </c>
      <c r="CR28" s="24">
        <f t="shared" si="21"/>
        <v>0</v>
      </c>
      <c r="CS28" s="24">
        <f>CR28*Rates!$D$6</f>
        <v>0</v>
      </c>
      <c r="CT28" s="45">
        <f>IF(AND(CL28+CQ28&gt;($C$42+$C$42*Rates!$J$5),CQ28&lt;=Rates!$E$4-Rates!$D$4,CQ28&gt;0,CQ28&gt;CJ60+CJ60*Rates!$J$5), CL28+CQ28-CO28,0)</f>
        <v>0</v>
      </c>
      <c r="CU28" s="25">
        <f>CT28*(Rates!$D$6-Rates!$J$6*Rates!$D$6)</f>
        <v>0</v>
      </c>
      <c r="CV28" s="41">
        <f>IF(CK28&gt;Rates!$E$4,CJ28-CQ28,0)</f>
        <v>0</v>
      </c>
      <c r="CW28" s="45">
        <f t="shared" si="22"/>
        <v>0</v>
      </c>
      <c r="CX28" s="45">
        <f>CW28*Rates!$E$6</f>
        <v>0</v>
      </c>
      <c r="CY28" s="45">
        <f>IF($C$42+$C$42*Rates!$J$5&lt;=Rates!$E$4,CV28,IF(CK28&gt;$C$42+$C$42*Rates!$J$5,CK28-($C$42+$C$42*Rates!$J$5),0))</f>
        <v>700</v>
      </c>
      <c r="CZ28" s="46">
        <f>CY28*(Rates!$E$6-Rates!$J$6*Rates!$E$6)</f>
        <v>137200</v>
      </c>
      <c r="DA28" s="33">
        <f t="shared" si="23"/>
        <v>137200</v>
      </c>
      <c r="DB28" s="53">
        <f>IF($V$7,DA28*Rates!$J$11,0)</f>
        <v>0</v>
      </c>
      <c r="DC28" s="68">
        <f t="shared" si="24"/>
        <v>137200</v>
      </c>
      <c r="DD28" s="53" t="str">
        <f t="shared" si="71"/>
        <v/>
      </c>
      <c r="DE28" s="3"/>
      <c r="DF28" s="33">
        <f t="shared" si="61"/>
        <v>1250</v>
      </c>
      <c r="DG28" s="41">
        <f>IF(AND($E28&gt;=Rates!$D$4,SUM($F$10:DG27)&gt;=Rates!$D$4),0,IF(AND($E28&gt;=Rates!$D$4,SUM($F$10:DG27)&lt;Rates!$D$4),Rates!$D$4-SUM($F$10:DG27:DG27),IF($E28&lt;Rates!$D$4,$E28-SUM($F$10:DG27))))</f>
        <v>0</v>
      </c>
      <c r="DH28" s="36">
        <f t="shared" si="25"/>
        <v>0</v>
      </c>
      <c r="DI28" s="24">
        <f>DH28*Rates!$C$6</f>
        <v>0</v>
      </c>
      <c r="DJ28" s="36">
        <f>IF(AND(DF28&gt;($C$42+$C$42*Rates!$J$5),DF27&lt;=($C$42+$C$42*Rates!$J$5),SUM($F$10:DG28)&lt;Rates!$D$4),SUM($F$10:DG28)-($C$42+$C$42*Rates!$J$5),IF(DJ27=0,0,DG28))</f>
        <v>0</v>
      </c>
      <c r="DK28" s="25">
        <f>DJ28*(Rates!$C$6-Rates!$J$6*Rates!$C$6)</f>
        <v>0</v>
      </c>
      <c r="DL28" s="41">
        <f>IF($E28&lt;=Rates!$D$4,0,IF(AND($E28&gt;Rates!$D$4,$E28&lt;Rates!$E$4),$E28-SUM($K$10:K27)-Rates!$D$4,IF(AND($E28&gt;Rates!$E$4,SUM($K$10:K27)&lt;Rates!$E$4-Rates!$D$4),Rates!$E$4-Rates!$D$4-SUM($K$10:K27),0)))</f>
        <v>0</v>
      </c>
      <c r="DM28" s="24">
        <f t="shared" si="26"/>
        <v>0</v>
      </c>
      <c r="DN28" s="24">
        <f>DM28*Rates!$D$6</f>
        <v>0</v>
      </c>
      <c r="DO28" s="45">
        <f>IF(AND(DG28+DL28&gt;($C$42+$C$42*Rates!$J$5),DL28&lt;=Rates!$E$4-Rates!$D$4,DL28&gt;0,DL28&gt;DE60+DE60*Rates!$J$5), DG28+DL28-DJ28,0)</f>
        <v>0</v>
      </c>
      <c r="DP28" s="25">
        <f>DO28*(Rates!$D$6-Rates!$J$6*Rates!$D$6)</f>
        <v>0</v>
      </c>
      <c r="DQ28" s="41">
        <f>IF(DF28&gt;Rates!$E$4,DE28-DL28,0)</f>
        <v>0</v>
      </c>
      <c r="DR28" s="45">
        <f t="shared" si="27"/>
        <v>0</v>
      </c>
      <c r="DS28" s="45">
        <f>DR28*Rates!$E$6</f>
        <v>0</v>
      </c>
      <c r="DT28" s="45">
        <f>IF($C$42+$C$42*Rates!$J$5&lt;=Rates!$E$4,DQ28,IF(DF28&gt;$C$42+$C$42*Rates!$J$5,DF28-($C$42+$C$42*Rates!$J$5),0))</f>
        <v>700</v>
      </c>
      <c r="DU28" s="46">
        <f>DT28*(Rates!$E$6-Rates!$J$6*Rates!$E$6)</f>
        <v>137200</v>
      </c>
      <c r="DV28" s="33">
        <f t="shared" si="28"/>
        <v>137200</v>
      </c>
      <c r="DW28" s="53">
        <f>IF($V$7,DV28*Rates!$J$11,0)</f>
        <v>0</v>
      </c>
      <c r="DX28" s="68">
        <f t="shared" si="29"/>
        <v>137200</v>
      </c>
      <c r="DY28" s="53" t="str">
        <f t="shared" si="72"/>
        <v/>
      </c>
      <c r="DZ28" s="3"/>
      <c r="EA28" s="33">
        <f t="shared" si="62"/>
        <v>1250</v>
      </c>
      <c r="EB28" s="41">
        <f>IF(AND($E28&gt;=Rates!$D$4,SUM($F$10:EB27)&gt;=Rates!$D$4),0,IF(AND($E28&gt;=Rates!$D$4,SUM($F$10:EB27)&lt;Rates!$D$4),Rates!$D$4-SUM($F$10:EB27:EB27),IF($E28&lt;Rates!$D$4,$E28-SUM($F$10:EB27))))</f>
        <v>0</v>
      </c>
      <c r="EC28" s="36">
        <f t="shared" si="30"/>
        <v>0</v>
      </c>
      <c r="ED28" s="24">
        <f>EC28*Rates!$C$6</f>
        <v>0</v>
      </c>
      <c r="EE28" s="36">
        <f>IF(AND(EA28&gt;($C$42+$C$42*Rates!$J$5),EA27&lt;=($C$42+$C$42*Rates!$J$5),SUM($F$10:EB28)&lt;Rates!$D$4),SUM($F$10:EB28)-($C$42+$C$42*Rates!$J$5),IF(EE27=0,0,EB28))</f>
        <v>0</v>
      </c>
      <c r="EF28" s="25">
        <f>EE28*(Rates!$C$6-Rates!$J$6*Rates!$C$6)</f>
        <v>0</v>
      </c>
      <c r="EG28" s="41">
        <f>IF($E28&lt;=Rates!$D$4,0,IF(AND($E28&gt;Rates!$D$4,$E28&lt;Rates!$E$4),$E28-SUM($K$10:K27)-Rates!$D$4,IF(AND($E28&gt;Rates!$E$4,SUM($K$10:K27)&lt;Rates!$E$4-Rates!$D$4),Rates!$E$4-Rates!$D$4-SUM($K$10:K27),0)))</f>
        <v>0</v>
      </c>
      <c r="EH28" s="24">
        <f t="shared" si="31"/>
        <v>0</v>
      </c>
      <c r="EI28" s="24">
        <f>EH28*Rates!$D$6</f>
        <v>0</v>
      </c>
      <c r="EJ28" s="45">
        <f>IF(AND(EB28+EG28&gt;($C$42+$C$42*Rates!$J$5),EG28&lt;=Rates!$E$4-Rates!$D$4,EG28&gt;0,EG28&gt;DZ60+DZ60*Rates!$J$5), EB28+EG28-EE28,0)</f>
        <v>0</v>
      </c>
      <c r="EK28" s="25">
        <f>EJ28*(Rates!$D$6-Rates!$J$6*Rates!$D$6)</f>
        <v>0</v>
      </c>
      <c r="EL28" s="41">
        <f>IF(EA28&gt;Rates!$E$4,DZ28-EG28,0)</f>
        <v>0</v>
      </c>
      <c r="EM28" s="45">
        <f t="shared" si="32"/>
        <v>0</v>
      </c>
      <c r="EN28" s="45">
        <f>EM28*Rates!$E$6</f>
        <v>0</v>
      </c>
      <c r="EO28" s="45">
        <f>IF($C$42+$C$42*Rates!$J$5&lt;=Rates!$E$4,EL28,IF(EA28&gt;$C$42+$C$42*Rates!$J$5,EA28-($C$42+$C$42*Rates!$J$5),0))</f>
        <v>700</v>
      </c>
      <c r="EP28" s="46">
        <f>EO28*(Rates!$E$6-Rates!$J$6*Rates!$E$6)</f>
        <v>137200</v>
      </c>
      <c r="EQ28" s="33">
        <f t="shared" si="33"/>
        <v>137200</v>
      </c>
      <c r="ER28" s="53">
        <f>IF($V$7,EQ28*Rates!$J$11,0)</f>
        <v>0</v>
      </c>
      <c r="ES28" s="68">
        <f t="shared" si="34"/>
        <v>137200</v>
      </c>
      <c r="ET28" s="53" t="str">
        <f t="shared" si="73"/>
        <v/>
      </c>
      <c r="EU28" s="3"/>
      <c r="EV28" s="33">
        <f t="shared" si="63"/>
        <v>1250</v>
      </c>
      <c r="EW28" s="41">
        <f>IF(AND($E28&gt;=Rates!$D$4,SUM($F$10:EW27)&gt;=Rates!$D$4),0,IF(AND($E28&gt;=Rates!$D$4,SUM($F$10:EW27)&lt;Rates!$D$4),Rates!$D$4-SUM($F$10:EW27:EW27),IF($E28&lt;Rates!$D$4,$E28-SUM($F$10:EW27))))</f>
        <v>0</v>
      </c>
      <c r="EX28" s="36">
        <f t="shared" si="35"/>
        <v>0</v>
      </c>
      <c r="EY28" s="24">
        <f>EX28*Rates!$C$6</f>
        <v>0</v>
      </c>
      <c r="EZ28" s="36">
        <f>IF(AND(EV28&gt;($C$42+$C$42*Rates!$J$5),EV27&lt;=($C$42+$C$42*Rates!$J$5),SUM($F$10:EW28)&lt;Rates!$D$4),SUM($F$10:EW28)-($C$42+$C$42*Rates!$J$5),IF(EZ27=0,0,EW28))</f>
        <v>0</v>
      </c>
      <c r="FA28" s="25">
        <f>EZ28*(Rates!$C$6-Rates!$J$6*Rates!$C$6)</f>
        <v>0</v>
      </c>
      <c r="FB28" s="41">
        <f>IF($E28&lt;=Rates!$D$4,0,IF(AND($E28&gt;Rates!$D$4,$E28&lt;Rates!$E$4),$E28-SUM($K$10:K27)-Rates!$D$4,IF(AND($E28&gt;Rates!$E$4,SUM($K$10:K27)&lt;Rates!$E$4-Rates!$D$4),Rates!$E$4-Rates!$D$4-SUM($K$10:K27),0)))</f>
        <v>0</v>
      </c>
      <c r="FC28" s="24">
        <f t="shared" si="36"/>
        <v>0</v>
      </c>
      <c r="FD28" s="24">
        <f>FC28*Rates!$D$6</f>
        <v>0</v>
      </c>
      <c r="FE28" s="45">
        <f>IF(AND(EW28+FB28&gt;($C$42+$C$42*Rates!$J$5),FB28&lt;=Rates!$E$4-Rates!$D$4,FB28&gt;0,FB28&gt;EU60+EU60*Rates!$J$5), EW28+FB28-EZ28,0)</f>
        <v>0</v>
      </c>
      <c r="FF28" s="25">
        <f>FE28*(Rates!$D$6-Rates!$J$6*Rates!$D$6)</f>
        <v>0</v>
      </c>
      <c r="FG28" s="41">
        <f>IF(EV28&gt;Rates!$E$4,EU28-FB28,0)</f>
        <v>0</v>
      </c>
      <c r="FH28" s="45">
        <f t="shared" si="37"/>
        <v>0</v>
      </c>
      <c r="FI28" s="45">
        <f>FH28*Rates!$E$6</f>
        <v>0</v>
      </c>
      <c r="FJ28" s="45">
        <f>IF($C$42+$C$42*Rates!$J$5&lt;=Rates!$E$4,FG28,IF(EV28&gt;$C$42+$C$42*Rates!$J$5,EV28-($C$42+$C$42*Rates!$J$5),0))</f>
        <v>700</v>
      </c>
      <c r="FK28" s="46">
        <f>FJ28*(Rates!$E$6-Rates!$J$6*Rates!$E$6)</f>
        <v>137200</v>
      </c>
      <c r="FL28" s="33">
        <f t="shared" si="38"/>
        <v>137200</v>
      </c>
      <c r="FM28" s="53">
        <f>IF($V$7,FL28*Rates!$J$11,0)</f>
        <v>0</v>
      </c>
      <c r="FN28" s="68">
        <f t="shared" si="39"/>
        <v>137200</v>
      </c>
      <c r="FO28" s="53" t="str">
        <f t="shared" si="74"/>
        <v/>
      </c>
      <c r="FP28" s="3"/>
      <c r="FQ28" s="33">
        <f t="shared" si="64"/>
        <v>1250</v>
      </c>
      <c r="FR28" s="41">
        <f>IF(AND($E28&gt;=Rates!$D$4,SUM($F$10:FR27)&gt;=Rates!$D$4),0,IF(AND($E28&gt;=Rates!$D$4,SUM($F$10:FR27)&lt;Rates!$D$4),Rates!$D$4-SUM($F$10:FR27:FR27),IF($E28&lt;Rates!$D$4,$E28-SUM($F$10:FR27))))</f>
        <v>0</v>
      </c>
      <c r="FS28" s="36">
        <f t="shared" si="40"/>
        <v>0</v>
      </c>
      <c r="FT28" s="24">
        <f>FS28*Rates!$C$6</f>
        <v>0</v>
      </c>
      <c r="FU28" s="36">
        <f>IF(AND(FQ28&gt;($C$42+$C$42*Rates!$J$5),FQ27&lt;=($C$42+$C$42*Rates!$J$5),SUM($F$10:FR28)&lt;Rates!$D$4),SUM($F$10:FR28)-($C$42+$C$42*Rates!$J$5),IF(FU27=0,0,FR28))</f>
        <v>0</v>
      </c>
      <c r="FV28" s="25">
        <f>FU28*(Rates!$C$6-Rates!$J$6*Rates!$C$6)</f>
        <v>0</v>
      </c>
      <c r="FW28" s="41">
        <f>IF($E28&lt;=Rates!$D$4,0,IF(AND($E28&gt;Rates!$D$4,$E28&lt;Rates!$E$4),$E28-SUM($K$10:K27)-Rates!$D$4,IF(AND($E28&gt;Rates!$E$4,SUM($K$10:K27)&lt;Rates!$E$4-Rates!$D$4),Rates!$E$4-Rates!$D$4-SUM($K$10:K27),0)))</f>
        <v>0</v>
      </c>
      <c r="FX28" s="24">
        <f t="shared" si="41"/>
        <v>0</v>
      </c>
      <c r="FY28" s="24">
        <f>FX28*Rates!$D$6</f>
        <v>0</v>
      </c>
      <c r="FZ28" s="45">
        <f>IF(AND(FR28+FW28&gt;($C$42+$C$42*Rates!$J$5),FW28&lt;=Rates!$E$4-Rates!$D$4,FW28&gt;0,FW28&gt;FP60+FP60*Rates!$J$5), FR28+FW28-FU28,0)</f>
        <v>0</v>
      </c>
      <c r="GA28" s="25">
        <f>FZ28*(Rates!$D$6-Rates!$J$6*Rates!$D$6)</f>
        <v>0</v>
      </c>
      <c r="GB28" s="41">
        <f>IF(FQ28&gt;Rates!$E$4,FP28-FW28,0)</f>
        <v>0</v>
      </c>
      <c r="GC28" s="45">
        <f t="shared" si="42"/>
        <v>0</v>
      </c>
      <c r="GD28" s="45">
        <f>GC28*Rates!$E$6</f>
        <v>0</v>
      </c>
      <c r="GE28" s="45">
        <f>IF($C$42+$C$42*Rates!$J$5&lt;=Rates!$E$4,GB28,IF(FQ28&gt;$C$42+$C$42*Rates!$J$5,FQ28-($C$42+$C$42*Rates!$J$5),0))</f>
        <v>700</v>
      </c>
      <c r="GF28" s="46">
        <f>GE28*(Rates!$E$6-Rates!$J$6*Rates!$E$6)</f>
        <v>137200</v>
      </c>
      <c r="GG28" s="33">
        <f t="shared" si="43"/>
        <v>137200</v>
      </c>
      <c r="GH28" s="53">
        <f>IF($V$7,GG28*Rates!$J$11,0)</f>
        <v>0</v>
      </c>
      <c r="GI28" s="68">
        <f t="shared" si="44"/>
        <v>137200</v>
      </c>
      <c r="GJ28" s="53" t="str">
        <f t="shared" si="75"/>
        <v/>
      </c>
      <c r="GK28" s="3"/>
      <c r="GL28" s="33">
        <f t="shared" si="65"/>
        <v>1250</v>
      </c>
      <c r="GM28" s="41">
        <f>IF(AND($E28&gt;=Rates!$D$4,SUM($F$10:GM27)&gt;=Rates!$D$4),0,IF(AND($E28&gt;=Rates!$D$4,SUM($F$10:GM27)&lt;Rates!$D$4),Rates!$D$4-SUM($F$10:GM27:GM27),IF($E28&lt;Rates!$D$4,$E28-SUM($F$10:GM27))))</f>
        <v>0</v>
      </c>
      <c r="GN28" s="36">
        <f t="shared" si="45"/>
        <v>0</v>
      </c>
      <c r="GO28" s="24">
        <f>GN28*Rates!$C$6</f>
        <v>0</v>
      </c>
      <c r="GP28" s="36">
        <f>IF(AND(GL28&gt;($C$42+$C$42*Rates!$J$5),GL27&lt;=($C$42+$C$42*Rates!$J$5),SUM($F$10:GM28)&lt;Rates!$D$4),SUM($F$10:GM28)-($C$42+$C$42*Rates!$J$5),IF(GP27=0,0,GM28))</f>
        <v>0</v>
      </c>
      <c r="GQ28" s="25">
        <f>GP28*(Rates!$C$6-Rates!$J$6*Rates!$C$6)</f>
        <v>0</v>
      </c>
      <c r="GR28" s="41">
        <f>IF($E28&lt;=Rates!$D$4,0,IF(AND($E28&gt;Rates!$D$4,$E28&lt;Rates!$E$4),$E28-SUM($K$10:GR27)-Rates!$D$4,IF(AND($E28&gt;Rates!$E$4,SUM($K$10:GR27)&lt;Rates!$E$4-Rates!$D$4),Rates!$E$4-Rates!$D$4-SUM($K$10:GR27),0)))</f>
        <v>0</v>
      </c>
      <c r="GS28" s="24">
        <f t="shared" si="46"/>
        <v>0</v>
      </c>
      <c r="GT28" s="24">
        <f>GS28*Rates!$D$6</f>
        <v>0</v>
      </c>
      <c r="GU28" s="45">
        <f>IF(AND(GM28+GR28&gt;($C$42+$C$42*Rates!$J$5),GR28&lt;=Rates!$E$4-Rates!$D$4,GR28&gt;0,GR28&gt;GK60+GK60*Rates!$J$5), GM28+GR28-GP28,0)</f>
        <v>0</v>
      </c>
      <c r="GV28" s="25">
        <f>GU28*(Rates!$D$6-Rates!$J$6*Rates!$D$6)</f>
        <v>0</v>
      </c>
      <c r="GW28" s="41">
        <f>IF(GL28&gt;Rates!$E$4,GK28-GR28,0)</f>
        <v>0</v>
      </c>
      <c r="GX28" s="45">
        <f t="shared" si="47"/>
        <v>0</v>
      </c>
      <c r="GY28" s="45">
        <f>GX28*Rates!$E$6</f>
        <v>0</v>
      </c>
      <c r="GZ28" s="45">
        <f>IF($C$42+$C$42*Rates!$J$5&lt;=Rates!$E$4,GW28,IF(GL28&gt;$C$42+$C$42*Rates!$J$5,GL28-($C$42+$C$42*Rates!$J$5),0))</f>
        <v>700</v>
      </c>
      <c r="HA28" s="46">
        <f>GZ28*(Rates!$E$6-Rates!$J$6*Rates!$E$6)</f>
        <v>137200</v>
      </c>
      <c r="HB28" s="33">
        <f t="shared" si="48"/>
        <v>137200</v>
      </c>
      <c r="HC28" s="53">
        <f>IF($V$7,HB28*Rates!$J$11,0)</f>
        <v>0</v>
      </c>
      <c r="HD28" s="68">
        <f t="shared" si="49"/>
        <v>137200</v>
      </c>
      <c r="HE28" s="53" t="str">
        <f t="shared" si="76"/>
        <v/>
      </c>
      <c r="HF28" s="3"/>
      <c r="HG28" s="33">
        <f t="shared" si="66"/>
        <v>1250</v>
      </c>
      <c r="HH28" s="41">
        <f>IF(AND($E28&gt;=Rates!$D$4,SUM($F$10:HH27)&gt;=Rates!$D$4),0,IF(AND($E28&gt;=Rates!$D$4,SUM($F$10:HH27)&lt;Rates!$D$4),Rates!$D$4-SUM($F$10:HH27:HH27),IF($E28&lt;Rates!$D$4,$E28-SUM($F$10:HH27))))</f>
        <v>0</v>
      </c>
      <c r="HI28" s="36">
        <f t="shared" si="50"/>
        <v>0</v>
      </c>
      <c r="HJ28" s="24">
        <f>HI28*Rates!$C$6</f>
        <v>0</v>
      </c>
      <c r="HK28" s="36">
        <f>IF(AND(HG28&gt;($C$42+$C$42*Rates!$J$5),HG27&lt;=($C$42+$C$42*Rates!$J$5),SUM($F$10:HH28)&lt;Rates!$D$4),SUM($F$10:HH28)-($C$42+$C$42*Rates!$J$5),IF(HK27=0,0,HH28))</f>
        <v>0</v>
      </c>
      <c r="HL28" s="25">
        <f>HK28*(Rates!$C$6-Rates!$J$6*Rates!$C$6)</f>
        <v>0</v>
      </c>
      <c r="HM28" s="41">
        <f>IF($E28&lt;=Rates!$D$4,0,IF(AND($E28&gt;Rates!$D$4,$E28&lt;Rates!$E$4),$E28-SUM($K$10:K27)-Rates!$D$4,IF(AND($E28&gt;Rates!$E$4,SUM($K$10:K27)&lt;Rates!$E$4-Rates!$D$4),Rates!$E$4-Rates!$D$4-SUM($K$10:K27),0)))</f>
        <v>0</v>
      </c>
      <c r="HN28" s="24">
        <f t="shared" si="51"/>
        <v>0</v>
      </c>
      <c r="HO28" s="24">
        <f>HN28*Rates!$D$6</f>
        <v>0</v>
      </c>
      <c r="HP28" s="45">
        <f>IF(AND(HH28+HM28&gt;($C$42+$C$42*Rates!$J$5),HM28&lt;=Rates!$E$4-Rates!$D$4,HM28&gt;0,HM28&gt;HF60+HF60*Rates!$J$5), HH28+HM28-HK28,0)</f>
        <v>0</v>
      </c>
      <c r="HQ28" s="25">
        <f>HP28*(Rates!$D$6-Rates!$J$6*Rates!$D$6)</f>
        <v>0</v>
      </c>
      <c r="HR28" s="41">
        <f>IF(HG28&gt;Rates!$E$4,HF28-HM28,0)</f>
        <v>0</v>
      </c>
      <c r="HS28" s="45">
        <f t="shared" si="52"/>
        <v>0</v>
      </c>
      <c r="HT28" s="45">
        <f>HS28*Rates!$E$6</f>
        <v>0</v>
      </c>
      <c r="HU28" s="45">
        <f>IF($C$42+$C$42*Rates!$J$5&lt;=Rates!$E$4,HR28,IF(HG28&gt;$C$42+$C$42*Rates!$J$5,HG28-($C$42+$C$42*Rates!$J$5),0))</f>
        <v>700</v>
      </c>
      <c r="HV28" s="46">
        <f>HU28*(Rates!$E$6-Rates!$J$6*Rates!$E$6)</f>
        <v>137200</v>
      </c>
      <c r="HW28" s="33">
        <f t="shared" si="53"/>
        <v>137200</v>
      </c>
      <c r="HX28" s="53">
        <f>IF($V$7,HW28*Rates!$J$11,0)</f>
        <v>0</v>
      </c>
      <c r="HY28" s="68">
        <f t="shared" si="54"/>
        <v>137200</v>
      </c>
      <c r="HZ28" s="53" t="str">
        <f t="shared" si="77"/>
        <v/>
      </c>
      <c r="IB28" s="6"/>
      <c r="IC28" s="5"/>
    </row>
    <row r="29" spans="2:237" x14ac:dyDescent="0.25">
      <c r="B29" s="55">
        <f t="shared" si="55"/>
        <v>40594</v>
      </c>
      <c r="C29" s="66">
        <f>WEEKDAY('Mngt Info'!B29,2)</f>
        <v>7</v>
      </c>
      <c r="D29" s="3"/>
      <c r="E29" s="33">
        <f t="shared" si="56"/>
        <v>1250</v>
      </c>
      <c r="F29" s="41">
        <f>IF(AND($E29&gt;=Rates!$D$4,SUM($F$10:F28)&gt;=Rates!$D$4),0,IF(AND($E29&gt;=Rates!$D$4,SUM($F$10:F28)&lt;Rates!$D$4),Rates!$D$4-SUM(F$10:$F28:F28),IF($E29&lt;Rates!$D$4,$E29-SUM($F$10:F28))))</f>
        <v>0</v>
      </c>
      <c r="G29" s="36">
        <f t="shared" si="0"/>
        <v>0</v>
      </c>
      <c r="H29" s="24">
        <f>G29*Rates!$C$6</f>
        <v>0</v>
      </c>
      <c r="I29" s="36">
        <f>IF(AND(E29&gt;($C$42+$C$42*Rates!$J$5),E28&lt;=($C$42+$C$42*Rates!$J$5),SUM($F$10:F29)&lt;Rates!$D$4),SUM($F$10:F29)-($C$42+$C$42*Rates!$J$5),IF(I28=0,0,F29))</f>
        <v>0</v>
      </c>
      <c r="J29" s="25">
        <f>I29*(Rates!$C$6-Rates!$J$6*Rates!$C$6)</f>
        <v>0</v>
      </c>
      <c r="K29" s="41">
        <f>IF($E29&lt;=Rates!$D$4,0,IF(AND($E29&gt;Rates!$D$4,$E29&lt;Rates!$E$4),$E29-SUM($K$10:K28)-Rates!$D$4,IF(AND($E29&gt;Rates!$E$4,SUM($K$10:K28)&lt;Rates!$E$4-Rates!$D$4),Rates!$E$4-Rates!$D$4-SUM($K$10:K28),0)))</f>
        <v>0</v>
      </c>
      <c r="L29" s="24">
        <f t="shared" si="1"/>
        <v>0</v>
      </c>
      <c r="M29" s="24">
        <f>L29*Rates!$D$6</f>
        <v>0</v>
      </c>
      <c r="N29" s="45">
        <f>IF(AND(F29+K29&gt;($C$42+$C$42*Rates!$J$5),K29&lt;=Rates!$E$4-Rates!$D$4,K29&gt;0,K29&gt;D61+D61*Rates!$J$5), F29+K29-I29,0)</f>
        <v>0</v>
      </c>
      <c r="O29" s="25">
        <f>N29*(Rates!$D$6-Rates!$J$6*Rates!$D$6)</f>
        <v>0</v>
      </c>
      <c r="P29" s="41">
        <f>IF(E29&gt;Rates!$E$4,D29-K29,0)</f>
        <v>0</v>
      </c>
      <c r="Q29" s="45">
        <f>IF(P29=0,0,IF($H$42&lt;500,0,IF(SUM(Q$10:Q28)=($H$42-500),0,IF(P29&gt;$H$42-500-SUM(Q$10:Q28),$H$42-500-SUM(Q$10:Q28),P29))))</f>
        <v>0</v>
      </c>
      <c r="R29" s="45">
        <f>Q29*Rates!$E$6</f>
        <v>0</v>
      </c>
      <c r="S29" s="45">
        <f t="shared" si="2"/>
        <v>0</v>
      </c>
      <c r="T29" s="46">
        <f>S29*(Rates!$E$6-Rates!$J$6*Rates!$E$6)</f>
        <v>0</v>
      </c>
      <c r="U29" s="33">
        <f t="shared" si="3"/>
        <v>0</v>
      </c>
      <c r="V29" s="53">
        <f>IF($V$7,U29*Rates!$J$11,0)</f>
        <v>0</v>
      </c>
      <c r="W29" s="68">
        <f t="shared" si="4"/>
        <v>0</v>
      </c>
      <c r="X29" s="53">
        <f t="shared" si="67"/>
        <v>102704</v>
      </c>
      <c r="Y29" s="6"/>
      <c r="Z29" s="33">
        <f t="shared" si="57"/>
        <v>756</v>
      </c>
      <c r="AA29" s="41">
        <f>IF(AND($E29&gt;=Rates!$D$4,SUM($F$10:AA28)&gt;=Rates!$D$4),0,IF(AND($E29&gt;=Rates!$D$4,SUM($F$10:AA28)&lt;Rates!$D$4),Rates!$D$4-SUM($F$10:AA28:AA28),IF($E29&lt;Rates!$D$4,$E29-SUM($F$10:AA28))))</f>
        <v>0</v>
      </c>
      <c r="AB29" s="36">
        <f t="shared" si="5"/>
        <v>0</v>
      </c>
      <c r="AC29" s="24">
        <f>AB29*Rates!$C$6</f>
        <v>0</v>
      </c>
      <c r="AD29" s="36">
        <f>IF(AND(Z29&gt;($C$42+$C$42*Rates!$J$5),Z28&lt;=($C$42+$C$42*Rates!$J$5),SUM($F$10:AA29)&lt;Rates!$D$4),SUM($F$10:AA29)-($C$42+$C$42*Rates!$J$5),IF(AD28=0,0,AA29))</f>
        <v>0</v>
      </c>
      <c r="AE29" s="25">
        <f>AD29*(Rates!$C$6-Rates!$J$6*Rates!$C$6)</f>
        <v>0</v>
      </c>
      <c r="AF29" s="41">
        <f>IF($E29&lt;=Rates!$D$4,0,IF(AND($E29&gt;Rates!$D$4,$E29&lt;Rates!$E$4),$E29-SUM($K$10:K28)-Rates!$D$4,IF(AND($E29&gt;Rates!$E$4,SUM($K$10:K28)&lt;Rates!$E$4-Rates!$D$4),Rates!$E$4-Rates!$D$4-SUM($K$10:K28),0)))</f>
        <v>0</v>
      </c>
      <c r="AG29" s="24">
        <f t="shared" si="6"/>
        <v>0</v>
      </c>
      <c r="AH29" s="24">
        <f>AG29*Rates!$D$6</f>
        <v>0</v>
      </c>
      <c r="AI29" s="45">
        <f>IF(AND(AA29+AF29&gt;($C$42+$C$42*Rates!$J$5),AF29&lt;=Rates!$E$4-Rates!$D$4,AF29&gt;0,AF29&gt;Y61+Y61*Rates!$J$5), AA29+AF29-AD29,0)</f>
        <v>0</v>
      </c>
      <c r="AJ29" s="25">
        <f>AI29*(Rates!$D$6-Rates!$J$6*Rates!$D$6)</f>
        <v>0</v>
      </c>
      <c r="AK29" s="41">
        <f>IF(Z29&gt;Rates!$E$4,Y29-AF29,0)</f>
        <v>0</v>
      </c>
      <c r="AL29" s="45">
        <f t="shared" si="7"/>
        <v>0</v>
      </c>
      <c r="AM29" s="45">
        <f>AL29*Rates!$E$6</f>
        <v>0</v>
      </c>
      <c r="AN29" s="45">
        <f>IF($C$42+$C$42*Rates!$J$5&lt;=Rates!$E$4,AK29,IF(Z29&gt;$C$42+$C$42*Rates!$J$5,Z29-($C$42+$C$42*Rates!$J$5),0))</f>
        <v>206</v>
      </c>
      <c r="AO29" s="46">
        <f>AN29*(Rates!$E$6-Rates!$J$6*Rates!$E$6)</f>
        <v>40376</v>
      </c>
      <c r="AP29" s="71">
        <f t="shared" si="8"/>
        <v>40376</v>
      </c>
      <c r="AQ29" s="53">
        <f>IF($V$7,AP29*Rates!$J$11,0)</f>
        <v>0</v>
      </c>
      <c r="AR29" s="68">
        <f t="shared" si="9"/>
        <v>40376</v>
      </c>
      <c r="AS29" s="53">
        <f t="shared" si="68"/>
        <v>282632</v>
      </c>
      <c r="AT29" s="6"/>
      <c r="AU29" s="33">
        <f t="shared" si="58"/>
        <v>1250</v>
      </c>
      <c r="AV29" s="41">
        <f>IF(AND($E29&gt;=Rates!$D$4,SUM($F$10:AV28)&gt;=Rates!$D$4),0,IF(AND($E29&gt;=Rates!$D$4,SUM($F$10:AV28)&lt;Rates!$D$4),Rates!$D$4-SUM($F$10:AV28:AV28),IF($E29&lt;Rates!$D$4,$E29-SUM($F$10:AV28))))</f>
        <v>0</v>
      </c>
      <c r="AW29" s="36">
        <f t="shared" si="10"/>
        <v>0</v>
      </c>
      <c r="AX29" s="24">
        <f>AW29*Rates!$C$6</f>
        <v>0</v>
      </c>
      <c r="AY29" s="36">
        <f>IF(AND(AU29&gt;($C$42+$C$42*Rates!$J$5),AU28&lt;=($C$42+$C$42*Rates!$J$5),SUM($F$10:AV29)&lt;Rates!$D$4),SUM($F$10:AV29)-($C$42+$C$42*Rates!$J$5),IF(AY28=0,0,AV29))</f>
        <v>0</v>
      </c>
      <c r="AZ29" s="25">
        <f>AY29*(Rates!$C$6-Rates!$J$6*Rates!$C$6)</f>
        <v>0</v>
      </c>
      <c r="BA29" s="41">
        <f>IF($E29&lt;=Rates!$D$4,0,IF(AND($E29&gt;Rates!$D$4,$E29&lt;Rates!$E$4),$E29-SUM($K$10:K28)-Rates!$D$4,IF(AND($E29&gt;Rates!$E$4,SUM($K$10:K28)&lt;Rates!$E$4-Rates!$D$4),Rates!$E$4-Rates!$D$4-SUM($K$10:K28),0)))</f>
        <v>0</v>
      </c>
      <c r="BB29" s="24">
        <f t="shared" si="11"/>
        <v>0</v>
      </c>
      <c r="BC29" s="24">
        <f>BB29*Rates!$D$6</f>
        <v>0</v>
      </c>
      <c r="BD29" s="45">
        <f>IF(AND(AV29+BA29&gt;($C$42+$C$42*Rates!$J$5),BA29&lt;=Rates!$E$4-Rates!$D$4,BA29&gt;0,BA29&gt;AT61+AT61*Rates!$J$5), AV29+BA29-AY29,0)</f>
        <v>0</v>
      </c>
      <c r="BE29" s="25">
        <f>BD29*(Rates!$D$6-Rates!$J$6*Rates!$D$6)</f>
        <v>0</v>
      </c>
      <c r="BF29" s="41">
        <f>IF(AU29&gt;Rates!$E$4,AT29-BA29,0)</f>
        <v>0</v>
      </c>
      <c r="BG29" s="45">
        <f t="shared" si="12"/>
        <v>0</v>
      </c>
      <c r="BH29" s="45">
        <f>BG29*Rates!$E$6</f>
        <v>0</v>
      </c>
      <c r="BI29" s="45">
        <f>IF($C$42+$C$42*Rates!$J$5&lt;=Rates!$E$4,BF29,IF(AU29&gt;$C$42+$C$42*Rates!$J$5,AU29-($C$42+$C$42*Rates!$J$5),0))</f>
        <v>700</v>
      </c>
      <c r="BJ29" s="46">
        <f>BI29*(Rates!$E$6-Rates!$J$6*Rates!$E$6)</f>
        <v>137200</v>
      </c>
      <c r="BK29" s="71">
        <f t="shared" si="13"/>
        <v>137200</v>
      </c>
      <c r="BL29" s="53">
        <f>IF($V$7,BK29*Rates!$J$11,0)</f>
        <v>0</v>
      </c>
      <c r="BM29" s="68">
        <f t="shared" si="14"/>
        <v>137200</v>
      </c>
      <c r="BN29" s="53">
        <f t="shared" si="69"/>
        <v>566048</v>
      </c>
      <c r="BO29" s="3"/>
      <c r="BP29" s="33">
        <f t="shared" si="59"/>
        <v>1250</v>
      </c>
      <c r="BQ29" s="41">
        <f>IF(AND($E29&gt;=Rates!$D$4,SUM($F$10:BQ28)&gt;=Rates!$D$4),0,IF(AND($E29&gt;=Rates!$D$4,SUM($F$10:BQ28)&lt;Rates!$D$4),Rates!$D$4-SUM($F$10:BQ28:BQ28),IF($E29&lt;Rates!$D$4,$E29-SUM($F$10:BQ28))))</f>
        <v>0</v>
      </c>
      <c r="BR29" s="36">
        <f t="shared" si="15"/>
        <v>0</v>
      </c>
      <c r="BS29" s="24">
        <f>BR29*Rates!$C$6</f>
        <v>0</v>
      </c>
      <c r="BT29" s="36">
        <f>IF(AND(BP29&gt;($C$42+$C$42*Rates!$J$5),BP28&lt;=($C$42+$C$42*Rates!$J$5),SUM($F$10:BQ29)&lt;Rates!$D$4),SUM($F$10:BQ29)-($C$42+$C$42*Rates!$J$5),IF(BT28=0,0,BQ29))</f>
        <v>0</v>
      </c>
      <c r="BU29" s="25">
        <f>BT29*(Rates!$C$6-Rates!$J$6*Rates!$C$6)</f>
        <v>0</v>
      </c>
      <c r="BV29" s="41">
        <f>IF($E29&lt;=Rates!$D$4,0,IF(AND($E29&gt;Rates!$D$4,$E29&lt;Rates!$E$4),$E29-SUM($K$10:K28)-Rates!$D$4,IF(AND($E29&gt;Rates!$E$4,SUM($K$10:K28)&lt;Rates!$E$4-Rates!$D$4),Rates!$E$4-Rates!$D$4-SUM($K$10:K28),0)))</f>
        <v>0</v>
      </c>
      <c r="BW29" s="24">
        <f t="shared" si="16"/>
        <v>0</v>
      </c>
      <c r="BX29" s="24">
        <f>BW29*Rates!$D$6</f>
        <v>0</v>
      </c>
      <c r="BY29" s="45">
        <f>IF(AND(BQ29+BV29&gt;($C$42+$C$42*Rates!$J$5),BV29&lt;=Rates!$E$4-Rates!$D$4,BV29&gt;0,BV29&gt;BO61+BO61*Rates!$J$5), BQ29+BV29-BT29,0)</f>
        <v>0</v>
      </c>
      <c r="BZ29" s="25">
        <f>BY29*(Rates!$D$6-Rates!$J$6*Rates!$D$6)</f>
        <v>0</v>
      </c>
      <c r="CA29" s="41">
        <f>IF(BP29&gt;Rates!$E$4,BO29-BV29,0)</f>
        <v>0</v>
      </c>
      <c r="CB29" s="45">
        <f t="shared" si="17"/>
        <v>0</v>
      </c>
      <c r="CC29" s="45">
        <f>CB29*Rates!$E$6</f>
        <v>0</v>
      </c>
      <c r="CD29" s="45">
        <f>IF($C$42+$C$42*Rates!$J$5&lt;=Rates!$E$4,CA29,IF(BP29&gt;$C$42+$C$42*Rates!$J$5,BP29-($C$42+$C$42*Rates!$J$5),0))</f>
        <v>700</v>
      </c>
      <c r="CE29" s="46">
        <f>CD29*(Rates!$E$6-Rates!$J$6*Rates!$E$6)</f>
        <v>137200</v>
      </c>
      <c r="CF29" s="33">
        <f t="shared" si="18"/>
        <v>137200</v>
      </c>
      <c r="CG29" s="53">
        <f>IF($V$7,CF29*Rates!$J$11,0)</f>
        <v>0</v>
      </c>
      <c r="CH29" s="68">
        <f t="shared" si="19"/>
        <v>137200</v>
      </c>
      <c r="CI29" s="53">
        <f t="shared" si="70"/>
        <v>566048</v>
      </c>
      <c r="CJ29" s="3"/>
      <c r="CK29" s="33">
        <f t="shared" si="60"/>
        <v>1250</v>
      </c>
      <c r="CL29" s="41">
        <f>IF(AND($E29&gt;=Rates!$D$4,SUM($F$10:CL28)&gt;=Rates!$D$4),0,IF(AND($E29&gt;=Rates!$D$4,SUM($F$10:CL28)&lt;Rates!$D$4),Rates!$D$4-SUM($F$10:CL28:CL28),IF($E29&lt;Rates!$D$4,$E29-SUM($F$10:CL28))))</f>
        <v>0</v>
      </c>
      <c r="CM29" s="36">
        <f t="shared" si="20"/>
        <v>0</v>
      </c>
      <c r="CN29" s="24">
        <f>CM29*Rates!$C$6</f>
        <v>0</v>
      </c>
      <c r="CO29" s="36">
        <f>IF(AND(CK29&gt;($C$42+$C$42*Rates!$J$5),CK28&lt;=($C$42+$C$42*Rates!$J$5),SUM($F$10:CL29)&lt;Rates!$D$4),SUM($F$10:CL29)-($C$42+$C$42*Rates!$J$5),IF(CO28=0,0,CL29))</f>
        <v>0</v>
      </c>
      <c r="CP29" s="25">
        <f>CO29*(Rates!$C$6-Rates!$J$6*Rates!$C$6)</f>
        <v>0</v>
      </c>
      <c r="CQ29" s="41">
        <f>IF($E29&lt;=Rates!$D$4,0,IF(AND($E29&gt;Rates!$D$4,$E29&lt;Rates!$E$4),$E29-SUM($K$10:K28)-Rates!$D$4,IF(AND($E29&gt;Rates!$E$4,SUM($K$10:K28)&lt;Rates!$E$4-Rates!$D$4),Rates!$E$4-Rates!$D$4-SUM($K$10:K28),0)))</f>
        <v>0</v>
      </c>
      <c r="CR29" s="24">
        <f t="shared" si="21"/>
        <v>0</v>
      </c>
      <c r="CS29" s="24">
        <f>CR29*Rates!$D$6</f>
        <v>0</v>
      </c>
      <c r="CT29" s="45">
        <f>IF(AND(CL29+CQ29&gt;($C$42+$C$42*Rates!$J$5),CQ29&lt;=Rates!$E$4-Rates!$D$4,CQ29&gt;0,CQ29&gt;CJ61+CJ61*Rates!$J$5), CL29+CQ29-CO29,0)</f>
        <v>0</v>
      </c>
      <c r="CU29" s="25">
        <f>CT29*(Rates!$D$6-Rates!$J$6*Rates!$D$6)</f>
        <v>0</v>
      </c>
      <c r="CV29" s="41">
        <f>IF(CK29&gt;Rates!$E$4,CJ29-CQ29,0)</f>
        <v>0</v>
      </c>
      <c r="CW29" s="45">
        <f t="shared" si="22"/>
        <v>0</v>
      </c>
      <c r="CX29" s="45">
        <f>CW29*Rates!$E$6</f>
        <v>0</v>
      </c>
      <c r="CY29" s="45">
        <f>IF($C$42+$C$42*Rates!$J$5&lt;=Rates!$E$4,CV29,IF(CK29&gt;$C$42+$C$42*Rates!$J$5,CK29-($C$42+$C$42*Rates!$J$5),0))</f>
        <v>700</v>
      </c>
      <c r="CZ29" s="46">
        <f>CY29*(Rates!$E$6-Rates!$J$6*Rates!$E$6)</f>
        <v>137200</v>
      </c>
      <c r="DA29" s="33">
        <f t="shared" si="23"/>
        <v>137200</v>
      </c>
      <c r="DB29" s="53">
        <f>IF($V$7,DA29*Rates!$J$11,0)</f>
        <v>0</v>
      </c>
      <c r="DC29" s="68">
        <f t="shared" si="24"/>
        <v>137200</v>
      </c>
      <c r="DD29" s="53">
        <f t="shared" si="71"/>
        <v>566048</v>
      </c>
      <c r="DE29" s="3"/>
      <c r="DF29" s="33">
        <f t="shared" si="61"/>
        <v>1250</v>
      </c>
      <c r="DG29" s="41">
        <f>IF(AND($E29&gt;=Rates!$D$4,SUM($F$10:DG28)&gt;=Rates!$D$4),0,IF(AND($E29&gt;=Rates!$D$4,SUM($F$10:DG28)&lt;Rates!$D$4),Rates!$D$4-SUM($F$10:DG28:DG28),IF($E29&lt;Rates!$D$4,$E29-SUM($F$10:DG28))))</f>
        <v>0</v>
      </c>
      <c r="DH29" s="36">
        <f t="shared" si="25"/>
        <v>0</v>
      </c>
      <c r="DI29" s="24">
        <f>DH29*Rates!$C$6</f>
        <v>0</v>
      </c>
      <c r="DJ29" s="36">
        <f>IF(AND(DF29&gt;($C$42+$C$42*Rates!$J$5),DF28&lt;=($C$42+$C$42*Rates!$J$5),SUM($F$10:DG29)&lt;Rates!$D$4),SUM($F$10:DG29)-($C$42+$C$42*Rates!$J$5),IF(DJ28=0,0,DG29))</f>
        <v>0</v>
      </c>
      <c r="DK29" s="25">
        <f>DJ29*(Rates!$C$6-Rates!$J$6*Rates!$C$6)</f>
        <v>0</v>
      </c>
      <c r="DL29" s="41">
        <f>IF($E29&lt;=Rates!$D$4,0,IF(AND($E29&gt;Rates!$D$4,$E29&lt;Rates!$E$4),$E29-SUM($K$10:K28)-Rates!$D$4,IF(AND($E29&gt;Rates!$E$4,SUM($K$10:K28)&lt;Rates!$E$4-Rates!$D$4),Rates!$E$4-Rates!$D$4-SUM($K$10:K28),0)))</f>
        <v>0</v>
      </c>
      <c r="DM29" s="24">
        <f t="shared" si="26"/>
        <v>0</v>
      </c>
      <c r="DN29" s="24">
        <f>DM29*Rates!$D$6</f>
        <v>0</v>
      </c>
      <c r="DO29" s="45">
        <f>IF(AND(DG29+DL29&gt;($C$42+$C$42*Rates!$J$5),DL29&lt;=Rates!$E$4-Rates!$D$4,DL29&gt;0,DL29&gt;DE61+DE61*Rates!$J$5), DG29+DL29-DJ29,0)</f>
        <v>0</v>
      </c>
      <c r="DP29" s="25">
        <f>DO29*(Rates!$D$6-Rates!$J$6*Rates!$D$6)</f>
        <v>0</v>
      </c>
      <c r="DQ29" s="41">
        <f>IF(DF29&gt;Rates!$E$4,DE29-DL29,0)</f>
        <v>0</v>
      </c>
      <c r="DR29" s="45">
        <f t="shared" si="27"/>
        <v>0</v>
      </c>
      <c r="DS29" s="45">
        <f>DR29*Rates!$E$6</f>
        <v>0</v>
      </c>
      <c r="DT29" s="45">
        <f>IF($C$42+$C$42*Rates!$J$5&lt;=Rates!$E$4,DQ29,IF(DF29&gt;$C$42+$C$42*Rates!$J$5,DF29-($C$42+$C$42*Rates!$J$5),0))</f>
        <v>700</v>
      </c>
      <c r="DU29" s="46">
        <f>DT29*(Rates!$E$6-Rates!$J$6*Rates!$E$6)</f>
        <v>137200</v>
      </c>
      <c r="DV29" s="33">
        <f t="shared" si="28"/>
        <v>137200</v>
      </c>
      <c r="DW29" s="53">
        <f>IF($V$7,DV29*Rates!$J$11,0)</f>
        <v>0</v>
      </c>
      <c r="DX29" s="68">
        <f t="shared" si="29"/>
        <v>137200</v>
      </c>
      <c r="DY29" s="53">
        <f t="shared" si="72"/>
        <v>566048</v>
      </c>
      <c r="DZ29" s="3"/>
      <c r="EA29" s="33">
        <f t="shared" si="62"/>
        <v>1250</v>
      </c>
      <c r="EB29" s="41">
        <f>IF(AND($E29&gt;=Rates!$D$4,SUM($F$10:EB28)&gt;=Rates!$D$4),0,IF(AND($E29&gt;=Rates!$D$4,SUM($F$10:EB28)&lt;Rates!$D$4),Rates!$D$4-SUM($F$10:EB28:EB28),IF($E29&lt;Rates!$D$4,$E29-SUM($F$10:EB28))))</f>
        <v>0</v>
      </c>
      <c r="EC29" s="36">
        <f t="shared" si="30"/>
        <v>0</v>
      </c>
      <c r="ED29" s="24">
        <f>EC29*Rates!$C$6</f>
        <v>0</v>
      </c>
      <c r="EE29" s="36">
        <f>IF(AND(EA29&gt;($C$42+$C$42*Rates!$J$5),EA28&lt;=($C$42+$C$42*Rates!$J$5),SUM($F$10:EB29)&lt;Rates!$D$4),SUM($F$10:EB29)-($C$42+$C$42*Rates!$J$5),IF(EE28=0,0,EB29))</f>
        <v>0</v>
      </c>
      <c r="EF29" s="25">
        <f>EE29*(Rates!$C$6-Rates!$J$6*Rates!$C$6)</f>
        <v>0</v>
      </c>
      <c r="EG29" s="41">
        <f>IF($E29&lt;=Rates!$D$4,0,IF(AND($E29&gt;Rates!$D$4,$E29&lt;Rates!$E$4),$E29-SUM($K$10:K28)-Rates!$D$4,IF(AND($E29&gt;Rates!$E$4,SUM($K$10:K28)&lt;Rates!$E$4-Rates!$D$4),Rates!$E$4-Rates!$D$4-SUM($K$10:K28),0)))</f>
        <v>0</v>
      </c>
      <c r="EH29" s="24">
        <f t="shared" si="31"/>
        <v>0</v>
      </c>
      <c r="EI29" s="24">
        <f>EH29*Rates!$D$6</f>
        <v>0</v>
      </c>
      <c r="EJ29" s="45">
        <f>IF(AND(EB29+EG29&gt;($C$42+$C$42*Rates!$J$5),EG29&lt;=Rates!$E$4-Rates!$D$4,EG29&gt;0,EG29&gt;DZ61+DZ61*Rates!$J$5), EB29+EG29-EE29,0)</f>
        <v>0</v>
      </c>
      <c r="EK29" s="25">
        <f>EJ29*(Rates!$D$6-Rates!$J$6*Rates!$D$6)</f>
        <v>0</v>
      </c>
      <c r="EL29" s="41">
        <f>IF(EA29&gt;Rates!$E$4,DZ29-EG29,0)</f>
        <v>0</v>
      </c>
      <c r="EM29" s="45">
        <f t="shared" si="32"/>
        <v>0</v>
      </c>
      <c r="EN29" s="45">
        <f>EM29*Rates!$E$6</f>
        <v>0</v>
      </c>
      <c r="EO29" s="45">
        <f>IF($C$42+$C$42*Rates!$J$5&lt;=Rates!$E$4,EL29,IF(EA29&gt;$C$42+$C$42*Rates!$J$5,EA29-($C$42+$C$42*Rates!$J$5),0))</f>
        <v>700</v>
      </c>
      <c r="EP29" s="46">
        <f>EO29*(Rates!$E$6-Rates!$J$6*Rates!$E$6)</f>
        <v>137200</v>
      </c>
      <c r="EQ29" s="33">
        <f t="shared" si="33"/>
        <v>137200</v>
      </c>
      <c r="ER29" s="53">
        <f>IF($V$7,EQ29*Rates!$J$11,0)</f>
        <v>0</v>
      </c>
      <c r="ES29" s="68">
        <f t="shared" si="34"/>
        <v>137200</v>
      </c>
      <c r="ET29" s="53">
        <f t="shared" si="73"/>
        <v>566048</v>
      </c>
      <c r="EU29" s="3"/>
      <c r="EV29" s="33">
        <f t="shared" si="63"/>
        <v>1250</v>
      </c>
      <c r="EW29" s="41">
        <f>IF(AND($E29&gt;=Rates!$D$4,SUM($F$10:EW28)&gt;=Rates!$D$4),0,IF(AND($E29&gt;=Rates!$D$4,SUM($F$10:EW28)&lt;Rates!$D$4),Rates!$D$4-SUM($F$10:EW28:EW28),IF($E29&lt;Rates!$D$4,$E29-SUM($F$10:EW28))))</f>
        <v>0</v>
      </c>
      <c r="EX29" s="36">
        <f t="shared" si="35"/>
        <v>0</v>
      </c>
      <c r="EY29" s="24">
        <f>EX29*Rates!$C$6</f>
        <v>0</v>
      </c>
      <c r="EZ29" s="36">
        <f>IF(AND(EV29&gt;($C$42+$C$42*Rates!$J$5),EV28&lt;=($C$42+$C$42*Rates!$J$5),SUM($F$10:EW29)&lt;Rates!$D$4),SUM($F$10:EW29)-($C$42+$C$42*Rates!$J$5),IF(EZ28=0,0,EW29))</f>
        <v>0</v>
      </c>
      <c r="FA29" s="25">
        <f>EZ29*(Rates!$C$6-Rates!$J$6*Rates!$C$6)</f>
        <v>0</v>
      </c>
      <c r="FB29" s="41">
        <f>IF($E29&lt;=Rates!$D$4,0,IF(AND($E29&gt;Rates!$D$4,$E29&lt;Rates!$E$4),$E29-SUM($K$10:K28)-Rates!$D$4,IF(AND($E29&gt;Rates!$E$4,SUM($K$10:K28)&lt;Rates!$E$4-Rates!$D$4),Rates!$E$4-Rates!$D$4-SUM($K$10:K28),0)))</f>
        <v>0</v>
      </c>
      <c r="FC29" s="24">
        <f t="shared" si="36"/>
        <v>0</v>
      </c>
      <c r="FD29" s="24">
        <f>FC29*Rates!$D$6</f>
        <v>0</v>
      </c>
      <c r="FE29" s="45">
        <f>IF(AND(EW29+FB29&gt;($C$42+$C$42*Rates!$J$5),FB29&lt;=Rates!$E$4-Rates!$D$4,FB29&gt;0,FB29&gt;EU61+EU61*Rates!$J$5), EW29+FB29-EZ29,0)</f>
        <v>0</v>
      </c>
      <c r="FF29" s="25">
        <f>FE29*(Rates!$D$6-Rates!$J$6*Rates!$D$6)</f>
        <v>0</v>
      </c>
      <c r="FG29" s="41">
        <f>IF(EV29&gt;Rates!$E$4,EU29-FB29,0)</f>
        <v>0</v>
      </c>
      <c r="FH29" s="45">
        <f t="shared" si="37"/>
        <v>0</v>
      </c>
      <c r="FI29" s="45">
        <f>FH29*Rates!$E$6</f>
        <v>0</v>
      </c>
      <c r="FJ29" s="45">
        <f>IF($C$42+$C$42*Rates!$J$5&lt;=Rates!$E$4,FG29,IF(EV29&gt;$C$42+$C$42*Rates!$J$5,EV29-($C$42+$C$42*Rates!$J$5),0))</f>
        <v>700</v>
      </c>
      <c r="FK29" s="46">
        <f>FJ29*(Rates!$E$6-Rates!$J$6*Rates!$E$6)</f>
        <v>137200</v>
      </c>
      <c r="FL29" s="33">
        <f t="shared" si="38"/>
        <v>137200</v>
      </c>
      <c r="FM29" s="53">
        <f>IF($V$7,FL29*Rates!$J$11,0)</f>
        <v>0</v>
      </c>
      <c r="FN29" s="68">
        <f t="shared" si="39"/>
        <v>137200</v>
      </c>
      <c r="FO29" s="53">
        <f t="shared" si="74"/>
        <v>566048</v>
      </c>
      <c r="FP29" s="3"/>
      <c r="FQ29" s="33">
        <f t="shared" si="64"/>
        <v>1250</v>
      </c>
      <c r="FR29" s="41">
        <f>IF(AND($E29&gt;=Rates!$D$4,SUM($F$10:FR28)&gt;=Rates!$D$4),0,IF(AND($E29&gt;=Rates!$D$4,SUM($F$10:FR28)&lt;Rates!$D$4),Rates!$D$4-SUM($F$10:FR28:FR28),IF($E29&lt;Rates!$D$4,$E29-SUM($F$10:FR28))))</f>
        <v>0</v>
      </c>
      <c r="FS29" s="36">
        <f t="shared" si="40"/>
        <v>0</v>
      </c>
      <c r="FT29" s="24">
        <f>FS29*Rates!$C$6</f>
        <v>0</v>
      </c>
      <c r="FU29" s="36">
        <f>IF(AND(FQ29&gt;($C$42+$C$42*Rates!$J$5),FQ28&lt;=($C$42+$C$42*Rates!$J$5),SUM($F$10:FR29)&lt;Rates!$D$4),SUM($F$10:FR29)-($C$42+$C$42*Rates!$J$5),IF(FU28=0,0,FR29))</f>
        <v>0</v>
      </c>
      <c r="FV29" s="25">
        <f>FU29*(Rates!$C$6-Rates!$J$6*Rates!$C$6)</f>
        <v>0</v>
      </c>
      <c r="FW29" s="41">
        <f>IF($E29&lt;=Rates!$D$4,0,IF(AND($E29&gt;Rates!$D$4,$E29&lt;Rates!$E$4),$E29-SUM($K$10:K28)-Rates!$D$4,IF(AND($E29&gt;Rates!$E$4,SUM($K$10:K28)&lt;Rates!$E$4-Rates!$D$4),Rates!$E$4-Rates!$D$4-SUM($K$10:K28),0)))</f>
        <v>0</v>
      </c>
      <c r="FX29" s="24">
        <f t="shared" si="41"/>
        <v>0</v>
      </c>
      <c r="FY29" s="24">
        <f>FX29*Rates!$D$6</f>
        <v>0</v>
      </c>
      <c r="FZ29" s="45">
        <f>IF(AND(FR29+FW29&gt;($C$42+$C$42*Rates!$J$5),FW29&lt;=Rates!$E$4-Rates!$D$4,FW29&gt;0,FW29&gt;FP61+FP61*Rates!$J$5), FR29+FW29-FU29,0)</f>
        <v>0</v>
      </c>
      <c r="GA29" s="25">
        <f>FZ29*(Rates!$D$6-Rates!$J$6*Rates!$D$6)</f>
        <v>0</v>
      </c>
      <c r="GB29" s="41">
        <f>IF(FQ29&gt;Rates!$E$4,FP29-FW29,0)</f>
        <v>0</v>
      </c>
      <c r="GC29" s="45">
        <f t="shared" si="42"/>
        <v>0</v>
      </c>
      <c r="GD29" s="45">
        <f>GC29*Rates!$E$6</f>
        <v>0</v>
      </c>
      <c r="GE29" s="45">
        <f>IF($C$42+$C$42*Rates!$J$5&lt;=Rates!$E$4,GB29,IF(FQ29&gt;$C$42+$C$42*Rates!$J$5,FQ29-($C$42+$C$42*Rates!$J$5),0))</f>
        <v>700</v>
      </c>
      <c r="GF29" s="46">
        <f>GE29*(Rates!$E$6-Rates!$J$6*Rates!$E$6)</f>
        <v>137200</v>
      </c>
      <c r="GG29" s="33">
        <f t="shared" si="43"/>
        <v>137200</v>
      </c>
      <c r="GH29" s="53">
        <f>IF($V$7,GG29*Rates!$J$11,0)</f>
        <v>0</v>
      </c>
      <c r="GI29" s="68">
        <f t="shared" si="44"/>
        <v>137200</v>
      </c>
      <c r="GJ29" s="53">
        <f t="shared" si="75"/>
        <v>566048</v>
      </c>
      <c r="GK29" s="3"/>
      <c r="GL29" s="33">
        <f t="shared" si="65"/>
        <v>1250</v>
      </c>
      <c r="GM29" s="41">
        <f>IF(AND($E29&gt;=Rates!$D$4,SUM($F$10:GM28)&gt;=Rates!$D$4),0,IF(AND($E29&gt;=Rates!$D$4,SUM($F$10:GM28)&lt;Rates!$D$4),Rates!$D$4-SUM($F$10:GM28:GM28),IF($E29&lt;Rates!$D$4,$E29-SUM($F$10:GM28))))</f>
        <v>0</v>
      </c>
      <c r="GN29" s="36">
        <f t="shared" si="45"/>
        <v>0</v>
      </c>
      <c r="GO29" s="24">
        <f>GN29*Rates!$C$6</f>
        <v>0</v>
      </c>
      <c r="GP29" s="36">
        <f>IF(AND(GL29&gt;($C$42+$C$42*Rates!$J$5),GL28&lt;=($C$42+$C$42*Rates!$J$5),SUM($F$10:GM29)&lt;Rates!$D$4),SUM($F$10:GM29)-($C$42+$C$42*Rates!$J$5),IF(GP28=0,0,GM29))</f>
        <v>0</v>
      </c>
      <c r="GQ29" s="25">
        <f>GP29*(Rates!$C$6-Rates!$J$6*Rates!$C$6)</f>
        <v>0</v>
      </c>
      <c r="GR29" s="41">
        <f>IF($E29&lt;=Rates!$D$4,0,IF(AND($E29&gt;Rates!$D$4,$E29&lt;Rates!$E$4),$E29-SUM($K$10:GR28)-Rates!$D$4,IF(AND($E29&gt;Rates!$E$4,SUM($K$10:GR28)&lt;Rates!$E$4-Rates!$D$4),Rates!$E$4-Rates!$D$4-SUM($K$10:GR28),0)))</f>
        <v>0</v>
      </c>
      <c r="GS29" s="24">
        <f t="shared" si="46"/>
        <v>0</v>
      </c>
      <c r="GT29" s="24">
        <f>GS29*Rates!$D$6</f>
        <v>0</v>
      </c>
      <c r="GU29" s="45">
        <f>IF(AND(GM29+GR29&gt;($C$42+$C$42*Rates!$J$5),GR29&lt;=Rates!$E$4-Rates!$D$4,GR29&gt;0,GR29&gt;GK61+GK61*Rates!$J$5), GM29+GR29-GP29,0)</f>
        <v>0</v>
      </c>
      <c r="GV29" s="25">
        <f>GU29*(Rates!$D$6-Rates!$J$6*Rates!$D$6)</f>
        <v>0</v>
      </c>
      <c r="GW29" s="41">
        <f>IF(GL29&gt;Rates!$E$4,GK29-GR29,0)</f>
        <v>0</v>
      </c>
      <c r="GX29" s="45">
        <f t="shared" si="47"/>
        <v>0</v>
      </c>
      <c r="GY29" s="45">
        <f>GX29*Rates!$E$6</f>
        <v>0</v>
      </c>
      <c r="GZ29" s="45">
        <f>IF($C$42+$C$42*Rates!$J$5&lt;=Rates!$E$4,GW29,IF(GL29&gt;$C$42+$C$42*Rates!$J$5,GL29-($C$42+$C$42*Rates!$J$5),0))</f>
        <v>700</v>
      </c>
      <c r="HA29" s="46">
        <f>GZ29*(Rates!$E$6-Rates!$J$6*Rates!$E$6)</f>
        <v>137200</v>
      </c>
      <c r="HB29" s="33">
        <f t="shared" si="48"/>
        <v>137200</v>
      </c>
      <c r="HC29" s="53">
        <f>IF($V$7,HB29*Rates!$J$11,0)</f>
        <v>0</v>
      </c>
      <c r="HD29" s="68">
        <f t="shared" si="49"/>
        <v>137200</v>
      </c>
      <c r="HE29" s="53">
        <f t="shared" si="76"/>
        <v>566048</v>
      </c>
      <c r="HF29" s="3"/>
      <c r="HG29" s="33">
        <f t="shared" si="66"/>
        <v>1250</v>
      </c>
      <c r="HH29" s="41">
        <f>IF(AND($E29&gt;=Rates!$D$4,SUM($F$10:HH28)&gt;=Rates!$D$4),0,IF(AND($E29&gt;=Rates!$D$4,SUM($F$10:HH28)&lt;Rates!$D$4),Rates!$D$4-SUM($F$10:HH28:HH28),IF($E29&lt;Rates!$D$4,$E29-SUM($F$10:HH28))))</f>
        <v>0</v>
      </c>
      <c r="HI29" s="36">
        <f t="shared" si="50"/>
        <v>0</v>
      </c>
      <c r="HJ29" s="24">
        <f>HI29*Rates!$C$6</f>
        <v>0</v>
      </c>
      <c r="HK29" s="36">
        <f>IF(AND(HG29&gt;($C$42+$C$42*Rates!$J$5),HG28&lt;=($C$42+$C$42*Rates!$J$5),SUM($F$10:HH29)&lt;Rates!$D$4),SUM($F$10:HH29)-($C$42+$C$42*Rates!$J$5),IF(HK28=0,0,HH29))</f>
        <v>0</v>
      </c>
      <c r="HL29" s="25">
        <f>HK29*(Rates!$C$6-Rates!$J$6*Rates!$C$6)</f>
        <v>0</v>
      </c>
      <c r="HM29" s="41">
        <f>IF($E29&lt;=Rates!$D$4,0,IF(AND($E29&gt;Rates!$D$4,$E29&lt;Rates!$E$4),$E29-SUM($K$10:K28)-Rates!$D$4,IF(AND($E29&gt;Rates!$E$4,SUM($K$10:K28)&lt;Rates!$E$4-Rates!$D$4),Rates!$E$4-Rates!$D$4-SUM($K$10:K28),0)))</f>
        <v>0</v>
      </c>
      <c r="HN29" s="24">
        <f t="shared" si="51"/>
        <v>0</v>
      </c>
      <c r="HO29" s="24">
        <f>HN29*Rates!$D$6</f>
        <v>0</v>
      </c>
      <c r="HP29" s="45">
        <f>IF(AND(HH29+HM29&gt;($C$42+$C$42*Rates!$J$5),HM29&lt;=Rates!$E$4-Rates!$D$4,HM29&gt;0,HM29&gt;HF61+HF61*Rates!$J$5), HH29+HM29-HK29,0)</f>
        <v>0</v>
      </c>
      <c r="HQ29" s="25">
        <f>HP29*(Rates!$D$6-Rates!$J$6*Rates!$D$6)</f>
        <v>0</v>
      </c>
      <c r="HR29" s="41">
        <f>IF(HG29&gt;Rates!$E$4,HF29-HM29,0)</f>
        <v>0</v>
      </c>
      <c r="HS29" s="45">
        <f t="shared" si="52"/>
        <v>0</v>
      </c>
      <c r="HT29" s="45">
        <f>HS29*Rates!$E$6</f>
        <v>0</v>
      </c>
      <c r="HU29" s="45">
        <f>IF($C$42+$C$42*Rates!$J$5&lt;=Rates!$E$4,HR29,IF(HG29&gt;$C$42+$C$42*Rates!$J$5,HG29-($C$42+$C$42*Rates!$J$5),0))</f>
        <v>700</v>
      </c>
      <c r="HV29" s="46">
        <f>HU29*(Rates!$E$6-Rates!$J$6*Rates!$E$6)</f>
        <v>137200</v>
      </c>
      <c r="HW29" s="33">
        <f t="shared" si="53"/>
        <v>137200</v>
      </c>
      <c r="HX29" s="53">
        <f>IF($V$7,HW29*Rates!$J$11,0)</f>
        <v>0</v>
      </c>
      <c r="HY29" s="68">
        <f t="shared" si="54"/>
        <v>137200</v>
      </c>
      <c r="HZ29" s="53">
        <f t="shared" si="77"/>
        <v>566048</v>
      </c>
      <c r="IB29" s="6"/>
      <c r="IC29" s="5"/>
    </row>
    <row r="30" spans="2:237" x14ac:dyDescent="0.25">
      <c r="B30" s="55">
        <f t="shared" si="55"/>
        <v>40595</v>
      </c>
      <c r="C30" s="66">
        <f>WEEKDAY('Mngt Info'!B30,2)</f>
        <v>1</v>
      </c>
      <c r="D30" s="3"/>
      <c r="E30" s="33">
        <f t="shared" si="56"/>
        <v>1250</v>
      </c>
      <c r="F30" s="41">
        <f>IF(AND($E30&gt;=Rates!$D$4,SUM($F$10:F29)&gt;=Rates!$D$4),0,IF(AND($E30&gt;=Rates!$D$4,SUM($F$10:F29)&lt;Rates!$D$4),Rates!$D$4-SUM(F$10:$F29:F29),IF($E30&lt;Rates!$D$4,$E30-SUM($F$10:F29))))</f>
        <v>0</v>
      </c>
      <c r="G30" s="36">
        <f t="shared" si="0"/>
        <v>0</v>
      </c>
      <c r="H30" s="24">
        <f>G30*Rates!$C$6</f>
        <v>0</v>
      </c>
      <c r="I30" s="36">
        <f>IF(AND(E30&gt;($C$42+$C$42*Rates!$J$5),E29&lt;=($C$42+$C$42*Rates!$J$5),SUM($F$10:F30)&lt;Rates!$D$4),SUM($F$10:F30)-($C$42+$C$42*Rates!$J$5),IF(I29=0,0,F30))</f>
        <v>0</v>
      </c>
      <c r="J30" s="25">
        <f>I30*(Rates!$C$6-Rates!$J$6*Rates!$C$6)</f>
        <v>0</v>
      </c>
      <c r="K30" s="41">
        <f>IF($E30&lt;=Rates!$D$4,0,IF(AND($E30&gt;Rates!$D$4,$E30&lt;Rates!$E$4),$E30-SUM($K$10:K29)-Rates!$D$4,IF(AND($E30&gt;Rates!$E$4,SUM($K$10:K29)&lt;Rates!$E$4-Rates!$D$4),Rates!$E$4-Rates!$D$4-SUM($K$10:K29),0)))</f>
        <v>0</v>
      </c>
      <c r="L30" s="24">
        <f t="shared" si="1"/>
        <v>0</v>
      </c>
      <c r="M30" s="24">
        <f>L30*Rates!$D$6</f>
        <v>0</v>
      </c>
      <c r="N30" s="45">
        <f>IF(AND(F30+K30&gt;($C$42+$C$42*Rates!$J$5),K30&lt;=Rates!$E$4-Rates!$D$4,K30&gt;0,K30&gt;D62+D62*Rates!$J$5), F30+K30-I30,0)</f>
        <v>0</v>
      </c>
      <c r="O30" s="25">
        <f>N30*(Rates!$D$6-Rates!$J$6*Rates!$D$6)</f>
        <v>0</v>
      </c>
      <c r="P30" s="41">
        <f>IF(E30&gt;Rates!$E$4,D30-K30,0)</f>
        <v>0</v>
      </c>
      <c r="Q30" s="45">
        <f>IF(P30=0,0,IF($H$42&lt;500,0,IF(SUM(Q$10:Q29)=($H$42-500),0,IF(P30&gt;$H$42-500-SUM(Q$10:Q29),$H$42-500-SUM(Q$10:Q29),P30))))</f>
        <v>0</v>
      </c>
      <c r="R30" s="45">
        <f>Q30*Rates!$E$6</f>
        <v>0</v>
      </c>
      <c r="S30" s="45">
        <f t="shared" si="2"/>
        <v>0</v>
      </c>
      <c r="T30" s="46">
        <f>S30*(Rates!$E$6-Rates!$J$6*Rates!$E$6)</f>
        <v>0</v>
      </c>
      <c r="U30" s="33">
        <f t="shared" si="3"/>
        <v>0</v>
      </c>
      <c r="V30" s="53">
        <f>IF($V$7,U30*Rates!$J$11,0)</f>
        <v>0</v>
      </c>
      <c r="W30" s="68">
        <f t="shared" si="4"/>
        <v>0</v>
      </c>
      <c r="X30" s="53" t="str">
        <f t="shared" si="67"/>
        <v/>
      </c>
      <c r="Y30" s="6"/>
      <c r="Z30" s="33">
        <f t="shared" si="57"/>
        <v>756</v>
      </c>
      <c r="AA30" s="41">
        <f>IF(AND($E30&gt;=Rates!$D$4,SUM($F$10:AA29)&gt;=Rates!$D$4),0,IF(AND($E30&gt;=Rates!$D$4,SUM($F$10:AA29)&lt;Rates!$D$4),Rates!$D$4-SUM($F$10:AA29:AA29),IF($E30&lt;Rates!$D$4,$E30-SUM($F$10:AA29))))</f>
        <v>0</v>
      </c>
      <c r="AB30" s="36">
        <f t="shared" si="5"/>
        <v>0</v>
      </c>
      <c r="AC30" s="24">
        <f>AB30*Rates!$C$6</f>
        <v>0</v>
      </c>
      <c r="AD30" s="36">
        <f>IF(AND(Z30&gt;($C$42+$C$42*Rates!$J$5),Z29&lt;=($C$42+$C$42*Rates!$J$5),SUM($F$10:AA30)&lt;Rates!$D$4),SUM($F$10:AA30)-($C$42+$C$42*Rates!$J$5),IF(AD29=0,0,AA30))</f>
        <v>0</v>
      </c>
      <c r="AE30" s="25">
        <f>AD30*(Rates!$C$6-Rates!$J$6*Rates!$C$6)</f>
        <v>0</v>
      </c>
      <c r="AF30" s="41">
        <f>IF($E30&lt;=Rates!$D$4,0,IF(AND($E30&gt;Rates!$D$4,$E30&lt;Rates!$E$4),$E30-SUM($K$10:K29)-Rates!$D$4,IF(AND($E30&gt;Rates!$E$4,SUM($K$10:K29)&lt;Rates!$E$4-Rates!$D$4),Rates!$E$4-Rates!$D$4-SUM($K$10:K29),0)))</f>
        <v>0</v>
      </c>
      <c r="AG30" s="24">
        <f t="shared" si="6"/>
        <v>0</v>
      </c>
      <c r="AH30" s="24">
        <f>AG30*Rates!$D$6</f>
        <v>0</v>
      </c>
      <c r="AI30" s="45">
        <f>IF(AND(AA30+AF30&gt;($C$42+$C$42*Rates!$J$5),AF30&lt;=Rates!$E$4-Rates!$D$4,AF30&gt;0,AF30&gt;Y62+Y62*Rates!$J$5), AA30+AF30-AD30,0)</f>
        <v>0</v>
      </c>
      <c r="AJ30" s="25">
        <f>AI30*(Rates!$D$6-Rates!$J$6*Rates!$D$6)</f>
        <v>0</v>
      </c>
      <c r="AK30" s="41">
        <f>IF(Z30&gt;Rates!$E$4,Y30-AF30,0)</f>
        <v>0</v>
      </c>
      <c r="AL30" s="45">
        <f t="shared" si="7"/>
        <v>0</v>
      </c>
      <c r="AM30" s="45">
        <f>AL30*Rates!$E$6</f>
        <v>0</v>
      </c>
      <c r="AN30" s="45">
        <f>IF($C$42+$C$42*Rates!$J$5&lt;=Rates!$E$4,AK30,IF(Z30&gt;$C$42+$C$42*Rates!$J$5,Z30-($C$42+$C$42*Rates!$J$5),0))</f>
        <v>206</v>
      </c>
      <c r="AO30" s="46">
        <f>AN30*(Rates!$E$6-Rates!$J$6*Rates!$E$6)</f>
        <v>40376</v>
      </c>
      <c r="AP30" s="71">
        <f t="shared" si="8"/>
        <v>40376</v>
      </c>
      <c r="AQ30" s="53">
        <f>IF($V$7,AP30*Rates!$J$11,0)</f>
        <v>0</v>
      </c>
      <c r="AR30" s="68">
        <f t="shared" si="9"/>
        <v>40376</v>
      </c>
      <c r="AS30" s="53" t="str">
        <f t="shared" si="68"/>
        <v/>
      </c>
      <c r="AT30" s="6"/>
      <c r="AU30" s="33">
        <f t="shared" si="58"/>
        <v>1250</v>
      </c>
      <c r="AV30" s="41">
        <f>IF(AND($E30&gt;=Rates!$D$4,SUM($F$10:AV29)&gt;=Rates!$D$4),0,IF(AND($E30&gt;=Rates!$D$4,SUM($F$10:AV29)&lt;Rates!$D$4),Rates!$D$4-SUM($F$10:AV29:AV29),IF($E30&lt;Rates!$D$4,$E30-SUM($F$10:AV29))))</f>
        <v>0</v>
      </c>
      <c r="AW30" s="36">
        <f t="shared" si="10"/>
        <v>0</v>
      </c>
      <c r="AX30" s="24">
        <f>AW30*Rates!$C$6</f>
        <v>0</v>
      </c>
      <c r="AY30" s="36">
        <f>IF(AND(AU30&gt;($C$42+$C$42*Rates!$J$5),AU29&lt;=($C$42+$C$42*Rates!$J$5),SUM($F$10:AV30)&lt;Rates!$D$4),SUM($F$10:AV30)-($C$42+$C$42*Rates!$J$5),IF(AY29=0,0,AV30))</f>
        <v>0</v>
      </c>
      <c r="AZ30" s="25">
        <f>AY30*(Rates!$C$6-Rates!$J$6*Rates!$C$6)</f>
        <v>0</v>
      </c>
      <c r="BA30" s="41">
        <f>IF($E30&lt;=Rates!$D$4,0,IF(AND($E30&gt;Rates!$D$4,$E30&lt;Rates!$E$4),$E30-SUM($K$10:K29)-Rates!$D$4,IF(AND($E30&gt;Rates!$E$4,SUM($K$10:K29)&lt;Rates!$E$4-Rates!$D$4),Rates!$E$4-Rates!$D$4-SUM($K$10:K29),0)))</f>
        <v>0</v>
      </c>
      <c r="BB30" s="24">
        <f t="shared" si="11"/>
        <v>0</v>
      </c>
      <c r="BC30" s="24">
        <f>BB30*Rates!$D$6</f>
        <v>0</v>
      </c>
      <c r="BD30" s="45">
        <f>IF(AND(AV30+BA30&gt;($C$42+$C$42*Rates!$J$5),BA30&lt;=Rates!$E$4-Rates!$D$4,BA30&gt;0,BA30&gt;AT62+AT62*Rates!$J$5), AV30+BA30-AY30,0)</f>
        <v>0</v>
      </c>
      <c r="BE30" s="25">
        <f>BD30*(Rates!$D$6-Rates!$J$6*Rates!$D$6)</f>
        <v>0</v>
      </c>
      <c r="BF30" s="41">
        <f>IF(AU30&gt;Rates!$E$4,AT30-BA30,0)</f>
        <v>0</v>
      </c>
      <c r="BG30" s="45">
        <f t="shared" si="12"/>
        <v>0</v>
      </c>
      <c r="BH30" s="45">
        <f>BG30*Rates!$E$6</f>
        <v>0</v>
      </c>
      <c r="BI30" s="45">
        <f>IF($C$42+$C$42*Rates!$J$5&lt;=Rates!$E$4,BF30,IF(AU30&gt;$C$42+$C$42*Rates!$J$5,AU30-($C$42+$C$42*Rates!$J$5),0))</f>
        <v>700</v>
      </c>
      <c r="BJ30" s="46">
        <f>BI30*(Rates!$E$6-Rates!$J$6*Rates!$E$6)</f>
        <v>137200</v>
      </c>
      <c r="BK30" s="71">
        <f t="shared" si="13"/>
        <v>137200</v>
      </c>
      <c r="BL30" s="53">
        <f>IF($V$7,BK30*Rates!$J$11,0)</f>
        <v>0</v>
      </c>
      <c r="BM30" s="68">
        <f t="shared" si="14"/>
        <v>137200</v>
      </c>
      <c r="BN30" s="53" t="str">
        <f t="shared" si="69"/>
        <v/>
      </c>
      <c r="BO30" s="3"/>
      <c r="BP30" s="33">
        <f t="shared" si="59"/>
        <v>1250</v>
      </c>
      <c r="BQ30" s="41">
        <f>IF(AND($E30&gt;=Rates!$D$4,SUM($F$10:BQ29)&gt;=Rates!$D$4),0,IF(AND($E30&gt;=Rates!$D$4,SUM($F$10:BQ29)&lt;Rates!$D$4),Rates!$D$4-SUM($F$10:BQ29:BQ29),IF($E30&lt;Rates!$D$4,$E30-SUM($F$10:BQ29))))</f>
        <v>0</v>
      </c>
      <c r="BR30" s="36">
        <f t="shared" si="15"/>
        <v>0</v>
      </c>
      <c r="BS30" s="24">
        <f>BR30*Rates!$C$6</f>
        <v>0</v>
      </c>
      <c r="BT30" s="36">
        <f>IF(AND(BP30&gt;($C$42+$C$42*Rates!$J$5),BP29&lt;=($C$42+$C$42*Rates!$J$5),SUM($F$10:BQ30)&lt;Rates!$D$4),SUM($F$10:BQ30)-($C$42+$C$42*Rates!$J$5),IF(BT29=0,0,BQ30))</f>
        <v>0</v>
      </c>
      <c r="BU30" s="25">
        <f>BT30*(Rates!$C$6-Rates!$J$6*Rates!$C$6)</f>
        <v>0</v>
      </c>
      <c r="BV30" s="41">
        <f>IF($E30&lt;=Rates!$D$4,0,IF(AND($E30&gt;Rates!$D$4,$E30&lt;Rates!$E$4),$E30-SUM($K$10:K29)-Rates!$D$4,IF(AND($E30&gt;Rates!$E$4,SUM($K$10:K29)&lt;Rates!$E$4-Rates!$D$4),Rates!$E$4-Rates!$D$4-SUM($K$10:K29),0)))</f>
        <v>0</v>
      </c>
      <c r="BW30" s="24">
        <f t="shared" si="16"/>
        <v>0</v>
      </c>
      <c r="BX30" s="24">
        <f>BW30*Rates!$D$6</f>
        <v>0</v>
      </c>
      <c r="BY30" s="45">
        <f>IF(AND(BQ30+BV30&gt;($C$42+$C$42*Rates!$J$5),BV30&lt;=Rates!$E$4-Rates!$D$4,BV30&gt;0,BV30&gt;BO62+BO62*Rates!$J$5), BQ30+BV30-BT30,0)</f>
        <v>0</v>
      </c>
      <c r="BZ30" s="25">
        <f>BY30*(Rates!$D$6-Rates!$J$6*Rates!$D$6)</f>
        <v>0</v>
      </c>
      <c r="CA30" s="41">
        <f>IF(BP30&gt;Rates!$E$4,BO30-BV30,0)</f>
        <v>0</v>
      </c>
      <c r="CB30" s="45">
        <f t="shared" si="17"/>
        <v>0</v>
      </c>
      <c r="CC30" s="45">
        <f>CB30*Rates!$E$6</f>
        <v>0</v>
      </c>
      <c r="CD30" s="45">
        <f>IF($C$42+$C$42*Rates!$J$5&lt;=Rates!$E$4,CA30,IF(BP30&gt;$C$42+$C$42*Rates!$J$5,BP30-($C$42+$C$42*Rates!$J$5),0))</f>
        <v>700</v>
      </c>
      <c r="CE30" s="46">
        <f>CD30*(Rates!$E$6-Rates!$J$6*Rates!$E$6)</f>
        <v>137200</v>
      </c>
      <c r="CF30" s="33">
        <f t="shared" si="18"/>
        <v>137200</v>
      </c>
      <c r="CG30" s="53">
        <f>IF($V$7,CF30*Rates!$J$11,0)</f>
        <v>0</v>
      </c>
      <c r="CH30" s="68">
        <f t="shared" si="19"/>
        <v>137200</v>
      </c>
      <c r="CI30" s="53" t="str">
        <f t="shared" si="70"/>
        <v/>
      </c>
      <c r="CJ30" s="3"/>
      <c r="CK30" s="33">
        <f t="shared" si="60"/>
        <v>1250</v>
      </c>
      <c r="CL30" s="41">
        <f>IF(AND($E30&gt;=Rates!$D$4,SUM($F$10:CL29)&gt;=Rates!$D$4),0,IF(AND($E30&gt;=Rates!$D$4,SUM($F$10:CL29)&lt;Rates!$D$4),Rates!$D$4-SUM($F$10:CL29:CL29),IF($E30&lt;Rates!$D$4,$E30-SUM($F$10:CL29))))</f>
        <v>0</v>
      </c>
      <c r="CM30" s="36">
        <f t="shared" si="20"/>
        <v>0</v>
      </c>
      <c r="CN30" s="24">
        <f>CM30*Rates!$C$6</f>
        <v>0</v>
      </c>
      <c r="CO30" s="36">
        <f>IF(AND(CK30&gt;($C$42+$C$42*Rates!$J$5),CK29&lt;=($C$42+$C$42*Rates!$J$5),SUM($F$10:CL30)&lt;Rates!$D$4),SUM($F$10:CL30)-($C$42+$C$42*Rates!$J$5),IF(CO29=0,0,CL30))</f>
        <v>0</v>
      </c>
      <c r="CP30" s="25">
        <f>CO30*(Rates!$C$6-Rates!$J$6*Rates!$C$6)</f>
        <v>0</v>
      </c>
      <c r="CQ30" s="41">
        <f>IF($E30&lt;=Rates!$D$4,0,IF(AND($E30&gt;Rates!$D$4,$E30&lt;Rates!$E$4),$E30-SUM($K$10:K29)-Rates!$D$4,IF(AND($E30&gt;Rates!$E$4,SUM($K$10:K29)&lt;Rates!$E$4-Rates!$D$4),Rates!$E$4-Rates!$D$4-SUM($K$10:K29),0)))</f>
        <v>0</v>
      </c>
      <c r="CR30" s="24">
        <f t="shared" si="21"/>
        <v>0</v>
      </c>
      <c r="CS30" s="24">
        <f>CR30*Rates!$D$6</f>
        <v>0</v>
      </c>
      <c r="CT30" s="45">
        <f>IF(AND(CL30+CQ30&gt;($C$42+$C$42*Rates!$J$5),CQ30&lt;=Rates!$E$4-Rates!$D$4,CQ30&gt;0,CQ30&gt;CJ62+CJ62*Rates!$J$5), CL30+CQ30-CO30,0)</f>
        <v>0</v>
      </c>
      <c r="CU30" s="25">
        <f>CT30*(Rates!$D$6-Rates!$J$6*Rates!$D$6)</f>
        <v>0</v>
      </c>
      <c r="CV30" s="41">
        <f>IF(CK30&gt;Rates!$E$4,CJ30-CQ30,0)</f>
        <v>0</v>
      </c>
      <c r="CW30" s="45">
        <f t="shared" si="22"/>
        <v>0</v>
      </c>
      <c r="CX30" s="45">
        <f>CW30*Rates!$E$6</f>
        <v>0</v>
      </c>
      <c r="CY30" s="45">
        <f>IF($C$42+$C$42*Rates!$J$5&lt;=Rates!$E$4,CV30,IF(CK30&gt;$C$42+$C$42*Rates!$J$5,CK30-($C$42+$C$42*Rates!$J$5),0))</f>
        <v>700</v>
      </c>
      <c r="CZ30" s="46">
        <f>CY30*(Rates!$E$6-Rates!$J$6*Rates!$E$6)</f>
        <v>137200</v>
      </c>
      <c r="DA30" s="33">
        <f t="shared" si="23"/>
        <v>137200</v>
      </c>
      <c r="DB30" s="53">
        <f>IF($V$7,DA30*Rates!$J$11,0)</f>
        <v>0</v>
      </c>
      <c r="DC30" s="68">
        <f t="shared" si="24"/>
        <v>137200</v>
      </c>
      <c r="DD30" s="53" t="str">
        <f t="shared" si="71"/>
        <v/>
      </c>
      <c r="DE30" s="3"/>
      <c r="DF30" s="33">
        <f t="shared" si="61"/>
        <v>1250</v>
      </c>
      <c r="DG30" s="41">
        <f>IF(AND($E30&gt;=Rates!$D$4,SUM($F$10:DG29)&gt;=Rates!$D$4),0,IF(AND($E30&gt;=Rates!$D$4,SUM($F$10:DG29)&lt;Rates!$D$4),Rates!$D$4-SUM($F$10:DG29:DG29),IF($E30&lt;Rates!$D$4,$E30-SUM($F$10:DG29))))</f>
        <v>0</v>
      </c>
      <c r="DH30" s="36">
        <f t="shared" si="25"/>
        <v>0</v>
      </c>
      <c r="DI30" s="24">
        <f>DH30*Rates!$C$6</f>
        <v>0</v>
      </c>
      <c r="DJ30" s="36">
        <f>IF(AND(DF30&gt;($C$42+$C$42*Rates!$J$5),DF29&lt;=($C$42+$C$42*Rates!$J$5),SUM($F$10:DG30)&lt;Rates!$D$4),SUM($F$10:DG30)-($C$42+$C$42*Rates!$J$5),IF(DJ29=0,0,DG30))</f>
        <v>0</v>
      </c>
      <c r="DK30" s="25">
        <f>DJ30*(Rates!$C$6-Rates!$J$6*Rates!$C$6)</f>
        <v>0</v>
      </c>
      <c r="DL30" s="41">
        <f>IF($E30&lt;=Rates!$D$4,0,IF(AND($E30&gt;Rates!$D$4,$E30&lt;Rates!$E$4),$E30-SUM($K$10:K29)-Rates!$D$4,IF(AND($E30&gt;Rates!$E$4,SUM($K$10:K29)&lt;Rates!$E$4-Rates!$D$4),Rates!$E$4-Rates!$D$4-SUM($K$10:K29),0)))</f>
        <v>0</v>
      </c>
      <c r="DM30" s="24">
        <f t="shared" si="26"/>
        <v>0</v>
      </c>
      <c r="DN30" s="24">
        <f>DM30*Rates!$D$6</f>
        <v>0</v>
      </c>
      <c r="DO30" s="45">
        <f>IF(AND(DG30+DL30&gt;($C$42+$C$42*Rates!$J$5),DL30&lt;=Rates!$E$4-Rates!$D$4,DL30&gt;0,DL30&gt;DE62+DE62*Rates!$J$5), DG30+DL30-DJ30,0)</f>
        <v>0</v>
      </c>
      <c r="DP30" s="25">
        <f>DO30*(Rates!$D$6-Rates!$J$6*Rates!$D$6)</f>
        <v>0</v>
      </c>
      <c r="DQ30" s="41">
        <f>IF(DF30&gt;Rates!$E$4,DE30-DL30,0)</f>
        <v>0</v>
      </c>
      <c r="DR30" s="45">
        <f t="shared" si="27"/>
        <v>0</v>
      </c>
      <c r="DS30" s="45">
        <f>DR30*Rates!$E$6</f>
        <v>0</v>
      </c>
      <c r="DT30" s="45">
        <f>IF($C$42+$C$42*Rates!$J$5&lt;=Rates!$E$4,DQ30,IF(DF30&gt;$C$42+$C$42*Rates!$J$5,DF30-($C$42+$C$42*Rates!$J$5),0))</f>
        <v>700</v>
      </c>
      <c r="DU30" s="46">
        <f>DT30*(Rates!$E$6-Rates!$J$6*Rates!$E$6)</f>
        <v>137200</v>
      </c>
      <c r="DV30" s="33">
        <f t="shared" si="28"/>
        <v>137200</v>
      </c>
      <c r="DW30" s="53">
        <f>IF($V$7,DV30*Rates!$J$11,0)</f>
        <v>0</v>
      </c>
      <c r="DX30" s="68">
        <f t="shared" si="29"/>
        <v>137200</v>
      </c>
      <c r="DY30" s="53" t="str">
        <f t="shared" si="72"/>
        <v/>
      </c>
      <c r="DZ30" s="3"/>
      <c r="EA30" s="33">
        <f t="shared" si="62"/>
        <v>1250</v>
      </c>
      <c r="EB30" s="41">
        <f>IF(AND($E30&gt;=Rates!$D$4,SUM($F$10:EB29)&gt;=Rates!$D$4),0,IF(AND($E30&gt;=Rates!$D$4,SUM($F$10:EB29)&lt;Rates!$D$4),Rates!$D$4-SUM($F$10:EB29:EB29),IF($E30&lt;Rates!$D$4,$E30-SUM($F$10:EB29))))</f>
        <v>0</v>
      </c>
      <c r="EC30" s="36">
        <f t="shared" si="30"/>
        <v>0</v>
      </c>
      <c r="ED30" s="24">
        <f>EC30*Rates!$C$6</f>
        <v>0</v>
      </c>
      <c r="EE30" s="36">
        <f>IF(AND(EA30&gt;($C$42+$C$42*Rates!$J$5),EA29&lt;=($C$42+$C$42*Rates!$J$5),SUM($F$10:EB30)&lt;Rates!$D$4),SUM($F$10:EB30)-($C$42+$C$42*Rates!$J$5),IF(EE29=0,0,EB30))</f>
        <v>0</v>
      </c>
      <c r="EF30" s="25">
        <f>EE30*(Rates!$C$6-Rates!$J$6*Rates!$C$6)</f>
        <v>0</v>
      </c>
      <c r="EG30" s="41">
        <f>IF($E30&lt;=Rates!$D$4,0,IF(AND($E30&gt;Rates!$D$4,$E30&lt;Rates!$E$4),$E30-SUM($K$10:K29)-Rates!$D$4,IF(AND($E30&gt;Rates!$E$4,SUM($K$10:K29)&lt;Rates!$E$4-Rates!$D$4),Rates!$E$4-Rates!$D$4-SUM($K$10:K29),0)))</f>
        <v>0</v>
      </c>
      <c r="EH30" s="24">
        <f t="shared" si="31"/>
        <v>0</v>
      </c>
      <c r="EI30" s="24">
        <f>EH30*Rates!$D$6</f>
        <v>0</v>
      </c>
      <c r="EJ30" s="45">
        <f>IF(AND(EB30+EG30&gt;($C$42+$C$42*Rates!$J$5),EG30&lt;=Rates!$E$4-Rates!$D$4,EG30&gt;0,EG30&gt;DZ62+DZ62*Rates!$J$5), EB30+EG30-EE30,0)</f>
        <v>0</v>
      </c>
      <c r="EK30" s="25">
        <f>EJ30*(Rates!$D$6-Rates!$J$6*Rates!$D$6)</f>
        <v>0</v>
      </c>
      <c r="EL30" s="41">
        <f>IF(EA30&gt;Rates!$E$4,DZ30-EG30,0)</f>
        <v>0</v>
      </c>
      <c r="EM30" s="45">
        <f t="shared" si="32"/>
        <v>0</v>
      </c>
      <c r="EN30" s="45">
        <f>EM30*Rates!$E$6</f>
        <v>0</v>
      </c>
      <c r="EO30" s="45">
        <f>IF($C$42+$C$42*Rates!$J$5&lt;=Rates!$E$4,EL30,IF(EA30&gt;$C$42+$C$42*Rates!$J$5,EA30-($C$42+$C$42*Rates!$J$5),0))</f>
        <v>700</v>
      </c>
      <c r="EP30" s="46">
        <f>EO30*(Rates!$E$6-Rates!$J$6*Rates!$E$6)</f>
        <v>137200</v>
      </c>
      <c r="EQ30" s="33">
        <f t="shared" si="33"/>
        <v>137200</v>
      </c>
      <c r="ER30" s="53">
        <f>IF($V$7,EQ30*Rates!$J$11,0)</f>
        <v>0</v>
      </c>
      <c r="ES30" s="68">
        <f t="shared" si="34"/>
        <v>137200</v>
      </c>
      <c r="ET30" s="53" t="str">
        <f t="shared" si="73"/>
        <v/>
      </c>
      <c r="EU30" s="3"/>
      <c r="EV30" s="33">
        <f t="shared" si="63"/>
        <v>1250</v>
      </c>
      <c r="EW30" s="41">
        <f>IF(AND($E30&gt;=Rates!$D$4,SUM($F$10:EW29)&gt;=Rates!$D$4),0,IF(AND($E30&gt;=Rates!$D$4,SUM($F$10:EW29)&lt;Rates!$D$4),Rates!$D$4-SUM($F$10:EW29:EW29),IF($E30&lt;Rates!$D$4,$E30-SUM($F$10:EW29))))</f>
        <v>0</v>
      </c>
      <c r="EX30" s="36">
        <f t="shared" si="35"/>
        <v>0</v>
      </c>
      <c r="EY30" s="24">
        <f>EX30*Rates!$C$6</f>
        <v>0</v>
      </c>
      <c r="EZ30" s="36">
        <f>IF(AND(EV30&gt;($C$42+$C$42*Rates!$J$5),EV29&lt;=($C$42+$C$42*Rates!$J$5),SUM($F$10:EW30)&lt;Rates!$D$4),SUM($F$10:EW30)-($C$42+$C$42*Rates!$J$5),IF(EZ29=0,0,EW30))</f>
        <v>0</v>
      </c>
      <c r="FA30" s="25">
        <f>EZ30*(Rates!$C$6-Rates!$J$6*Rates!$C$6)</f>
        <v>0</v>
      </c>
      <c r="FB30" s="41">
        <f>IF($E30&lt;=Rates!$D$4,0,IF(AND($E30&gt;Rates!$D$4,$E30&lt;Rates!$E$4),$E30-SUM($K$10:K29)-Rates!$D$4,IF(AND($E30&gt;Rates!$E$4,SUM($K$10:K29)&lt;Rates!$E$4-Rates!$D$4),Rates!$E$4-Rates!$D$4-SUM($K$10:K29),0)))</f>
        <v>0</v>
      </c>
      <c r="FC30" s="24">
        <f t="shared" si="36"/>
        <v>0</v>
      </c>
      <c r="FD30" s="24">
        <f>FC30*Rates!$D$6</f>
        <v>0</v>
      </c>
      <c r="FE30" s="45">
        <f>IF(AND(EW30+FB30&gt;($C$42+$C$42*Rates!$J$5),FB30&lt;=Rates!$E$4-Rates!$D$4,FB30&gt;0,FB30&gt;EU62+EU62*Rates!$J$5), EW30+FB30-EZ30,0)</f>
        <v>0</v>
      </c>
      <c r="FF30" s="25">
        <f>FE30*(Rates!$D$6-Rates!$J$6*Rates!$D$6)</f>
        <v>0</v>
      </c>
      <c r="FG30" s="41">
        <f>IF(EV30&gt;Rates!$E$4,EU30-FB30,0)</f>
        <v>0</v>
      </c>
      <c r="FH30" s="45">
        <f t="shared" si="37"/>
        <v>0</v>
      </c>
      <c r="FI30" s="45">
        <f>FH30*Rates!$E$6</f>
        <v>0</v>
      </c>
      <c r="FJ30" s="45">
        <f>IF($C$42+$C$42*Rates!$J$5&lt;=Rates!$E$4,FG30,IF(EV30&gt;$C$42+$C$42*Rates!$J$5,EV30-($C$42+$C$42*Rates!$J$5),0))</f>
        <v>700</v>
      </c>
      <c r="FK30" s="46">
        <f>FJ30*(Rates!$E$6-Rates!$J$6*Rates!$E$6)</f>
        <v>137200</v>
      </c>
      <c r="FL30" s="33">
        <f t="shared" si="38"/>
        <v>137200</v>
      </c>
      <c r="FM30" s="53">
        <f>IF($V$7,FL30*Rates!$J$11,0)</f>
        <v>0</v>
      </c>
      <c r="FN30" s="68">
        <f t="shared" si="39"/>
        <v>137200</v>
      </c>
      <c r="FO30" s="53" t="str">
        <f t="shared" si="74"/>
        <v/>
      </c>
      <c r="FP30" s="3"/>
      <c r="FQ30" s="33">
        <f t="shared" si="64"/>
        <v>1250</v>
      </c>
      <c r="FR30" s="41">
        <f>IF(AND($E30&gt;=Rates!$D$4,SUM($F$10:FR29)&gt;=Rates!$D$4),0,IF(AND($E30&gt;=Rates!$D$4,SUM($F$10:FR29)&lt;Rates!$D$4),Rates!$D$4-SUM($F$10:FR29:FR29),IF($E30&lt;Rates!$D$4,$E30-SUM($F$10:FR29))))</f>
        <v>0</v>
      </c>
      <c r="FS30" s="36">
        <f t="shared" si="40"/>
        <v>0</v>
      </c>
      <c r="FT30" s="24">
        <f>FS30*Rates!$C$6</f>
        <v>0</v>
      </c>
      <c r="FU30" s="36">
        <f>IF(AND(FQ30&gt;($C$42+$C$42*Rates!$J$5),FQ29&lt;=($C$42+$C$42*Rates!$J$5),SUM($F$10:FR30)&lt;Rates!$D$4),SUM($F$10:FR30)-($C$42+$C$42*Rates!$J$5),IF(FU29=0,0,FR30))</f>
        <v>0</v>
      </c>
      <c r="FV30" s="25">
        <f>FU30*(Rates!$C$6-Rates!$J$6*Rates!$C$6)</f>
        <v>0</v>
      </c>
      <c r="FW30" s="41">
        <f>IF($E30&lt;=Rates!$D$4,0,IF(AND($E30&gt;Rates!$D$4,$E30&lt;Rates!$E$4),$E30-SUM($K$10:K29)-Rates!$D$4,IF(AND($E30&gt;Rates!$E$4,SUM($K$10:K29)&lt;Rates!$E$4-Rates!$D$4),Rates!$E$4-Rates!$D$4-SUM($K$10:K29),0)))</f>
        <v>0</v>
      </c>
      <c r="FX30" s="24">
        <f t="shared" si="41"/>
        <v>0</v>
      </c>
      <c r="FY30" s="24">
        <f>FX30*Rates!$D$6</f>
        <v>0</v>
      </c>
      <c r="FZ30" s="45">
        <f>IF(AND(FR30+FW30&gt;($C$42+$C$42*Rates!$J$5),FW30&lt;=Rates!$E$4-Rates!$D$4,FW30&gt;0,FW30&gt;FP62+FP62*Rates!$J$5), FR30+FW30-FU30,0)</f>
        <v>0</v>
      </c>
      <c r="GA30" s="25">
        <f>FZ30*(Rates!$D$6-Rates!$J$6*Rates!$D$6)</f>
        <v>0</v>
      </c>
      <c r="GB30" s="41">
        <f>IF(FQ30&gt;Rates!$E$4,FP30-FW30,0)</f>
        <v>0</v>
      </c>
      <c r="GC30" s="45">
        <f t="shared" si="42"/>
        <v>0</v>
      </c>
      <c r="GD30" s="45">
        <f>GC30*Rates!$E$6</f>
        <v>0</v>
      </c>
      <c r="GE30" s="45">
        <f>IF($C$42+$C$42*Rates!$J$5&lt;=Rates!$E$4,GB30,IF(FQ30&gt;$C$42+$C$42*Rates!$J$5,FQ30-($C$42+$C$42*Rates!$J$5),0))</f>
        <v>700</v>
      </c>
      <c r="GF30" s="46">
        <f>GE30*(Rates!$E$6-Rates!$J$6*Rates!$E$6)</f>
        <v>137200</v>
      </c>
      <c r="GG30" s="33">
        <f t="shared" si="43"/>
        <v>137200</v>
      </c>
      <c r="GH30" s="53">
        <f>IF($V$7,GG30*Rates!$J$11,0)</f>
        <v>0</v>
      </c>
      <c r="GI30" s="68">
        <f t="shared" si="44"/>
        <v>137200</v>
      </c>
      <c r="GJ30" s="53" t="str">
        <f t="shared" si="75"/>
        <v/>
      </c>
      <c r="GK30" s="3"/>
      <c r="GL30" s="33">
        <f t="shared" si="65"/>
        <v>1250</v>
      </c>
      <c r="GM30" s="41">
        <f>IF(AND($E30&gt;=Rates!$D$4,SUM($F$10:GM29)&gt;=Rates!$D$4),0,IF(AND($E30&gt;=Rates!$D$4,SUM($F$10:GM29)&lt;Rates!$D$4),Rates!$D$4-SUM($F$10:GM29:GM29),IF($E30&lt;Rates!$D$4,$E30-SUM($F$10:GM29))))</f>
        <v>0</v>
      </c>
      <c r="GN30" s="36">
        <f t="shared" si="45"/>
        <v>0</v>
      </c>
      <c r="GO30" s="24">
        <f>GN30*Rates!$C$6</f>
        <v>0</v>
      </c>
      <c r="GP30" s="36">
        <f>IF(AND(GL30&gt;($C$42+$C$42*Rates!$J$5),GL29&lt;=($C$42+$C$42*Rates!$J$5),SUM($F$10:GM30)&lt;Rates!$D$4),SUM($F$10:GM30)-($C$42+$C$42*Rates!$J$5),IF(GP29=0,0,GM30))</f>
        <v>0</v>
      </c>
      <c r="GQ30" s="25">
        <f>GP30*(Rates!$C$6-Rates!$J$6*Rates!$C$6)</f>
        <v>0</v>
      </c>
      <c r="GR30" s="41">
        <f>IF($E30&lt;=Rates!$D$4,0,IF(AND($E30&gt;Rates!$D$4,$E30&lt;Rates!$E$4),$E30-SUM($K$10:GR29)-Rates!$D$4,IF(AND($E30&gt;Rates!$E$4,SUM($K$10:GR29)&lt;Rates!$E$4-Rates!$D$4),Rates!$E$4-Rates!$D$4-SUM($K$10:GR29),0)))</f>
        <v>0</v>
      </c>
      <c r="GS30" s="24">
        <f t="shared" si="46"/>
        <v>0</v>
      </c>
      <c r="GT30" s="24">
        <f>GS30*Rates!$D$6</f>
        <v>0</v>
      </c>
      <c r="GU30" s="45">
        <f>IF(AND(GM30+GR30&gt;($C$42+$C$42*Rates!$J$5),GR30&lt;=Rates!$E$4-Rates!$D$4,GR30&gt;0,GR30&gt;GK62+GK62*Rates!$J$5), GM30+GR30-GP30,0)</f>
        <v>0</v>
      </c>
      <c r="GV30" s="25">
        <f>GU30*(Rates!$D$6-Rates!$J$6*Rates!$D$6)</f>
        <v>0</v>
      </c>
      <c r="GW30" s="41">
        <f>IF(GL30&gt;Rates!$E$4,GK30-GR30,0)</f>
        <v>0</v>
      </c>
      <c r="GX30" s="45">
        <f t="shared" si="47"/>
        <v>0</v>
      </c>
      <c r="GY30" s="45">
        <f>GX30*Rates!$E$6</f>
        <v>0</v>
      </c>
      <c r="GZ30" s="45">
        <f>IF($C$42+$C$42*Rates!$J$5&lt;=Rates!$E$4,GW30,IF(GL30&gt;$C$42+$C$42*Rates!$J$5,GL30-($C$42+$C$42*Rates!$J$5),0))</f>
        <v>700</v>
      </c>
      <c r="HA30" s="46">
        <f>GZ30*(Rates!$E$6-Rates!$J$6*Rates!$E$6)</f>
        <v>137200</v>
      </c>
      <c r="HB30" s="33">
        <f t="shared" si="48"/>
        <v>137200</v>
      </c>
      <c r="HC30" s="53">
        <f>IF($V$7,HB30*Rates!$J$11,0)</f>
        <v>0</v>
      </c>
      <c r="HD30" s="68">
        <f t="shared" si="49"/>
        <v>137200</v>
      </c>
      <c r="HE30" s="53" t="str">
        <f t="shared" si="76"/>
        <v/>
      </c>
      <c r="HF30" s="3"/>
      <c r="HG30" s="33">
        <f t="shared" si="66"/>
        <v>1250</v>
      </c>
      <c r="HH30" s="41">
        <f>IF(AND($E30&gt;=Rates!$D$4,SUM($F$10:HH29)&gt;=Rates!$D$4),0,IF(AND($E30&gt;=Rates!$D$4,SUM($F$10:HH29)&lt;Rates!$D$4),Rates!$D$4-SUM($F$10:HH29:HH29),IF($E30&lt;Rates!$D$4,$E30-SUM($F$10:HH29))))</f>
        <v>0</v>
      </c>
      <c r="HI30" s="36">
        <f t="shared" si="50"/>
        <v>0</v>
      </c>
      <c r="HJ30" s="24">
        <f>HI30*Rates!$C$6</f>
        <v>0</v>
      </c>
      <c r="HK30" s="36">
        <f>IF(AND(HG30&gt;($C$42+$C$42*Rates!$J$5),HG29&lt;=($C$42+$C$42*Rates!$J$5),SUM($F$10:HH30)&lt;Rates!$D$4),SUM($F$10:HH30)-($C$42+$C$42*Rates!$J$5),IF(HK29=0,0,HH30))</f>
        <v>0</v>
      </c>
      <c r="HL30" s="25">
        <f>HK30*(Rates!$C$6-Rates!$J$6*Rates!$C$6)</f>
        <v>0</v>
      </c>
      <c r="HM30" s="41">
        <f>IF($E30&lt;=Rates!$D$4,0,IF(AND($E30&gt;Rates!$D$4,$E30&lt;Rates!$E$4),$E30-SUM($K$10:K29)-Rates!$D$4,IF(AND($E30&gt;Rates!$E$4,SUM($K$10:K29)&lt;Rates!$E$4-Rates!$D$4),Rates!$E$4-Rates!$D$4-SUM($K$10:K29),0)))</f>
        <v>0</v>
      </c>
      <c r="HN30" s="24">
        <f t="shared" si="51"/>
        <v>0</v>
      </c>
      <c r="HO30" s="24">
        <f>HN30*Rates!$D$6</f>
        <v>0</v>
      </c>
      <c r="HP30" s="45">
        <f>IF(AND(HH30+HM30&gt;($C$42+$C$42*Rates!$J$5),HM30&lt;=Rates!$E$4-Rates!$D$4,HM30&gt;0,HM30&gt;HF62+HF62*Rates!$J$5), HH30+HM30-HK30,0)</f>
        <v>0</v>
      </c>
      <c r="HQ30" s="25">
        <f>HP30*(Rates!$D$6-Rates!$J$6*Rates!$D$6)</f>
        <v>0</v>
      </c>
      <c r="HR30" s="41">
        <f>IF(HG30&gt;Rates!$E$4,HF30-HM30,0)</f>
        <v>0</v>
      </c>
      <c r="HS30" s="45">
        <f t="shared" si="52"/>
        <v>0</v>
      </c>
      <c r="HT30" s="45">
        <f>HS30*Rates!$E$6</f>
        <v>0</v>
      </c>
      <c r="HU30" s="45">
        <f>IF($C$42+$C$42*Rates!$J$5&lt;=Rates!$E$4,HR30,IF(HG30&gt;$C$42+$C$42*Rates!$J$5,HG30-($C$42+$C$42*Rates!$J$5),0))</f>
        <v>700</v>
      </c>
      <c r="HV30" s="46">
        <f>HU30*(Rates!$E$6-Rates!$J$6*Rates!$E$6)</f>
        <v>137200</v>
      </c>
      <c r="HW30" s="33">
        <f t="shared" si="53"/>
        <v>137200</v>
      </c>
      <c r="HX30" s="53">
        <f>IF($V$7,HW30*Rates!$J$11,0)</f>
        <v>0</v>
      </c>
      <c r="HY30" s="68">
        <f t="shared" si="54"/>
        <v>137200</v>
      </c>
      <c r="HZ30" s="53" t="str">
        <f t="shared" si="77"/>
        <v/>
      </c>
      <c r="IB30" s="6"/>
      <c r="IC30" s="5"/>
    </row>
    <row r="31" spans="2:237" x14ac:dyDescent="0.25">
      <c r="B31" s="55">
        <f>B30+1</f>
        <v>40596</v>
      </c>
      <c r="C31" s="66">
        <f>WEEKDAY('Mngt Info'!B31,2)</f>
        <v>2</v>
      </c>
      <c r="D31" s="3"/>
      <c r="E31" s="33">
        <f t="shared" si="56"/>
        <v>1250</v>
      </c>
      <c r="F31" s="41">
        <f>IF(AND($E31&gt;=Rates!$D$4,SUM($F$10:F30)&gt;=Rates!$D$4),0,IF(AND($E31&gt;=Rates!$D$4,SUM($F$10:F30)&lt;Rates!$D$4),Rates!$D$4-SUM(F$10:$F30:F30),IF($E31&lt;Rates!$D$4,$E31-SUM($F$10:F30))))</f>
        <v>0</v>
      </c>
      <c r="G31" s="36">
        <f t="shared" si="0"/>
        <v>0</v>
      </c>
      <c r="H31" s="24">
        <f>G31*Rates!$C$6</f>
        <v>0</v>
      </c>
      <c r="I31" s="36">
        <f>IF(AND(E31&gt;($C$42+$C$42*Rates!$J$5),E30&lt;=($C$42+$C$42*Rates!$J$5),SUM($F$10:F31)&lt;Rates!$D$4),SUM($F$10:F31)-($C$42+$C$42*Rates!$J$5),IF(I30=0,0,F31))</f>
        <v>0</v>
      </c>
      <c r="J31" s="25">
        <f>I31*(Rates!$C$6-Rates!$J$6*Rates!$C$6)</f>
        <v>0</v>
      </c>
      <c r="K31" s="41">
        <f>IF($E31&lt;=Rates!$D$4,0,IF(AND($E31&gt;Rates!$D$4,$E31&lt;Rates!$E$4),$E31-SUM($K$10:K30)-Rates!$D$4,IF(AND($E31&gt;Rates!$E$4,SUM($K$10:K30)&lt;Rates!$E$4-Rates!$D$4),Rates!$E$4-Rates!$D$4-SUM($K$10:K30),0)))</f>
        <v>0</v>
      </c>
      <c r="L31" s="24">
        <f t="shared" si="1"/>
        <v>0</v>
      </c>
      <c r="M31" s="24">
        <f>L31*Rates!$D$6</f>
        <v>0</v>
      </c>
      <c r="N31" s="45">
        <f>IF(AND(F31+K31&gt;($C$42+$C$42*Rates!$J$5),K31&lt;=Rates!$E$4-Rates!$D$4,K31&gt;0,K31&gt;D63+D63*Rates!$J$5), F31+K31-I31,0)</f>
        <v>0</v>
      </c>
      <c r="O31" s="25">
        <f>N31*(Rates!$D$6-Rates!$J$6*Rates!$D$6)</f>
        <v>0</v>
      </c>
      <c r="P31" s="41">
        <f>IF(E31&gt;Rates!$E$4,D31-K31,0)</f>
        <v>0</v>
      </c>
      <c r="Q31" s="45">
        <f>IF(P31=0,0,IF($H$42&lt;500,0,IF(SUM(Q$10:Q30)=($H$42-500),0,IF(P31&gt;$H$42-500-SUM(Q$10:Q30),$H$42-500-SUM(Q$10:Q30),P31))))</f>
        <v>0</v>
      </c>
      <c r="R31" s="45">
        <f>Q31*Rates!$E$6</f>
        <v>0</v>
      </c>
      <c r="S31" s="45">
        <f t="shared" si="2"/>
        <v>0</v>
      </c>
      <c r="T31" s="46">
        <f>S31*(Rates!$E$6-Rates!$J$6*Rates!$E$6)</f>
        <v>0</v>
      </c>
      <c r="U31" s="33">
        <f t="shared" si="3"/>
        <v>0</v>
      </c>
      <c r="V31" s="53">
        <f>IF($V$7,U31*Rates!$J$11,0)</f>
        <v>0</v>
      </c>
      <c r="W31" s="68">
        <f t="shared" si="4"/>
        <v>0</v>
      </c>
      <c r="X31" s="53" t="str">
        <f t="shared" si="67"/>
        <v/>
      </c>
      <c r="Y31" s="6"/>
      <c r="Z31" s="33">
        <f t="shared" si="57"/>
        <v>756</v>
      </c>
      <c r="AA31" s="41">
        <f>IF(AND($E31&gt;=Rates!$D$4,SUM($F$10:AA30)&gt;=Rates!$D$4),0,IF(AND($E31&gt;=Rates!$D$4,SUM($F$10:AA30)&lt;Rates!$D$4),Rates!$D$4-SUM($F$10:AA30:AA30),IF($E31&lt;Rates!$D$4,$E31-SUM($F$10:AA30))))</f>
        <v>0</v>
      </c>
      <c r="AB31" s="36">
        <f t="shared" si="5"/>
        <v>0</v>
      </c>
      <c r="AC31" s="24">
        <f>AB31*Rates!$C$6</f>
        <v>0</v>
      </c>
      <c r="AD31" s="36">
        <f>IF(AND(Z31&gt;($C$42+$C$42*Rates!$J$5),Z30&lt;=($C$42+$C$42*Rates!$J$5),SUM($F$10:AA31)&lt;Rates!$D$4),SUM($F$10:AA31)-($C$42+$C$42*Rates!$J$5),IF(AD30=0,0,AA31))</f>
        <v>0</v>
      </c>
      <c r="AE31" s="25">
        <f>AD31*(Rates!$C$6-Rates!$J$6*Rates!$C$6)</f>
        <v>0</v>
      </c>
      <c r="AF31" s="41">
        <f>IF($E31&lt;=Rates!$D$4,0,IF(AND($E31&gt;Rates!$D$4,$E31&lt;Rates!$E$4),$E31-SUM($K$10:K30)-Rates!$D$4,IF(AND($E31&gt;Rates!$E$4,SUM($K$10:K30)&lt;Rates!$E$4-Rates!$D$4),Rates!$E$4-Rates!$D$4-SUM($K$10:K30),0)))</f>
        <v>0</v>
      </c>
      <c r="AG31" s="24">
        <f t="shared" si="6"/>
        <v>0</v>
      </c>
      <c r="AH31" s="24">
        <f>AG31*Rates!$D$6</f>
        <v>0</v>
      </c>
      <c r="AI31" s="45">
        <f>IF(AND(AA31+AF31&gt;($C$42+$C$42*Rates!$J$5),AF31&lt;=Rates!$E$4-Rates!$D$4,AF31&gt;0,AF31&gt;Y63+Y63*Rates!$J$5), AA31+AF31-AD31,0)</f>
        <v>0</v>
      </c>
      <c r="AJ31" s="25">
        <f>AI31*(Rates!$D$6-Rates!$J$6*Rates!$D$6)</f>
        <v>0</v>
      </c>
      <c r="AK31" s="41">
        <f>IF(Z31&gt;Rates!$E$4,Y31-AF31,0)</f>
        <v>0</v>
      </c>
      <c r="AL31" s="45">
        <f t="shared" si="7"/>
        <v>0</v>
      </c>
      <c r="AM31" s="45">
        <f>AL31*Rates!$E$6</f>
        <v>0</v>
      </c>
      <c r="AN31" s="45">
        <f>IF($C$42+$C$42*Rates!$J$5&lt;=Rates!$E$4,AK31,IF(Z31&gt;$C$42+$C$42*Rates!$J$5,Z31-($C$42+$C$42*Rates!$J$5),0))</f>
        <v>206</v>
      </c>
      <c r="AO31" s="46">
        <f>AN31*(Rates!$E$6-Rates!$J$6*Rates!$E$6)</f>
        <v>40376</v>
      </c>
      <c r="AP31" s="71">
        <f t="shared" si="8"/>
        <v>40376</v>
      </c>
      <c r="AQ31" s="53">
        <f>IF($V$7,AP31*Rates!$J$11,0)</f>
        <v>0</v>
      </c>
      <c r="AR31" s="68">
        <f t="shared" si="9"/>
        <v>40376</v>
      </c>
      <c r="AS31" s="53" t="str">
        <f t="shared" si="68"/>
        <v/>
      </c>
      <c r="AT31" s="6"/>
      <c r="AU31" s="33">
        <f t="shared" si="58"/>
        <v>1250</v>
      </c>
      <c r="AV31" s="41">
        <f>IF(AND($E31&gt;=Rates!$D$4,SUM($F$10:AV30)&gt;=Rates!$D$4),0,IF(AND($E31&gt;=Rates!$D$4,SUM($F$10:AV30)&lt;Rates!$D$4),Rates!$D$4-SUM($F$10:AV30:AV30),IF($E31&lt;Rates!$D$4,$E31-SUM($F$10:AV30))))</f>
        <v>0</v>
      </c>
      <c r="AW31" s="36">
        <f t="shared" si="10"/>
        <v>0</v>
      </c>
      <c r="AX31" s="24">
        <f>AW31*Rates!$C$6</f>
        <v>0</v>
      </c>
      <c r="AY31" s="36">
        <f>IF(AND(AU31&gt;($C$42+$C$42*Rates!$J$5),AU30&lt;=($C$42+$C$42*Rates!$J$5),SUM($F$10:AV31)&lt;Rates!$D$4),SUM($F$10:AV31)-($C$42+$C$42*Rates!$J$5),IF(AY30=0,0,AV31))</f>
        <v>0</v>
      </c>
      <c r="AZ31" s="25">
        <f>AY31*(Rates!$C$6-Rates!$J$6*Rates!$C$6)</f>
        <v>0</v>
      </c>
      <c r="BA31" s="41">
        <f>IF($E31&lt;=Rates!$D$4,0,IF(AND($E31&gt;Rates!$D$4,$E31&lt;Rates!$E$4),$E31-SUM($K$10:K30)-Rates!$D$4,IF(AND($E31&gt;Rates!$E$4,SUM($K$10:K30)&lt;Rates!$E$4-Rates!$D$4),Rates!$E$4-Rates!$D$4-SUM($K$10:K30),0)))</f>
        <v>0</v>
      </c>
      <c r="BB31" s="24">
        <f t="shared" si="11"/>
        <v>0</v>
      </c>
      <c r="BC31" s="24">
        <f>BB31*Rates!$D$6</f>
        <v>0</v>
      </c>
      <c r="BD31" s="45">
        <f>IF(AND(AV31+BA31&gt;($C$42+$C$42*Rates!$J$5),BA31&lt;=Rates!$E$4-Rates!$D$4,BA31&gt;0,BA31&gt;AT63+AT63*Rates!$J$5), AV31+BA31-AY31,0)</f>
        <v>0</v>
      </c>
      <c r="BE31" s="25">
        <f>BD31*(Rates!$D$6-Rates!$J$6*Rates!$D$6)</f>
        <v>0</v>
      </c>
      <c r="BF31" s="41">
        <f>IF(AU31&gt;Rates!$E$4,AT31-BA31,0)</f>
        <v>0</v>
      </c>
      <c r="BG31" s="45">
        <f t="shared" si="12"/>
        <v>0</v>
      </c>
      <c r="BH31" s="45">
        <f>BG31*Rates!$E$6</f>
        <v>0</v>
      </c>
      <c r="BI31" s="45">
        <f>IF($C$42+$C$42*Rates!$J$5&lt;=Rates!$E$4,BF31,IF(AU31&gt;$C$42+$C$42*Rates!$J$5,AU31-($C$42+$C$42*Rates!$J$5),0))</f>
        <v>700</v>
      </c>
      <c r="BJ31" s="46">
        <f>BI31*(Rates!$E$6-Rates!$J$6*Rates!$E$6)</f>
        <v>137200</v>
      </c>
      <c r="BK31" s="71">
        <f t="shared" si="13"/>
        <v>137200</v>
      </c>
      <c r="BL31" s="53">
        <f>IF($V$7,BK31*Rates!$J$11,0)</f>
        <v>0</v>
      </c>
      <c r="BM31" s="68">
        <f t="shared" si="14"/>
        <v>137200</v>
      </c>
      <c r="BN31" s="53" t="str">
        <f t="shared" si="69"/>
        <v/>
      </c>
      <c r="BO31" s="3"/>
      <c r="BP31" s="33">
        <f t="shared" si="59"/>
        <v>1250</v>
      </c>
      <c r="BQ31" s="41">
        <f>IF(AND($E31&gt;=Rates!$D$4,SUM($F$10:BQ30)&gt;=Rates!$D$4),0,IF(AND($E31&gt;=Rates!$D$4,SUM($F$10:BQ30)&lt;Rates!$D$4),Rates!$D$4-SUM($F$10:BQ30:BQ30),IF($E31&lt;Rates!$D$4,$E31-SUM($F$10:BQ30))))</f>
        <v>0</v>
      </c>
      <c r="BR31" s="36">
        <f t="shared" si="15"/>
        <v>0</v>
      </c>
      <c r="BS31" s="24">
        <f>BR31*Rates!$C$6</f>
        <v>0</v>
      </c>
      <c r="BT31" s="36">
        <f>IF(AND(BP31&gt;($C$42+$C$42*Rates!$J$5),BP30&lt;=($C$42+$C$42*Rates!$J$5),SUM($F$10:BQ31)&lt;Rates!$D$4),SUM($F$10:BQ31)-($C$42+$C$42*Rates!$J$5),IF(BT30=0,0,BQ31))</f>
        <v>0</v>
      </c>
      <c r="BU31" s="25">
        <f>BT31*(Rates!$C$6-Rates!$J$6*Rates!$C$6)</f>
        <v>0</v>
      </c>
      <c r="BV31" s="41">
        <f>IF($E31&lt;=Rates!$D$4,0,IF(AND($E31&gt;Rates!$D$4,$E31&lt;Rates!$E$4),$E31-SUM($K$10:K30)-Rates!$D$4,IF(AND($E31&gt;Rates!$E$4,SUM($K$10:K30)&lt;Rates!$E$4-Rates!$D$4),Rates!$E$4-Rates!$D$4-SUM($K$10:K30),0)))</f>
        <v>0</v>
      </c>
      <c r="BW31" s="24">
        <f t="shared" si="16"/>
        <v>0</v>
      </c>
      <c r="BX31" s="24">
        <f>BW31*Rates!$D$6</f>
        <v>0</v>
      </c>
      <c r="BY31" s="45">
        <f>IF(AND(BQ31+BV31&gt;($C$42+$C$42*Rates!$J$5),BV31&lt;=Rates!$E$4-Rates!$D$4,BV31&gt;0,BV31&gt;BO63+BO63*Rates!$J$5), BQ31+BV31-BT31,0)</f>
        <v>0</v>
      </c>
      <c r="BZ31" s="25">
        <f>BY31*(Rates!$D$6-Rates!$J$6*Rates!$D$6)</f>
        <v>0</v>
      </c>
      <c r="CA31" s="41">
        <f>IF(BP31&gt;Rates!$E$4,BO31-BV31,0)</f>
        <v>0</v>
      </c>
      <c r="CB31" s="45">
        <f t="shared" si="17"/>
        <v>0</v>
      </c>
      <c r="CC31" s="45">
        <f>CB31*Rates!$E$6</f>
        <v>0</v>
      </c>
      <c r="CD31" s="45">
        <f>IF($C$42+$C$42*Rates!$J$5&lt;=Rates!$E$4,CA31,IF(BP31&gt;$C$42+$C$42*Rates!$J$5,BP31-($C$42+$C$42*Rates!$J$5),0))</f>
        <v>700</v>
      </c>
      <c r="CE31" s="46">
        <f>CD31*(Rates!$E$6-Rates!$J$6*Rates!$E$6)</f>
        <v>137200</v>
      </c>
      <c r="CF31" s="33">
        <f t="shared" si="18"/>
        <v>137200</v>
      </c>
      <c r="CG31" s="53">
        <f>IF($V$7,CF31*Rates!$J$11,0)</f>
        <v>0</v>
      </c>
      <c r="CH31" s="68">
        <f t="shared" si="19"/>
        <v>137200</v>
      </c>
      <c r="CI31" s="53" t="str">
        <f t="shared" si="70"/>
        <v/>
      </c>
      <c r="CJ31" s="3"/>
      <c r="CK31" s="33">
        <f t="shared" si="60"/>
        <v>1250</v>
      </c>
      <c r="CL31" s="41">
        <f>IF(AND($E31&gt;=Rates!$D$4,SUM($F$10:CL30)&gt;=Rates!$D$4),0,IF(AND($E31&gt;=Rates!$D$4,SUM($F$10:CL30)&lt;Rates!$D$4),Rates!$D$4-SUM($F$10:CL30:CL30),IF($E31&lt;Rates!$D$4,$E31-SUM($F$10:CL30))))</f>
        <v>0</v>
      </c>
      <c r="CM31" s="36">
        <f t="shared" si="20"/>
        <v>0</v>
      </c>
      <c r="CN31" s="24">
        <f>CM31*Rates!$C$6</f>
        <v>0</v>
      </c>
      <c r="CO31" s="36">
        <f>IF(AND(CK31&gt;($C$42+$C$42*Rates!$J$5),CK30&lt;=($C$42+$C$42*Rates!$J$5),SUM($F$10:CL31)&lt;Rates!$D$4),SUM($F$10:CL31)-($C$42+$C$42*Rates!$J$5),IF(CO30=0,0,CL31))</f>
        <v>0</v>
      </c>
      <c r="CP31" s="25">
        <f>CO31*(Rates!$C$6-Rates!$J$6*Rates!$C$6)</f>
        <v>0</v>
      </c>
      <c r="CQ31" s="41">
        <f>IF($E31&lt;=Rates!$D$4,0,IF(AND($E31&gt;Rates!$D$4,$E31&lt;Rates!$E$4),$E31-SUM($K$10:K30)-Rates!$D$4,IF(AND($E31&gt;Rates!$E$4,SUM($K$10:K30)&lt;Rates!$E$4-Rates!$D$4),Rates!$E$4-Rates!$D$4-SUM($K$10:K30),0)))</f>
        <v>0</v>
      </c>
      <c r="CR31" s="24">
        <f t="shared" si="21"/>
        <v>0</v>
      </c>
      <c r="CS31" s="24">
        <f>CR31*Rates!$D$6</f>
        <v>0</v>
      </c>
      <c r="CT31" s="45">
        <f>IF(AND(CL31+CQ31&gt;($C$42+$C$42*Rates!$J$5),CQ31&lt;=Rates!$E$4-Rates!$D$4,CQ31&gt;0,CQ31&gt;CJ63+CJ63*Rates!$J$5), CL31+CQ31-CO31,0)</f>
        <v>0</v>
      </c>
      <c r="CU31" s="25">
        <f>CT31*(Rates!$D$6-Rates!$J$6*Rates!$D$6)</f>
        <v>0</v>
      </c>
      <c r="CV31" s="41">
        <f>IF(CK31&gt;Rates!$E$4,CJ31-CQ31,0)</f>
        <v>0</v>
      </c>
      <c r="CW31" s="45">
        <f t="shared" si="22"/>
        <v>0</v>
      </c>
      <c r="CX31" s="45">
        <f>CW31*Rates!$E$6</f>
        <v>0</v>
      </c>
      <c r="CY31" s="45">
        <f>IF($C$42+$C$42*Rates!$J$5&lt;=Rates!$E$4,CV31,IF(CK31&gt;$C$42+$C$42*Rates!$J$5,CK31-($C$42+$C$42*Rates!$J$5),0))</f>
        <v>700</v>
      </c>
      <c r="CZ31" s="46">
        <f>CY31*(Rates!$E$6-Rates!$J$6*Rates!$E$6)</f>
        <v>137200</v>
      </c>
      <c r="DA31" s="33">
        <f t="shared" si="23"/>
        <v>137200</v>
      </c>
      <c r="DB31" s="53">
        <f>IF($V$7,DA31*Rates!$J$11,0)</f>
        <v>0</v>
      </c>
      <c r="DC31" s="68">
        <f t="shared" si="24"/>
        <v>137200</v>
      </c>
      <c r="DD31" s="53" t="str">
        <f t="shared" si="71"/>
        <v/>
      </c>
      <c r="DE31" s="3"/>
      <c r="DF31" s="33">
        <f t="shared" si="61"/>
        <v>1250</v>
      </c>
      <c r="DG31" s="41">
        <f>IF(AND($E31&gt;=Rates!$D$4,SUM($F$10:DG30)&gt;=Rates!$D$4),0,IF(AND($E31&gt;=Rates!$D$4,SUM($F$10:DG30)&lt;Rates!$D$4),Rates!$D$4-SUM($F$10:DG30:DG30),IF($E31&lt;Rates!$D$4,$E31-SUM($F$10:DG30))))</f>
        <v>0</v>
      </c>
      <c r="DH31" s="36">
        <f t="shared" si="25"/>
        <v>0</v>
      </c>
      <c r="DI31" s="24">
        <f>DH31*Rates!$C$6</f>
        <v>0</v>
      </c>
      <c r="DJ31" s="36">
        <f>IF(AND(DF31&gt;($C$42+$C$42*Rates!$J$5),DF30&lt;=($C$42+$C$42*Rates!$J$5),SUM($F$10:DG31)&lt;Rates!$D$4),SUM($F$10:DG31)-($C$42+$C$42*Rates!$J$5),IF(DJ30=0,0,DG31))</f>
        <v>0</v>
      </c>
      <c r="DK31" s="25">
        <f>DJ31*(Rates!$C$6-Rates!$J$6*Rates!$C$6)</f>
        <v>0</v>
      </c>
      <c r="DL31" s="41">
        <f>IF($E31&lt;=Rates!$D$4,0,IF(AND($E31&gt;Rates!$D$4,$E31&lt;Rates!$E$4),$E31-SUM($K$10:K30)-Rates!$D$4,IF(AND($E31&gt;Rates!$E$4,SUM($K$10:K30)&lt;Rates!$E$4-Rates!$D$4),Rates!$E$4-Rates!$D$4-SUM($K$10:K30),0)))</f>
        <v>0</v>
      </c>
      <c r="DM31" s="24">
        <f t="shared" si="26"/>
        <v>0</v>
      </c>
      <c r="DN31" s="24">
        <f>DM31*Rates!$D$6</f>
        <v>0</v>
      </c>
      <c r="DO31" s="45">
        <f>IF(AND(DG31+DL31&gt;($C$42+$C$42*Rates!$J$5),DL31&lt;=Rates!$E$4-Rates!$D$4,DL31&gt;0,DL31&gt;DE63+DE63*Rates!$J$5), DG31+DL31-DJ31,0)</f>
        <v>0</v>
      </c>
      <c r="DP31" s="25">
        <f>DO31*(Rates!$D$6-Rates!$J$6*Rates!$D$6)</f>
        <v>0</v>
      </c>
      <c r="DQ31" s="41">
        <f>IF(DF31&gt;Rates!$E$4,DE31-DL31,0)</f>
        <v>0</v>
      </c>
      <c r="DR31" s="45">
        <f t="shared" si="27"/>
        <v>0</v>
      </c>
      <c r="DS31" s="45">
        <f>DR31*Rates!$E$6</f>
        <v>0</v>
      </c>
      <c r="DT31" s="45">
        <f>IF($C$42+$C$42*Rates!$J$5&lt;=Rates!$E$4,DQ31,IF(DF31&gt;$C$42+$C$42*Rates!$J$5,DF31-($C$42+$C$42*Rates!$J$5),0))</f>
        <v>700</v>
      </c>
      <c r="DU31" s="46">
        <f>DT31*(Rates!$E$6-Rates!$J$6*Rates!$E$6)</f>
        <v>137200</v>
      </c>
      <c r="DV31" s="33">
        <f t="shared" si="28"/>
        <v>137200</v>
      </c>
      <c r="DW31" s="53">
        <f>IF($V$7,DV31*Rates!$J$11,0)</f>
        <v>0</v>
      </c>
      <c r="DX31" s="68">
        <f t="shared" si="29"/>
        <v>137200</v>
      </c>
      <c r="DY31" s="53" t="str">
        <f t="shared" si="72"/>
        <v/>
      </c>
      <c r="DZ31" s="3"/>
      <c r="EA31" s="33">
        <f t="shared" si="62"/>
        <v>1250</v>
      </c>
      <c r="EB31" s="41">
        <f>IF(AND($E31&gt;=Rates!$D$4,SUM($F$10:EB30)&gt;=Rates!$D$4),0,IF(AND($E31&gt;=Rates!$D$4,SUM($F$10:EB30)&lt;Rates!$D$4),Rates!$D$4-SUM($F$10:EB30:EB30),IF($E31&lt;Rates!$D$4,$E31-SUM($F$10:EB30))))</f>
        <v>0</v>
      </c>
      <c r="EC31" s="36">
        <f t="shared" si="30"/>
        <v>0</v>
      </c>
      <c r="ED31" s="24">
        <f>EC31*Rates!$C$6</f>
        <v>0</v>
      </c>
      <c r="EE31" s="36">
        <f>IF(AND(EA31&gt;($C$42+$C$42*Rates!$J$5),EA30&lt;=($C$42+$C$42*Rates!$J$5),SUM($F$10:EB31)&lt;Rates!$D$4),SUM($F$10:EB31)-($C$42+$C$42*Rates!$J$5),IF(EE30=0,0,EB31))</f>
        <v>0</v>
      </c>
      <c r="EF31" s="25">
        <f>EE31*(Rates!$C$6-Rates!$J$6*Rates!$C$6)</f>
        <v>0</v>
      </c>
      <c r="EG31" s="41">
        <f>IF($E31&lt;=Rates!$D$4,0,IF(AND($E31&gt;Rates!$D$4,$E31&lt;Rates!$E$4),$E31-SUM($K$10:K30)-Rates!$D$4,IF(AND($E31&gt;Rates!$E$4,SUM($K$10:K30)&lt;Rates!$E$4-Rates!$D$4),Rates!$E$4-Rates!$D$4-SUM($K$10:K30),0)))</f>
        <v>0</v>
      </c>
      <c r="EH31" s="24">
        <f t="shared" si="31"/>
        <v>0</v>
      </c>
      <c r="EI31" s="24">
        <f>EH31*Rates!$D$6</f>
        <v>0</v>
      </c>
      <c r="EJ31" s="45">
        <f>IF(AND(EB31+EG31&gt;($C$42+$C$42*Rates!$J$5),EG31&lt;=Rates!$E$4-Rates!$D$4,EG31&gt;0,EG31&gt;DZ63+DZ63*Rates!$J$5), EB31+EG31-EE31,0)</f>
        <v>0</v>
      </c>
      <c r="EK31" s="25">
        <f>EJ31*(Rates!$D$6-Rates!$J$6*Rates!$D$6)</f>
        <v>0</v>
      </c>
      <c r="EL31" s="41">
        <f>IF(EA31&gt;Rates!$E$4,DZ31-EG31,0)</f>
        <v>0</v>
      </c>
      <c r="EM31" s="45">
        <f t="shared" si="32"/>
        <v>0</v>
      </c>
      <c r="EN31" s="45">
        <f>EM31*Rates!$E$6</f>
        <v>0</v>
      </c>
      <c r="EO31" s="45">
        <f>IF($C$42+$C$42*Rates!$J$5&lt;=Rates!$E$4,EL31,IF(EA31&gt;$C$42+$C$42*Rates!$J$5,EA31-($C$42+$C$42*Rates!$J$5),0))</f>
        <v>700</v>
      </c>
      <c r="EP31" s="46">
        <f>EO31*(Rates!$E$6-Rates!$J$6*Rates!$E$6)</f>
        <v>137200</v>
      </c>
      <c r="EQ31" s="33">
        <f t="shared" si="33"/>
        <v>137200</v>
      </c>
      <c r="ER31" s="53">
        <f>IF($V$7,EQ31*Rates!$J$11,0)</f>
        <v>0</v>
      </c>
      <c r="ES31" s="68">
        <f t="shared" si="34"/>
        <v>137200</v>
      </c>
      <c r="ET31" s="53" t="str">
        <f t="shared" si="73"/>
        <v/>
      </c>
      <c r="EU31" s="3"/>
      <c r="EV31" s="33">
        <f t="shared" si="63"/>
        <v>1250</v>
      </c>
      <c r="EW31" s="41">
        <f>IF(AND($E31&gt;=Rates!$D$4,SUM($F$10:EW30)&gt;=Rates!$D$4),0,IF(AND($E31&gt;=Rates!$D$4,SUM($F$10:EW30)&lt;Rates!$D$4),Rates!$D$4-SUM($F$10:EW30:EW30),IF($E31&lt;Rates!$D$4,$E31-SUM($F$10:EW30))))</f>
        <v>0</v>
      </c>
      <c r="EX31" s="36">
        <f t="shared" si="35"/>
        <v>0</v>
      </c>
      <c r="EY31" s="24">
        <f>EX31*Rates!$C$6</f>
        <v>0</v>
      </c>
      <c r="EZ31" s="36">
        <f>IF(AND(EV31&gt;($C$42+$C$42*Rates!$J$5),EV30&lt;=($C$42+$C$42*Rates!$J$5),SUM($F$10:EW31)&lt;Rates!$D$4),SUM($F$10:EW31)-($C$42+$C$42*Rates!$J$5),IF(EZ30=0,0,EW31))</f>
        <v>0</v>
      </c>
      <c r="FA31" s="25">
        <f>EZ31*(Rates!$C$6-Rates!$J$6*Rates!$C$6)</f>
        <v>0</v>
      </c>
      <c r="FB31" s="41">
        <f>IF($E31&lt;=Rates!$D$4,0,IF(AND($E31&gt;Rates!$D$4,$E31&lt;Rates!$E$4),$E31-SUM($K$10:K30)-Rates!$D$4,IF(AND($E31&gt;Rates!$E$4,SUM($K$10:K30)&lt;Rates!$E$4-Rates!$D$4),Rates!$E$4-Rates!$D$4-SUM($K$10:K30),0)))</f>
        <v>0</v>
      </c>
      <c r="FC31" s="24">
        <f t="shared" si="36"/>
        <v>0</v>
      </c>
      <c r="FD31" s="24">
        <f>FC31*Rates!$D$6</f>
        <v>0</v>
      </c>
      <c r="FE31" s="45">
        <f>IF(AND(EW31+FB31&gt;($C$42+$C$42*Rates!$J$5),FB31&lt;=Rates!$E$4-Rates!$D$4,FB31&gt;0,FB31&gt;EU63+EU63*Rates!$J$5), EW31+FB31-EZ31,0)</f>
        <v>0</v>
      </c>
      <c r="FF31" s="25">
        <f>FE31*(Rates!$D$6-Rates!$J$6*Rates!$D$6)</f>
        <v>0</v>
      </c>
      <c r="FG31" s="41">
        <f>IF(EV31&gt;Rates!$E$4,EU31-FB31,0)</f>
        <v>0</v>
      </c>
      <c r="FH31" s="45">
        <f t="shared" si="37"/>
        <v>0</v>
      </c>
      <c r="FI31" s="45">
        <f>FH31*Rates!$E$6</f>
        <v>0</v>
      </c>
      <c r="FJ31" s="45">
        <f>IF($C$42+$C$42*Rates!$J$5&lt;=Rates!$E$4,FG31,IF(EV31&gt;$C$42+$C$42*Rates!$J$5,EV31-($C$42+$C$42*Rates!$J$5),0))</f>
        <v>700</v>
      </c>
      <c r="FK31" s="46">
        <f>FJ31*(Rates!$E$6-Rates!$J$6*Rates!$E$6)</f>
        <v>137200</v>
      </c>
      <c r="FL31" s="33">
        <f t="shared" si="38"/>
        <v>137200</v>
      </c>
      <c r="FM31" s="53">
        <f>IF($V$7,FL31*Rates!$J$11,0)</f>
        <v>0</v>
      </c>
      <c r="FN31" s="68">
        <f t="shared" si="39"/>
        <v>137200</v>
      </c>
      <c r="FO31" s="53" t="str">
        <f t="shared" si="74"/>
        <v/>
      </c>
      <c r="FP31" s="3"/>
      <c r="FQ31" s="33">
        <f t="shared" si="64"/>
        <v>1250</v>
      </c>
      <c r="FR31" s="41">
        <f>IF(AND($E31&gt;=Rates!$D$4,SUM($F$10:FR30)&gt;=Rates!$D$4),0,IF(AND($E31&gt;=Rates!$D$4,SUM($F$10:FR30)&lt;Rates!$D$4),Rates!$D$4-SUM($F$10:FR30:FR30),IF($E31&lt;Rates!$D$4,$E31-SUM($F$10:FR30))))</f>
        <v>0</v>
      </c>
      <c r="FS31" s="36">
        <f t="shared" si="40"/>
        <v>0</v>
      </c>
      <c r="FT31" s="24">
        <f>FS31*Rates!$C$6</f>
        <v>0</v>
      </c>
      <c r="FU31" s="36">
        <f>IF(AND(FQ31&gt;($C$42+$C$42*Rates!$J$5),FQ30&lt;=($C$42+$C$42*Rates!$J$5),SUM($F$10:FR31)&lt;Rates!$D$4),SUM($F$10:FR31)-($C$42+$C$42*Rates!$J$5),IF(FU30=0,0,FR31))</f>
        <v>0</v>
      </c>
      <c r="FV31" s="25">
        <f>FU31*(Rates!$C$6-Rates!$J$6*Rates!$C$6)</f>
        <v>0</v>
      </c>
      <c r="FW31" s="41">
        <f>IF($E31&lt;=Rates!$D$4,0,IF(AND($E31&gt;Rates!$D$4,$E31&lt;Rates!$E$4),$E31-SUM($K$10:K30)-Rates!$D$4,IF(AND($E31&gt;Rates!$E$4,SUM($K$10:K30)&lt;Rates!$E$4-Rates!$D$4),Rates!$E$4-Rates!$D$4-SUM($K$10:K30),0)))</f>
        <v>0</v>
      </c>
      <c r="FX31" s="24">
        <f t="shared" si="41"/>
        <v>0</v>
      </c>
      <c r="FY31" s="24">
        <f>FX31*Rates!$D$6</f>
        <v>0</v>
      </c>
      <c r="FZ31" s="45">
        <f>IF(AND(FR31+FW31&gt;($C$42+$C$42*Rates!$J$5),FW31&lt;=Rates!$E$4-Rates!$D$4,FW31&gt;0,FW31&gt;FP63+FP63*Rates!$J$5), FR31+FW31-FU31,0)</f>
        <v>0</v>
      </c>
      <c r="GA31" s="25">
        <f>FZ31*(Rates!$D$6-Rates!$J$6*Rates!$D$6)</f>
        <v>0</v>
      </c>
      <c r="GB31" s="41">
        <f>IF(FQ31&gt;Rates!$E$4,FP31-FW31,0)</f>
        <v>0</v>
      </c>
      <c r="GC31" s="45">
        <f t="shared" si="42"/>
        <v>0</v>
      </c>
      <c r="GD31" s="45">
        <f>GC31*Rates!$E$6</f>
        <v>0</v>
      </c>
      <c r="GE31" s="45">
        <f>IF($C$42+$C$42*Rates!$J$5&lt;=Rates!$E$4,GB31,IF(FQ31&gt;$C$42+$C$42*Rates!$J$5,FQ31-($C$42+$C$42*Rates!$J$5),0))</f>
        <v>700</v>
      </c>
      <c r="GF31" s="46">
        <f>GE31*(Rates!$E$6-Rates!$J$6*Rates!$E$6)</f>
        <v>137200</v>
      </c>
      <c r="GG31" s="33">
        <f t="shared" si="43"/>
        <v>137200</v>
      </c>
      <c r="GH31" s="53">
        <f>IF($V$7,GG31*Rates!$J$11,0)</f>
        <v>0</v>
      </c>
      <c r="GI31" s="68">
        <f t="shared" si="44"/>
        <v>137200</v>
      </c>
      <c r="GJ31" s="53" t="str">
        <f t="shared" si="75"/>
        <v/>
      </c>
      <c r="GK31" s="3"/>
      <c r="GL31" s="33">
        <f t="shared" si="65"/>
        <v>1250</v>
      </c>
      <c r="GM31" s="41">
        <f>IF(AND($E31&gt;=Rates!$D$4,SUM($F$10:GM30)&gt;=Rates!$D$4),0,IF(AND($E31&gt;=Rates!$D$4,SUM($F$10:GM30)&lt;Rates!$D$4),Rates!$D$4-SUM($F$10:GM30:GM30),IF($E31&lt;Rates!$D$4,$E31-SUM($F$10:GM30))))</f>
        <v>0</v>
      </c>
      <c r="GN31" s="36">
        <f t="shared" si="45"/>
        <v>0</v>
      </c>
      <c r="GO31" s="24">
        <f>GN31*Rates!$C$6</f>
        <v>0</v>
      </c>
      <c r="GP31" s="36">
        <f>IF(AND(GL31&gt;($C$42+$C$42*Rates!$J$5),GL30&lt;=($C$42+$C$42*Rates!$J$5),SUM($F$10:GM31)&lt;Rates!$D$4),SUM($F$10:GM31)-($C$42+$C$42*Rates!$J$5),IF(GP30=0,0,GM31))</f>
        <v>0</v>
      </c>
      <c r="GQ31" s="25">
        <f>GP31*(Rates!$C$6-Rates!$J$6*Rates!$C$6)</f>
        <v>0</v>
      </c>
      <c r="GR31" s="41">
        <f>IF($E31&lt;=Rates!$D$4,0,IF(AND($E31&gt;Rates!$D$4,$E31&lt;Rates!$E$4),$E31-SUM($K$10:GR30)-Rates!$D$4,IF(AND($E31&gt;Rates!$E$4,SUM($K$10:GR30)&lt;Rates!$E$4-Rates!$D$4),Rates!$E$4-Rates!$D$4-SUM($K$10:GR30),0)))</f>
        <v>0</v>
      </c>
      <c r="GS31" s="24">
        <f t="shared" si="46"/>
        <v>0</v>
      </c>
      <c r="GT31" s="24">
        <f>GS31*Rates!$D$6</f>
        <v>0</v>
      </c>
      <c r="GU31" s="45">
        <f>IF(AND(GM31+GR31&gt;($C$42+$C$42*Rates!$J$5),GR31&lt;=Rates!$E$4-Rates!$D$4,GR31&gt;0,GR31&gt;GK63+GK63*Rates!$J$5), GM31+GR31-GP31,0)</f>
        <v>0</v>
      </c>
      <c r="GV31" s="25">
        <f>GU31*(Rates!$D$6-Rates!$J$6*Rates!$D$6)</f>
        <v>0</v>
      </c>
      <c r="GW31" s="41">
        <f>IF(GL31&gt;Rates!$E$4,GK31-GR31,0)</f>
        <v>0</v>
      </c>
      <c r="GX31" s="45">
        <f t="shared" si="47"/>
        <v>0</v>
      </c>
      <c r="GY31" s="45">
        <f>GX31*Rates!$E$6</f>
        <v>0</v>
      </c>
      <c r="GZ31" s="45">
        <f>IF($C$42+$C$42*Rates!$J$5&lt;=Rates!$E$4,GW31,IF(GL31&gt;$C$42+$C$42*Rates!$J$5,GL31-($C$42+$C$42*Rates!$J$5),0))</f>
        <v>700</v>
      </c>
      <c r="HA31" s="46">
        <f>GZ31*(Rates!$E$6-Rates!$J$6*Rates!$E$6)</f>
        <v>137200</v>
      </c>
      <c r="HB31" s="33">
        <f t="shared" si="48"/>
        <v>137200</v>
      </c>
      <c r="HC31" s="53">
        <f>IF($V$7,HB31*Rates!$J$11,0)</f>
        <v>0</v>
      </c>
      <c r="HD31" s="68">
        <f t="shared" si="49"/>
        <v>137200</v>
      </c>
      <c r="HE31" s="53" t="str">
        <f t="shared" si="76"/>
        <v/>
      </c>
      <c r="HF31" s="3"/>
      <c r="HG31" s="33">
        <f t="shared" si="66"/>
        <v>1250</v>
      </c>
      <c r="HH31" s="41">
        <f>IF(AND($E31&gt;=Rates!$D$4,SUM($F$10:HH30)&gt;=Rates!$D$4),0,IF(AND($E31&gt;=Rates!$D$4,SUM($F$10:HH30)&lt;Rates!$D$4),Rates!$D$4-SUM($F$10:HH30:HH30),IF($E31&lt;Rates!$D$4,$E31-SUM($F$10:HH30))))</f>
        <v>0</v>
      </c>
      <c r="HI31" s="36">
        <f t="shared" si="50"/>
        <v>0</v>
      </c>
      <c r="HJ31" s="24">
        <f>HI31*Rates!$C$6</f>
        <v>0</v>
      </c>
      <c r="HK31" s="36">
        <f>IF(AND(HG31&gt;($C$42+$C$42*Rates!$J$5),HG30&lt;=($C$42+$C$42*Rates!$J$5),SUM($F$10:HH31)&lt;Rates!$D$4),SUM($F$10:HH31)-($C$42+$C$42*Rates!$J$5),IF(HK30=0,0,HH31))</f>
        <v>0</v>
      </c>
      <c r="HL31" s="25">
        <f>HK31*(Rates!$C$6-Rates!$J$6*Rates!$C$6)</f>
        <v>0</v>
      </c>
      <c r="HM31" s="41">
        <f>IF($E31&lt;=Rates!$D$4,0,IF(AND($E31&gt;Rates!$D$4,$E31&lt;Rates!$E$4),$E31-SUM($K$10:K30)-Rates!$D$4,IF(AND($E31&gt;Rates!$E$4,SUM($K$10:K30)&lt;Rates!$E$4-Rates!$D$4),Rates!$E$4-Rates!$D$4-SUM($K$10:K30),0)))</f>
        <v>0</v>
      </c>
      <c r="HN31" s="24">
        <f t="shared" si="51"/>
        <v>0</v>
      </c>
      <c r="HO31" s="24">
        <f>HN31*Rates!$D$6</f>
        <v>0</v>
      </c>
      <c r="HP31" s="45">
        <f>IF(AND(HH31+HM31&gt;($C$42+$C$42*Rates!$J$5),HM31&lt;=Rates!$E$4-Rates!$D$4,HM31&gt;0,HM31&gt;HF63+HF63*Rates!$J$5), HH31+HM31-HK31,0)</f>
        <v>0</v>
      </c>
      <c r="HQ31" s="25">
        <f>HP31*(Rates!$D$6-Rates!$J$6*Rates!$D$6)</f>
        <v>0</v>
      </c>
      <c r="HR31" s="41">
        <f>IF(HG31&gt;Rates!$E$4,HF31-HM31,0)</f>
        <v>0</v>
      </c>
      <c r="HS31" s="45">
        <f t="shared" si="52"/>
        <v>0</v>
      </c>
      <c r="HT31" s="45">
        <f>HS31*Rates!$E$6</f>
        <v>0</v>
      </c>
      <c r="HU31" s="45">
        <f>IF($C$42+$C$42*Rates!$J$5&lt;=Rates!$E$4,HR31,IF(HG31&gt;$C$42+$C$42*Rates!$J$5,HG31-($C$42+$C$42*Rates!$J$5),0))</f>
        <v>700</v>
      </c>
      <c r="HV31" s="46">
        <f>HU31*(Rates!$E$6-Rates!$J$6*Rates!$E$6)</f>
        <v>137200</v>
      </c>
      <c r="HW31" s="33">
        <f t="shared" si="53"/>
        <v>137200</v>
      </c>
      <c r="HX31" s="53">
        <f>IF($V$7,HW31*Rates!$J$11,0)</f>
        <v>0</v>
      </c>
      <c r="HY31" s="68">
        <f t="shared" si="54"/>
        <v>137200</v>
      </c>
      <c r="HZ31" s="53" t="str">
        <f t="shared" si="77"/>
        <v/>
      </c>
      <c r="IB31" s="6"/>
      <c r="IC31" s="5"/>
    </row>
    <row r="32" spans="2:237" x14ac:dyDescent="0.25">
      <c r="B32" s="55">
        <f t="shared" si="55"/>
        <v>40597</v>
      </c>
      <c r="C32" s="66">
        <f>WEEKDAY('Mngt Info'!B32,2)</f>
        <v>3</v>
      </c>
      <c r="D32" s="3"/>
      <c r="E32" s="33">
        <f t="shared" ref="E32:E40" si="78">IF($D32&gt;=0,SUM($E31+$D32), "")</f>
        <v>1250</v>
      </c>
      <c r="F32" s="41">
        <f>IF(AND($E32&gt;=Rates!$D$4,SUM($F$10:F31)&gt;=Rates!$D$4),0,IF(AND($E32&gt;=Rates!$D$4,SUM($F$10:F31)&lt;Rates!$D$4),Rates!$D$4-SUM(F$10:$F31:F31),IF($E32&lt;Rates!$D$4,$E32-SUM($F$10:F31))))</f>
        <v>0</v>
      </c>
      <c r="G32" s="36">
        <f t="shared" si="0"/>
        <v>0</v>
      </c>
      <c r="H32" s="24">
        <f>G32*Rates!$C$6</f>
        <v>0</v>
      </c>
      <c r="I32" s="36">
        <f>IF(AND(E32&gt;($C$42+$C$42*Rates!$J$5),E31&lt;=($C$42+$C$42*Rates!$J$5),SUM($F$10:F32)&lt;Rates!$D$4),SUM($F$10:F32)-($C$42+$C$42*Rates!$J$5),IF(I31=0,0,F32))</f>
        <v>0</v>
      </c>
      <c r="J32" s="25">
        <f>I32*(Rates!$C$6-Rates!$J$6*Rates!$C$6)</f>
        <v>0</v>
      </c>
      <c r="K32" s="41">
        <f>IF($E32&lt;=Rates!$D$4,0,IF(AND($E32&gt;Rates!$D$4,$E32&lt;Rates!$E$4),$E32-SUM($K$10:K31)-Rates!$D$4,IF(AND($E32&gt;Rates!$E$4,SUM($K$10:K31)&lt;Rates!$E$4-Rates!$D$4),Rates!$E$4-Rates!$D$4-SUM($K$10:K31),0)))</f>
        <v>0</v>
      </c>
      <c r="L32" s="24">
        <f t="shared" si="1"/>
        <v>0</v>
      </c>
      <c r="M32" s="24">
        <f>L32*Rates!$D$6</f>
        <v>0</v>
      </c>
      <c r="N32" s="45">
        <f>IF(AND(F32+K32&gt;($C$42+$C$42*Rates!$J$5),K32&lt;=Rates!$E$4-Rates!$D$4,K32&gt;0,K32&gt;D64+D64*Rates!$J$5), F32+K32-I32,0)</f>
        <v>0</v>
      </c>
      <c r="O32" s="25">
        <f>N32*(Rates!$D$6-Rates!$J$6*Rates!$D$6)</f>
        <v>0</v>
      </c>
      <c r="P32" s="41">
        <f>IF(E32&gt;Rates!$E$4,D32-K32,0)</f>
        <v>0</v>
      </c>
      <c r="Q32" s="45">
        <f>IF(P32=0,0,IF($H$42&lt;500,0,IF(SUM(Q$10:Q31)=($H$42-500),0,IF(P32&gt;$H$42-500-SUM(Q$10:Q31),$H$42-500-SUM(Q$10:Q31),P32))))</f>
        <v>0</v>
      </c>
      <c r="R32" s="45">
        <f>Q32*Rates!$E$6</f>
        <v>0</v>
      </c>
      <c r="S32" s="45">
        <f t="shared" si="2"/>
        <v>0</v>
      </c>
      <c r="T32" s="46">
        <f>S32*(Rates!$E$6-Rates!$J$6*Rates!$E$6)</f>
        <v>0</v>
      </c>
      <c r="U32" s="33">
        <f t="shared" si="3"/>
        <v>0</v>
      </c>
      <c r="V32" s="53">
        <f>IF($V$7,U32*Rates!$J$11,0)</f>
        <v>0</v>
      </c>
      <c r="W32" s="68">
        <f t="shared" si="4"/>
        <v>0</v>
      </c>
      <c r="X32" s="53" t="str">
        <f t="shared" si="67"/>
        <v/>
      </c>
      <c r="Y32" s="6"/>
      <c r="Z32" s="33">
        <f t="shared" si="57"/>
        <v>756</v>
      </c>
      <c r="AA32" s="41">
        <f>IF(AND($E32&gt;=Rates!$D$4,SUM($F$10:AA31)&gt;=Rates!$D$4),0,IF(AND($E32&gt;=Rates!$D$4,SUM($F$10:AA31)&lt;Rates!$D$4),Rates!$D$4-SUM($F$10:AA31:AA31),IF($E32&lt;Rates!$D$4,$E32-SUM($F$10:AA31))))</f>
        <v>0</v>
      </c>
      <c r="AB32" s="36">
        <f t="shared" si="5"/>
        <v>0</v>
      </c>
      <c r="AC32" s="24">
        <f>AB32*Rates!$C$6</f>
        <v>0</v>
      </c>
      <c r="AD32" s="36">
        <f>IF(AND(Z32&gt;($C$42+$C$42*Rates!$J$5),Z31&lt;=($C$42+$C$42*Rates!$J$5),SUM($F$10:AA32)&lt;Rates!$D$4),SUM($F$10:AA32)-($C$42+$C$42*Rates!$J$5),IF(AD31=0,0,AA32))</f>
        <v>0</v>
      </c>
      <c r="AE32" s="25">
        <f>AD32*(Rates!$C$6-Rates!$J$6*Rates!$C$6)</f>
        <v>0</v>
      </c>
      <c r="AF32" s="41">
        <f>IF($E32&lt;=Rates!$D$4,0,IF(AND($E32&gt;Rates!$D$4,$E32&lt;Rates!$E$4),$E32-SUM($K$10:K31)-Rates!$D$4,IF(AND($E32&gt;Rates!$E$4,SUM($K$10:K31)&lt;Rates!$E$4-Rates!$D$4),Rates!$E$4-Rates!$D$4-SUM($K$10:K31),0)))</f>
        <v>0</v>
      </c>
      <c r="AG32" s="24">
        <f t="shared" si="6"/>
        <v>0</v>
      </c>
      <c r="AH32" s="24">
        <f>AG32*Rates!$D$6</f>
        <v>0</v>
      </c>
      <c r="AI32" s="45">
        <f>IF(AND(AA32+AF32&gt;($C$42+$C$42*Rates!$J$5),AF32&lt;=Rates!$E$4-Rates!$D$4,AF32&gt;0,AF32&gt;Y64+Y64*Rates!$J$5), AA32+AF32-AD32,0)</f>
        <v>0</v>
      </c>
      <c r="AJ32" s="25">
        <f>AI32*(Rates!$D$6-Rates!$J$6*Rates!$D$6)</f>
        <v>0</v>
      </c>
      <c r="AK32" s="41">
        <f>IF(Z32&gt;Rates!$E$4,Y32-AF32,0)</f>
        <v>0</v>
      </c>
      <c r="AL32" s="45">
        <f t="shared" si="7"/>
        <v>0</v>
      </c>
      <c r="AM32" s="45">
        <f>AL32*Rates!$E$6</f>
        <v>0</v>
      </c>
      <c r="AN32" s="45">
        <f>IF($C$42+$C$42*Rates!$J$5&lt;=Rates!$E$4,AK32,IF(Z32&gt;$C$42+$C$42*Rates!$J$5,Z32-($C$42+$C$42*Rates!$J$5),0))</f>
        <v>206</v>
      </c>
      <c r="AO32" s="46">
        <f>AN32*(Rates!$E$6-Rates!$J$6*Rates!$E$6)</f>
        <v>40376</v>
      </c>
      <c r="AP32" s="71">
        <f t="shared" si="8"/>
        <v>40376</v>
      </c>
      <c r="AQ32" s="53">
        <f>IF($V$7,AP32*Rates!$J$11,0)</f>
        <v>0</v>
      </c>
      <c r="AR32" s="68">
        <f t="shared" si="9"/>
        <v>40376</v>
      </c>
      <c r="AS32" s="53" t="str">
        <f t="shared" si="68"/>
        <v/>
      </c>
      <c r="AT32" s="6"/>
      <c r="AU32" s="33">
        <f t="shared" si="58"/>
        <v>1250</v>
      </c>
      <c r="AV32" s="41">
        <f>IF(AND($E32&gt;=Rates!$D$4,SUM($F$10:AV31)&gt;=Rates!$D$4),0,IF(AND($E32&gt;=Rates!$D$4,SUM($F$10:AV31)&lt;Rates!$D$4),Rates!$D$4-SUM($F$10:AV31:AV31),IF($E32&lt;Rates!$D$4,$E32-SUM($F$10:AV31))))</f>
        <v>0</v>
      </c>
      <c r="AW32" s="36">
        <f t="shared" si="10"/>
        <v>0</v>
      </c>
      <c r="AX32" s="24">
        <f>AW32*Rates!$C$6</f>
        <v>0</v>
      </c>
      <c r="AY32" s="36">
        <f>IF(AND(AU32&gt;($C$42+$C$42*Rates!$J$5),AU31&lt;=($C$42+$C$42*Rates!$J$5),SUM($F$10:AV32)&lt;Rates!$D$4),SUM($F$10:AV32)-($C$42+$C$42*Rates!$J$5),IF(AY31=0,0,AV32))</f>
        <v>0</v>
      </c>
      <c r="AZ32" s="25">
        <f>AY32*(Rates!$C$6-Rates!$J$6*Rates!$C$6)</f>
        <v>0</v>
      </c>
      <c r="BA32" s="41">
        <f>IF($E32&lt;=Rates!$D$4,0,IF(AND($E32&gt;Rates!$D$4,$E32&lt;Rates!$E$4),$E32-SUM($K$10:K31)-Rates!$D$4,IF(AND($E32&gt;Rates!$E$4,SUM($K$10:K31)&lt;Rates!$E$4-Rates!$D$4),Rates!$E$4-Rates!$D$4-SUM($K$10:K31),0)))</f>
        <v>0</v>
      </c>
      <c r="BB32" s="24">
        <f t="shared" si="11"/>
        <v>0</v>
      </c>
      <c r="BC32" s="24">
        <f>BB32*Rates!$D$6</f>
        <v>0</v>
      </c>
      <c r="BD32" s="45">
        <f>IF(AND(AV32+BA32&gt;($C$42+$C$42*Rates!$J$5),BA32&lt;=Rates!$E$4-Rates!$D$4,BA32&gt;0,BA32&gt;AT64+AT64*Rates!$J$5), AV32+BA32-AY32,0)</f>
        <v>0</v>
      </c>
      <c r="BE32" s="25">
        <f>BD32*(Rates!$D$6-Rates!$J$6*Rates!$D$6)</f>
        <v>0</v>
      </c>
      <c r="BF32" s="41">
        <f>IF(AU32&gt;Rates!$E$4,AT32-BA32,0)</f>
        <v>0</v>
      </c>
      <c r="BG32" s="45">
        <f t="shared" si="12"/>
        <v>0</v>
      </c>
      <c r="BH32" s="45">
        <f>BG32*Rates!$E$6</f>
        <v>0</v>
      </c>
      <c r="BI32" s="45">
        <f>IF($C$42+$C$42*Rates!$J$5&lt;=Rates!$E$4,BF32,IF(AU32&gt;$C$42+$C$42*Rates!$J$5,AU32-($C$42+$C$42*Rates!$J$5),0))</f>
        <v>700</v>
      </c>
      <c r="BJ32" s="46">
        <f>BI32*(Rates!$E$6-Rates!$J$6*Rates!$E$6)</f>
        <v>137200</v>
      </c>
      <c r="BK32" s="71">
        <f t="shared" si="13"/>
        <v>137200</v>
      </c>
      <c r="BL32" s="53">
        <f>IF($V$7,BK32*Rates!$J$11,0)</f>
        <v>0</v>
      </c>
      <c r="BM32" s="68">
        <f t="shared" si="14"/>
        <v>137200</v>
      </c>
      <c r="BN32" s="53" t="str">
        <f t="shared" si="69"/>
        <v/>
      </c>
      <c r="BO32" s="3"/>
      <c r="BP32" s="33">
        <f t="shared" si="59"/>
        <v>1250</v>
      </c>
      <c r="BQ32" s="41">
        <f>IF(AND($E32&gt;=Rates!$D$4,SUM($F$10:BQ31)&gt;=Rates!$D$4),0,IF(AND($E32&gt;=Rates!$D$4,SUM($F$10:BQ31)&lt;Rates!$D$4),Rates!$D$4-SUM($F$10:BQ31:BQ31),IF($E32&lt;Rates!$D$4,$E32-SUM($F$10:BQ31))))</f>
        <v>0</v>
      </c>
      <c r="BR32" s="36">
        <f t="shared" si="15"/>
        <v>0</v>
      </c>
      <c r="BS32" s="24">
        <f>BR32*Rates!$C$6</f>
        <v>0</v>
      </c>
      <c r="BT32" s="36">
        <f>IF(AND(BP32&gt;($C$42+$C$42*Rates!$J$5),BP31&lt;=($C$42+$C$42*Rates!$J$5),SUM($F$10:BQ32)&lt;Rates!$D$4),SUM($F$10:BQ32)-($C$42+$C$42*Rates!$J$5),IF(BT31=0,0,BQ32))</f>
        <v>0</v>
      </c>
      <c r="BU32" s="25">
        <f>BT32*(Rates!$C$6-Rates!$J$6*Rates!$C$6)</f>
        <v>0</v>
      </c>
      <c r="BV32" s="41">
        <f>IF($E32&lt;=Rates!$D$4,0,IF(AND($E32&gt;Rates!$D$4,$E32&lt;Rates!$E$4),$E32-SUM($K$10:K31)-Rates!$D$4,IF(AND($E32&gt;Rates!$E$4,SUM($K$10:K31)&lt;Rates!$E$4-Rates!$D$4),Rates!$E$4-Rates!$D$4-SUM($K$10:K31),0)))</f>
        <v>0</v>
      </c>
      <c r="BW32" s="24">
        <f t="shared" si="16"/>
        <v>0</v>
      </c>
      <c r="BX32" s="24">
        <f>BW32*Rates!$D$6</f>
        <v>0</v>
      </c>
      <c r="BY32" s="45">
        <f>IF(AND(BQ32+BV32&gt;($C$42+$C$42*Rates!$J$5),BV32&lt;=Rates!$E$4-Rates!$D$4,BV32&gt;0,BV32&gt;BO64+BO64*Rates!$J$5), BQ32+BV32-BT32,0)</f>
        <v>0</v>
      </c>
      <c r="BZ32" s="25">
        <f>BY32*(Rates!$D$6-Rates!$J$6*Rates!$D$6)</f>
        <v>0</v>
      </c>
      <c r="CA32" s="41">
        <f>IF(BP32&gt;Rates!$E$4,BO32-BV32,0)</f>
        <v>0</v>
      </c>
      <c r="CB32" s="45">
        <f t="shared" si="17"/>
        <v>0</v>
      </c>
      <c r="CC32" s="45">
        <f>CB32*Rates!$E$6</f>
        <v>0</v>
      </c>
      <c r="CD32" s="45">
        <f>IF($C$42+$C$42*Rates!$J$5&lt;=Rates!$E$4,CA32,IF(BP32&gt;$C$42+$C$42*Rates!$J$5,BP32-($C$42+$C$42*Rates!$J$5),0))</f>
        <v>700</v>
      </c>
      <c r="CE32" s="46">
        <f>CD32*(Rates!$E$6-Rates!$J$6*Rates!$E$6)</f>
        <v>137200</v>
      </c>
      <c r="CF32" s="33">
        <f t="shared" si="18"/>
        <v>137200</v>
      </c>
      <c r="CG32" s="53">
        <f>IF($V$7,CF32*Rates!$J$11,0)</f>
        <v>0</v>
      </c>
      <c r="CH32" s="68">
        <f t="shared" si="19"/>
        <v>137200</v>
      </c>
      <c r="CI32" s="53" t="str">
        <f t="shared" si="70"/>
        <v/>
      </c>
      <c r="CJ32" s="3"/>
      <c r="CK32" s="33">
        <f t="shared" si="60"/>
        <v>1250</v>
      </c>
      <c r="CL32" s="41">
        <f>IF(AND($E32&gt;=Rates!$D$4,SUM($F$10:CL31)&gt;=Rates!$D$4),0,IF(AND($E32&gt;=Rates!$D$4,SUM($F$10:CL31)&lt;Rates!$D$4),Rates!$D$4-SUM($F$10:CL31:CL31),IF($E32&lt;Rates!$D$4,$E32-SUM($F$10:CL31))))</f>
        <v>0</v>
      </c>
      <c r="CM32" s="36">
        <f t="shared" si="20"/>
        <v>0</v>
      </c>
      <c r="CN32" s="24">
        <f>CM32*Rates!$C$6</f>
        <v>0</v>
      </c>
      <c r="CO32" s="36">
        <f>IF(AND(CK32&gt;($C$42+$C$42*Rates!$J$5),CK31&lt;=($C$42+$C$42*Rates!$J$5),SUM($F$10:CL32)&lt;Rates!$D$4),SUM($F$10:CL32)-($C$42+$C$42*Rates!$J$5),IF(CO31=0,0,CL32))</f>
        <v>0</v>
      </c>
      <c r="CP32" s="25">
        <f>CO32*(Rates!$C$6-Rates!$J$6*Rates!$C$6)</f>
        <v>0</v>
      </c>
      <c r="CQ32" s="41">
        <f>IF($E32&lt;=Rates!$D$4,0,IF(AND($E32&gt;Rates!$D$4,$E32&lt;Rates!$E$4),$E32-SUM($K$10:K31)-Rates!$D$4,IF(AND($E32&gt;Rates!$E$4,SUM($K$10:K31)&lt;Rates!$E$4-Rates!$D$4),Rates!$E$4-Rates!$D$4-SUM($K$10:K31),0)))</f>
        <v>0</v>
      </c>
      <c r="CR32" s="24">
        <f t="shared" si="21"/>
        <v>0</v>
      </c>
      <c r="CS32" s="24">
        <f>CR32*Rates!$D$6</f>
        <v>0</v>
      </c>
      <c r="CT32" s="45">
        <f>IF(AND(CL32+CQ32&gt;($C$42+$C$42*Rates!$J$5),CQ32&lt;=Rates!$E$4-Rates!$D$4,CQ32&gt;0,CQ32&gt;CJ64+CJ64*Rates!$J$5), CL32+CQ32-CO32,0)</f>
        <v>0</v>
      </c>
      <c r="CU32" s="25">
        <f>CT32*(Rates!$D$6-Rates!$J$6*Rates!$D$6)</f>
        <v>0</v>
      </c>
      <c r="CV32" s="41">
        <f>IF(CK32&gt;Rates!$E$4,CJ32-CQ32,0)</f>
        <v>0</v>
      </c>
      <c r="CW32" s="45">
        <f t="shared" si="22"/>
        <v>0</v>
      </c>
      <c r="CX32" s="45">
        <f>CW32*Rates!$E$6</f>
        <v>0</v>
      </c>
      <c r="CY32" s="45">
        <f>IF($C$42+$C$42*Rates!$J$5&lt;=Rates!$E$4,CV32,IF(CK32&gt;$C$42+$C$42*Rates!$J$5,CK32-($C$42+$C$42*Rates!$J$5),0))</f>
        <v>700</v>
      </c>
      <c r="CZ32" s="46">
        <f>CY32*(Rates!$E$6-Rates!$J$6*Rates!$E$6)</f>
        <v>137200</v>
      </c>
      <c r="DA32" s="33">
        <f t="shared" si="23"/>
        <v>137200</v>
      </c>
      <c r="DB32" s="53">
        <f>IF($V$7,DA32*Rates!$J$11,0)</f>
        <v>0</v>
      </c>
      <c r="DC32" s="68">
        <f t="shared" si="24"/>
        <v>137200</v>
      </c>
      <c r="DD32" s="53" t="str">
        <f t="shared" si="71"/>
        <v/>
      </c>
      <c r="DE32" s="3"/>
      <c r="DF32" s="33">
        <f t="shared" si="61"/>
        <v>1250</v>
      </c>
      <c r="DG32" s="41">
        <f>IF(AND($E32&gt;=Rates!$D$4,SUM($F$10:DG31)&gt;=Rates!$D$4),0,IF(AND($E32&gt;=Rates!$D$4,SUM($F$10:DG31)&lt;Rates!$D$4),Rates!$D$4-SUM($F$10:DG31:DG31),IF($E32&lt;Rates!$D$4,$E32-SUM($F$10:DG31))))</f>
        <v>0</v>
      </c>
      <c r="DH32" s="36">
        <f t="shared" si="25"/>
        <v>0</v>
      </c>
      <c r="DI32" s="24">
        <f>DH32*Rates!$C$6</f>
        <v>0</v>
      </c>
      <c r="DJ32" s="36">
        <f>IF(AND(DF32&gt;($C$42+$C$42*Rates!$J$5),DF31&lt;=($C$42+$C$42*Rates!$J$5),SUM($F$10:DG32)&lt;Rates!$D$4),SUM($F$10:DG32)-($C$42+$C$42*Rates!$J$5),IF(DJ31=0,0,DG32))</f>
        <v>0</v>
      </c>
      <c r="DK32" s="25">
        <f>DJ32*(Rates!$C$6-Rates!$J$6*Rates!$C$6)</f>
        <v>0</v>
      </c>
      <c r="DL32" s="41">
        <f>IF($E32&lt;=Rates!$D$4,0,IF(AND($E32&gt;Rates!$D$4,$E32&lt;Rates!$E$4),$E32-SUM($K$10:K31)-Rates!$D$4,IF(AND($E32&gt;Rates!$E$4,SUM($K$10:K31)&lt;Rates!$E$4-Rates!$D$4),Rates!$E$4-Rates!$D$4-SUM($K$10:K31),0)))</f>
        <v>0</v>
      </c>
      <c r="DM32" s="24">
        <f t="shared" si="26"/>
        <v>0</v>
      </c>
      <c r="DN32" s="24">
        <f>DM32*Rates!$D$6</f>
        <v>0</v>
      </c>
      <c r="DO32" s="45">
        <f>IF(AND(DG32+DL32&gt;($C$42+$C$42*Rates!$J$5),DL32&lt;=Rates!$E$4-Rates!$D$4,DL32&gt;0,DL32&gt;DE64+DE64*Rates!$J$5), DG32+DL32-DJ32,0)</f>
        <v>0</v>
      </c>
      <c r="DP32" s="25">
        <f>DO32*(Rates!$D$6-Rates!$J$6*Rates!$D$6)</f>
        <v>0</v>
      </c>
      <c r="DQ32" s="41">
        <f>IF(DF32&gt;Rates!$E$4,DE32-DL32,0)</f>
        <v>0</v>
      </c>
      <c r="DR32" s="45">
        <f t="shared" si="27"/>
        <v>0</v>
      </c>
      <c r="DS32" s="45">
        <f>DR32*Rates!$E$6</f>
        <v>0</v>
      </c>
      <c r="DT32" s="45">
        <f>IF($C$42+$C$42*Rates!$J$5&lt;=Rates!$E$4,DQ32,IF(DF32&gt;$C$42+$C$42*Rates!$J$5,DF32-($C$42+$C$42*Rates!$J$5),0))</f>
        <v>700</v>
      </c>
      <c r="DU32" s="46">
        <f>DT32*(Rates!$E$6-Rates!$J$6*Rates!$E$6)</f>
        <v>137200</v>
      </c>
      <c r="DV32" s="33">
        <f t="shared" si="28"/>
        <v>137200</v>
      </c>
      <c r="DW32" s="53">
        <f>IF($V$7,DV32*Rates!$J$11,0)</f>
        <v>0</v>
      </c>
      <c r="DX32" s="68">
        <f t="shared" si="29"/>
        <v>137200</v>
      </c>
      <c r="DY32" s="53" t="str">
        <f t="shared" si="72"/>
        <v/>
      </c>
      <c r="DZ32" s="3"/>
      <c r="EA32" s="33">
        <f t="shared" si="62"/>
        <v>1250</v>
      </c>
      <c r="EB32" s="41">
        <f>IF(AND($E32&gt;=Rates!$D$4,SUM($F$10:EB31)&gt;=Rates!$D$4),0,IF(AND($E32&gt;=Rates!$D$4,SUM($F$10:EB31)&lt;Rates!$D$4),Rates!$D$4-SUM($F$10:EB31:EB31),IF($E32&lt;Rates!$D$4,$E32-SUM($F$10:EB31))))</f>
        <v>0</v>
      </c>
      <c r="EC32" s="36">
        <f t="shared" si="30"/>
        <v>0</v>
      </c>
      <c r="ED32" s="24">
        <f>EC32*Rates!$C$6</f>
        <v>0</v>
      </c>
      <c r="EE32" s="36">
        <f>IF(AND(EA32&gt;($C$42+$C$42*Rates!$J$5),EA31&lt;=($C$42+$C$42*Rates!$J$5),SUM($F$10:EB32)&lt;Rates!$D$4),SUM($F$10:EB32)-($C$42+$C$42*Rates!$J$5),IF(EE31=0,0,EB32))</f>
        <v>0</v>
      </c>
      <c r="EF32" s="25">
        <f>EE32*(Rates!$C$6-Rates!$J$6*Rates!$C$6)</f>
        <v>0</v>
      </c>
      <c r="EG32" s="41">
        <f>IF($E32&lt;=Rates!$D$4,0,IF(AND($E32&gt;Rates!$D$4,$E32&lt;Rates!$E$4),$E32-SUM($K$10:K31)-Rates!$D$4,IF(AND($E32&gt;Rates!$E$4,SUM($K$10:K31)&lt;Rates!$E$4-Rates!$D$4),Rates!$E$4-Rates!$D$4-SUM($K$10:K31),0)))</f>
        <v>0</v>
      </c>
      <c r="EH32" s="24">
        <f t="shared" si="31"/>
        <v>0</v>
      </c>
      <c r="EI32" s="24">
        <f>EH32*Rates!$D$6</f>
        <v>0</v>
      </c>
      <c r="EJ32" s="45">
        <f>IF(AND(EB32+EG32&gt;($C$42+$C$42*Rates!$J$5),EG32&lt;=Rates!$E$4-Rates!$D$4,EG32&gt;0,EG32&gt;DZ64+DZ64*Rates!$J$5), EB32+EG32-EE32,0)</f>
        <v>0</v>
      </c>
      <c r="EK32" s="25">
        <f>EJ32*(Rates!$D$6-Rates!$J$6*Rates!$D$6)</f>
        <v>0</v>
      </c>
      <c r="EL32" s="41">
        <f>IF(EA32&gt;Rates!$E$4,DZ32-EG32,0)</f>
        <v>0</v>
      </c>
      <c r="EM32" s="45">
        <f t="shared" si="32"/>
        <v>0</v>
      </c>
      <c r="EN32" s="45">
        <f>EM32*Rates!$E$6</f>
        <v>0</v>
      </c>
      <c r="EO32" s="45">
        <f>IF($C$42+$C$42*Rates!$J$5&lt;=Rates!$E$4,EL32,IF(EA32&gt;$C$42+$C$42*Rates!$J$5,EA32-($C$42+$C$42*Rates!$J$5),0))</f>
        <v>700</v>
      </c>
      <c r="EP32" s="46">
        <f>EO32*(Rates!$E$6-Rates!$J$6*Rates!$E$6)</f>
        <v>137200</v>
      </c>
      <c r="EQ32" s="33">
        <f t="shared" si="33"/>
        <v>137200</v>
      </c>
      <c r="ER32" s="53">
        <f>IF($V$7,EQ32*Rates!$J$11,0)</f>
        <v>0</v>
      </c>
      <c r="ES32" s="68">
        <f t="shared" si="34"/>
        <v>137200</v>
      </c>
      <c r="ET32" s="53" t="str">
        <f t="shared" si="73"/>
        <v/>
      </c>
      <c r="EU32" s="3"/>
      <c r="EV32" s="33">
        <f t="shared" si="63"/>
        <v>1250</v>
      </c>
      <c r="EW32" s="41">
        <f>IF(AND($E32&gt;=Rates!$D$4,SUM($F$10:EW31)&gt;=Rates!$D$4),0,IF(AND($E32&gt;=Rates!$D$4,SUM($F$10:EW31)&lt;Rates!$D$4),Rates!$D$4-SUM($F$10:EW31:EW31),IF($E32&lt;Rates!$D$4,$E32-SUM($F$10:EW31))))</f>
        <v>0</v>
      </c>
      <c r="EX32" s="36">
        <f t="shared" si="35"/>
        <v>0</v>
      </c>
      <c r="EY32" s="24">
        <f>EX32*Rates!$C$6</f>
        <v>0</v>
      </c>
      <c r="EZ32" s="36">
        <f>IF(AND(EV32&gt;($C$42+$C$42*Rates!$J$5),EV31&lt;=($C$42+$C$42*Rates!$J$5),SUM($F$10:EW32)&lt;Rates!$D$4),SUM($F$10:EW32)-($C$42+$C$42*Rates!$J$5),IF(EZ31=0,0,EW32))</f>
        <v>0</v>
      </c>
      <c r="FA32" s="25">
        <f>EZ32*(Rates!$C$6-Rates!$J$6*Rates!$C$6)</f>
        <v>0</v>
      </c>
      <c r="FB32" s="41">
        <f>IF($E32&lt;=Rates!$D$4,0,IF(AND($E32&gt;Rates!$D$4,$E32&lt;Rates!$E$4),$E32-SUM($K$10:K31)-Rates!$D$4,IF(AND($E32&gt;Rates!$E$4,SUM($K$10:K31)&lt;Rates!$E$4-Rates!$D$4),Rates!$E$4-Rates!$D$4-SUM($K$10:K31),0)))</f>
        <v>0</v>
      </c>
      <c r="FC32" s="24">
        <f t="shared" si="36"/>
        <v>0</v>
      </c>
      <c r="FD32" s="24">
        <f>FC32*Rates!$D$6</f>
        <v>0</v>
      </c>
      <c r="FE32" s="45">
        <f>IF(AND(EW32+FB32&gt;($C$42+$C$42*Rates!$J$5),FB32&lt;=Rates!$E$4-Rates!$D$4,FB32&gt;0,FB32&gt;EU64+EU64*Rates!$J$5), EW32+FB32-EZ32,0)</f>
        <v>0</v>
      </c>
      <c r="FF32" s="25">
        <f>FE32*(Rates!$D$6-Rates!$J$6*Rates!$D$6)</f>
        <v>0</v>
      </c>
      <c r="FG32" s="41">
        <f>IF(EV32&gt;Rates!$E$4,EU32-FB32,0)</f>
        <v>0</v>
      </c>
      <c r="FH32" s="45">
        <f t="shared" si="37"/>
        <v>0</v>
      </c>
      <c r="FI32" s="45">
        <f>FH32*Rates!$E$6</f>
        <v>0</v>
      </c>
      <c r="FJ32" s="45">
        <f>IF($C$42+$C$42*Rates!$J$5&lt;=Rates!$E$4,FG32,IF(EV32&gt;$C$42+$C$42*Rates!$J$5,EV32-($C$42+$C$42*Rates!$J$5),0))</f>
        <v>700</v>
      </c>
      <c r="FK32" s="46">
        <f>FJ32*(Rates!$E$6-Rates!$J$6*Rates!$E$6)</f>
        <v>137200</v>
      </c>
      <c r="FL32" s="33">
        <f t="shared" si="38"/>
        <v>137200</v>
      </c>
      <c r="FM32" s="53">
        <f>IF($V$7,FL32*Rates!$J$11,0)</f>
        <v>0</v>
      </c>
      <c r="FN32" s="68">
        <f t="shared" si="39"/>
        <v>137200</v>
      </c>
      <c r="FO32" s="53" t="str">
        <f t="shared" si="74"/>
        <v/>
      </c>
      <c r="FP32" s="3"/>
      <c r="FQ32" s="33">
        <f t="shared" si="64"/>
        <v>1250</v>
      </c>
      <c r="FR32" s="41">
        <f>IF(AND($E32&gt;=Rates!$D$4,SUM($F$10:FR31)&gt;=Rates!$D$4),0,IF(AND($E32&gt;=Rates!$D$4,SUM($F$10:FR31)&lt;Rates!$D$4),Rates!$D$4-SUM($F$10:FR31:FR31),IF($E32&lt;Rates!$D$4,$E32-SUM($F$10:FR31))))</f>
        <v>0</v>
      </c>
      <c r="FS32" s="36">
        <f t="shared" si="40"/>
        <v>0</v>
      </c>
      <c r="FT32" s="24">
        <f>FS32*Rates!$C$6</f>
        <v>0</v>
      </c>
      <c r="FU32" s="36">
        <f>IF(AND(FQ32&gt;($C$42+$C$42*Rates!$J$5),FQ31&lt;=($C$42+$C$42*Rates!$J$5),SUM($F$10:FR32)&lt;Rates!$D$4),SUM($F$10:FR32)-($C$42+$C$42*Rates!$J$5),IF(FU31=0,0,FR32))</f>
        <v>0</v>
      </c>
      <c r="FV32" s="25">
        <f>FU32*(Rates!$C$6-Rates!$J$6*Rates!$C$6)</f>
        <v>0</v>
      </c>
      <c r="FW32" s="41">
        <f>IF($E32&lt;=Rates!$D$4,0,IF(AND($E32&gt;Rates!$D$4,$E32&lt;Rates!$E$4),$E32-SUM($K$10:K31)-Rates!$D$4,IF(AND($E32&gt;Rates!$E$4,SUM($K$10:K31)&lt;Rates!$E$4-Rates!$D$4),Rates!$E$4-Rates!$D$4-SUM($K$10:K31),0)))</f>
        <v>0</v>
      </c>
      <c r="FX32" s="24">
        <f t="shared" si="41"/>
        <v>0</v>
      </c>
      <c r="FY32" s="24">
        <f>FX32*Rates!$D$6</f>
        <v>0</v>
      </c>
      <c r="FZ32" s="45">
        <f>IF(AND(FR32+FW32&gt;($C$42+$C$42*Rates!$J$5),FW32&lt;=Rates!$E$4-Rates!$D$4,FW32&gt;0,FW32&gt;FP64+FP64*Rates!$J$5), FR32+FW32-FU32,0)</f>
        <v>0</v>
      </c>
      <c r="GA32" s="25">
        <f>FZ32*(Rates!$D$6-Rates!$J$6*Rates!$D$6)</f>
        <v>0</v>
      </c>
      <c r="GB32" s="41">
        <f>IF(FQ32&gt;Rates!$E$4,FP32-FW32,0)</f>
        <v>0</v>
      </c>
      <c r="GC32" s="45">
        <f t="shared" si="42"/>
        <v>0</v>
      </c>
      <c r="GD32" s="45">
        <f>GC32*Rates!$E$6</f>
        <v>0</v>
      </c>
      <c r="GE32" s="45">
        <f>IF($C$42+$C$42*Rates!$J$5&lt;=Rates!$E$4,GB32,IF(FQ32&gt;$C$42+$C$42*Rates!$J$5,FQ32-($C$42+$C$42*Rates!$J$5),0))</f>
        <v>700</v>
      </c>
      <c r="GF32" s="46">
        <f>GE32*(Rates!$E$6-Rates!$J$6*Rates!$E$6)</f>
        <v>137200</v>
      </c>
      <c r="GG32" s="33">
        <f t="shared" si="43"/>
        <v>137200</v>
      </c>
      <c r="GH32" s="53">
        <f>IF($V$7,GG32*Rates!$J$11,0)</f>
        <v>0</v>
      </c>
      <c r="GI32" s="68">
        <f t="shared" si="44"/>
        <v>137200</v>
      </c>
      <c r="GJ32" s="53" t="str">
        <f t="shared" si="75"/>
        <v/>
      </c>
      <c r="GK32" s="3"/>
      <c r="GL32" s="33">
        <f t="shared" si="65"/>
        <v>1250</v>
      </c>
      <c r="GM32" s="41">
        <f>IF(AND($E32&gt;=Rates!$D$4,SUM($F$10:GM31)&gt;=Rates!$D$4),0,IF(AND($E32&gt;=Rates!$D$4,SUM($F$10:GM31)&lt;Rates!$D$4),Rates!$D$4-SUM($F$10:GM31:GM31),IF($E32&lt;Rates!$D$4,$E32-SUM($F$10:GM31))))</f>
        <v>0</v>
      </c>
      <c r="GN32" s="36">
        <f t="shared" si="45"/>
        <v>0</v>
      </c>
      <c r="GO32" s="24">
        <f>GN32*Rates!$C$6</f>
        <v>0</v>
      </c>
      <c r="GP32" s="36">
        <f>IF(AND(GL32&gt;($C$42+$C$42*Rates!$J$5),GL31&lt;=($C$42+$C$42*Rates!$J$5),SUM($F$10:GM32)&lt;Rates!$D$4),SUM($F$10:GM32)-($C$42+$C$42*Rates!$J$5),IF(GP31=0,0,GM32))</f>
        <v>0</v>
      </c>
      <c r="GQ32" s="25">
        <f>GP32*(Rates!$C$6-Rates!$J$6*Rates!$C$6)</f>
        <v>0</v>
      </c>
      <c r="GR32" s="41">
        <f>IF($E32&lt;=Rates!$D$4,0,IF(AND($E32&gt;Rates!$D$4,$E32&lt;Rates!$E$4),$E32-SUM($K$10:GR31)-Rates!$D$4,IF(AND($E32&gt;Rates!$E$4,SUM($K$10:GR31)&lt;Rates!$E$4-Rates!$D$4),Rates!$E$4-Rates!$D$4-SUM($K$10:GR31),0)))</f>
        <v>0</v>
      </c>
      <c r="GS32" s="24">
        <f t="shared" si="46"/>
        <v>0</v>
      </c>
      <c r="GT32" s="24">
        <f>GS32*Rates!$D$6</f>
        <v>0</v>
      </c>
      <c r="GU32" s="45">
        <f>IF(AND(GM32+GR32&gt;($C$42+$C$42*Rates!$J$5),GR32&lt;=Rates!$E$4-Rates!$D$4,GR32&gt;0,GR32&gt;GK64+GK64*Rates!$J$5), GM32+GR32-GP32,0)</f>
        <v>0</v>
      </c>
      <c r="GV32" s="25">
        <f>GU32*(Rates!$D$6-Rates!$J$6*Rates!$D$6)</f>
        <v>0</v>
      </c>
      <c r="GW32" s="41">
        <f>IF(GL32&gt;Rates!$E$4,GK32-GR32,0)</f>
        <v>0</v>
      </c>
      <c r="GX32" s="45">
        <f t="shared" si="47"/>
        <v>0</v>
      </c>
      <c r="GY32" s="45">
        <f>GX32*Rates!$E$6</f>
        <v>0</v>
      </c>
      <c r="GZ32" s="45">
        <f>IF($C$42+$C$42*Rates!$J$5&lt;=Rates!$E$4,GW32,IF(GL32&gt;$C$42+$C$42*Rates!$J$5,GL32-($C$42+$C$42*Rates!$J$5),0))</f>
        <v>700</v>
      </c>
      <c r="HA32" s="46">
        <f>GZ32*(Rates!$E$6-Rates!$J$6*Rates!$E$6)</f>
        <v>137200</v>
      </c>
      <c r="HB32" s="33">
        <f t="shared" si="48"/>
        <v>137200</v>
      </c>
      <c r="HC32" s="53">
        <f>IF($V$7,HB32*Rates!$J$11,0)</f>
        <v>0</v>
      </c>
      <c r="HD32" s="68">
        <f t="shared" si="49"/>
        <v>137200</v>
      </c>
      <c r="HE32" s="53" t="str">
        <f t="shared" si="76"/>
        <v/>
      </c>
      <c r="HF32" s="3"/>
      <c r="HG32" s="33">
        <f t="shared" si="66"/>
        <v>1250</v>
      </c>
      <c r="HH32" s="41">
        <f>IF(AND($E32&gt;=Rates!$D$4,SUM($F$10:HH31)&gt;=Rates!$D$4),0,IF(AND($E32&gt;=Rates!$D$4,SUM($F$10:HH31)&lt;Rates!$D$4),Rates!$D$4-SUM($F$10:HH31:HH31),IF($E32&lt;Rates!$D$4,$E32-SUM($F$10:HH31))))</f>
        <v>0</v>
      </c>
      <c r="HI32" s="36">
        <f t="shared" si="50"/>
        <v>0</v>
      </c>
      <c r="HJ32" s="24">
        <f>HI32*Rates!$C$6</f>
        <v>0</v>
      </c>
      <c r="HK32" s="36">
        <f>IF(AND(HG32&gt;($C$42+$C$42*Rates!$J$5),HG31&lt;=($C$42+$C$42*Rates!$J$5),SUM($F$10:HH32)&lt;Rates!$D$4),SUM($F$10:HH32)-($C$42+$C$42*Rates!$J$5),IF(HK31=0,0,HH32))</f>
        <v>0</v>
      </c>
      <c r="HL32" s="25">
        <f>HK32*(Rates!$C$6-Rates!$J$6*Rates!$C$6)</f>
        <v>0</v>
      </c>
      <c r="HM32" s="41">
        <f>IF($E32&lt;=Rates!$D$4,0,IF(AND($E32&gt;Rates!$D$4,$E32&lt;Rates!$E$4),$E32-SUM($K$10:K31)-Rates!$D$4,IF(AND($E32&gt;Rates!$E$4,SUM($K$10:K31)&lt;Rates!$E$4-Rates!$D$4),Rates!$E$4-Rates!$D$4-SUM($K$10:K31),0)))</f>
        <v>0</v>
      </c>
      <c r="HN32" s="24">
        <f t="shared" si="51"/>
        <v>0</v>
      </c>
      <c r="HO32" s="24">
        <f>HN32*Rates!$D$6</f>
        <v>0</v>
      </c>
      <c r="HP32" s="45">
        <f>IF(AND(HH32+HM32&gt;($C$42+$C$42*Rates!$J$5),HM32&lt;=Rates!$E$4-Rates!$D$4,HM32&gt;0,HM32&gt;HF64+HF64*Rates!$J$5), HH32+HM32-HK32,0)</f>
        <v>0</v>
      </c>
      <c r="HQ32" s="25">
        <f>HP32*(Rates!$D$6-Rates!$J$6*Rates!$D$6)</f>
        <v>0</v>
      </c>
      <c r="HR32" s="41">
        <f>IF(HG32&gt;Rates!$E$4,HF32-HM32,0)</f>
        <v>0</v>
      </c>
      <c r="HS32" s="45">
        <f t="shared" si="52"/>
        <v>0</v>
      </c>
      <c r="HT32" s="45">
        <f>HS32*Rates!$E$6</f>
        <v>0</v>
      </c>
      <c r="HU32" s="45">
        <f>IF($C$42+$C$42*Rates!$J$5&lt;=Rates!$E$4,HR32,IF(HG32&gt;$C$42+$C$42*Rates!$J$5,HG32-($C$42+$C$42*Rates!$J$5),0))</f>
        <v>700</v>
      </c>
      <c r="HV32" s="46">
        <f>HU32*(Rates!$E$6-Rates!$J$6*Rates!$E$6)</f>
        <v>137200</v>
      </c>
      <c r="HW32" s="33">
        <f t="shared" si="53"/>
        <v>137200</v>
      </c>
      <c r="HX32" s="53">
        <f>IF($V$7,HW32*Rates!$J$11,0)</f>
        <v>0</v>
      </c>
      <c r="HY32" s="68">
        <f t="shared" si="54"/>
        <v>137200</v>
      </c>
      <c r="HZ32" s="53" t="str">
        <f t="shared" si="77"/>
        <v/>
      </c>
      <c r="IB32" s="6"/>
      <c r="IC32" s="5"/>
    </row>
    <row r="33" spans="2:237" x14ac:dyDescent="0.25">
      <c r="B33" s="55">
        <f t="shared" si="55"/>
        <v>40598</v>
      </c>
      <c r="C33" s="66">
        <f>WEEKDAY('Mngt Info'!B33,2)</f>
        <v>4</v>
      </c>
      <c r="D33" s="3"/>
      <c r="E33" s="33">
        <f t="shared" si="78"/>
        <v>1250</v>
      </c>
      <c r="F33" s="41">
        <f>IF(AND($E33&gt;=Rates!$D$4,SUM($F$10:F32)&gt;=Rates!$D$4),0,IF(AND($E33&gt;=Rates!$D$4,SUM($F$10:F32)&lt;Rates!$D$4),Rates!$D$4-SUM(F$10:$F32:F32),IF($E33&lt;Rates!$D$4,$E33-SUM($F$10:F32))))</f>
        <v>0</v>
      </c>
      <c r="G33" s="36">
        <f t="shared" si="0"/>
        <v>0</v>
      </c>
      <c r="H33" s="24">
        <f>G33*Rates!$C$6</f>
        <v>0</v>
      </c>
      <c r="I33" s="36">
        <f>IF(AND(E33&gt;($C$42+$C$42*Rates!$J$5),E32&lt;=($C$42+$C$42*Rates!$J$5),SUM($F$10:F33)&lt;Rates!$D$4),SUM($F$10:F33)-($C$42+$C$42*Rates!$J$5),IF(I32=0,0,F33))</f>
        <v>0</v>
      </c>
      <c r="J33" s="25">
        <f>I33*(Rates!$C$6-Rates!$J$6*Rates!$C$6)</f>
        <v>0</v>
      </c>
      <c r="K33" s="41">
        <f>IF($E33&lt;=Rates!$D$4,0,IF(AND($E33&gt;Rates!$D$4,$E33&lt;Rates!$E$4),$E33-SUM($K$10:K32)-Rates!$D$4,IF(AND($E33&gt;Rates!$E$4,SUM($K$10:K32)&lt;Rates!$E$4-Rates!$D$4),Rates!$E$4-Rates!$D$4-SUM($K$10:K32),0)))</f>
        <v>0</v>
      </c>
      <c r="L33" s="24">
        <f t="shared" si="1"/>
        <v>0</v>
      </c>
      <c r="M33" s="24">
        <f>L33*Rates!$D$6</f>
        <v>0</v>
      </c>
      <c r="N33" s="45">
        <f>IF(AND(F33+K33&gt;($C$42+$C$42*Rates!$J$5),K33&lt;=Rates!$E$4-Rates!$D$4,K33&gt;0,K33&gt;D65+D65*Rates!$J$5), F33+K33-I33,0)</f>
        <v>0</v>
      </c>
      <c r="O33" s="25">
        <f>N33*(Rates!$D$6-Rates!$J$6*Rates!$D$6)</f>
        <v>0</v>
      </c>
      <c r="P33" s="41">
        <f>IF(E33&gt;Rates!$E$4,D33-K33,0)</f>
        <v>0</v>
      </c>
      <c r="Q33" s="45">
        <f>IF(P33=0,0,IF($H$42&lt;500,0,IF(SUM(Q$10:Q32)=($H$42-500),0,IF(P33&gt;$H$42-500-SUM(Q$10:Q32),$H$42-500-SUM(Q$10:Q32),P33))))</f>
        <v>0</v>
      </c>
      <c r="R33" s="45">
        <f>Q33*Rates!$E$6</f>
        <v>0</v>
      </c>
      <c r="S33" s="45">
        <f t="shared" si="2"/>
        <v>0</v>
      </c>
      <c r="T33" s="46">
        <f>S33*(Rates!$E$6-Rates!$J$6*Rates!$E$6)</f>
        <v>0</v>
      </c>
      <c r="U33" s="33">
        <f t="shared" si="3"/>
        <v>0</v>
      </c>
      <c r="V33" s="53">
        <f>IF($V$7,U33*Rates!$J$11,0)</f>
        <v>0</v>
      </c>
      <c r="W33" s="68">
        <f t="shared" si="4"/>
        <v>0</v>
      </c>
      <c r="X33" s="53" t="str">
        <f t="shared" si="67"/>
        <v/>
      </c>
      <c r="Y33" s="6"/>
      <c r="Z33" s="33">
        <f t="shared" si="57"/>
        <v>756</v>
      </c>
      <c r="AA33" s="41">
        <f>IF(AND($E33&gt;=Rates!$D$4,SUM($F$10:AA32)&gt;=Rates!$D$4),0,IF(AND($E33&gt;=Rates!$D$4,SUM($F$10:AA32)&lt;Rates!$D$4),Rates!$D$4-SUM($F$10:AA32:AA32),IF($E33&lt;Rates!$D$4,$E33-SUM($F$10:AA32))))</f>
        <v>0</v>
      </c>
      <c r="AB33" s="36">
        <f t="shared" si="5"/>
        <v>0</v>
      </c>
      <c r="AC33" s="24">
        <f>AB33*Rates!$C$6</f>
        <v>0</v>
      </c>
      <c r="AD33" s="36">
        <f>IF(AND(Z33&gt;($C$42+$C$42*Rates!$J$5),Z32&lt;=($C$42+$C$42*Rates!$J$5),SUM($F$10:AA33)&lt;Rates!$D$4),SUM($F$10:AA33)-($C$42+$C$42*Rates!$J$5),IF(AD32=0,0,AA33))</f>
        <v>0</v>
      </c>
      <c r="AE33" s="25">
        <f>AD33*(Rates!$C$6-Rates!$J$6*Rates!$C$6)</f>
        <v>0</v>
      </c>
      <c r="AF33" s="41">
        <f>IF($E33&lt;=Rates!$D$4,0,IF(AND($E33&gt;Rates!$D$4,$E33&lt;Rates!$E$4),$E33-SUM($K$10:K32)-Rates!$D$4,IF(AND($E33&gt;Rates!$E$4,SUM($K$10:K32)&lt;Rates!$E$4-Rates!$D$4),Rates!$E$4-Rates!$D$4-SUM($K$10:K32),0)))</f>
        <v>0</v>
      </c>
      <c r="AG33" s="24">
        <f t="shared" si="6"/>
        <v>0</v>
      </c>
      <c r="AH33" s="24">
        <f>AG33*Rates!$D$6</f>
        <v>0</v>
      </c>
      <c r="AI33" s="45">
        <f>IF(AND(AA33+AF33&gt;($C$42+$C$42*Rates!$J$5),AF33&lt;=Rates!$E$4-Rates!$D$4,AF33&gt;0,AF33&gt;Y65+Y65*Rates!$J$5), AA33+AF33-AD33,0)</f>
        <v>0</v>
      </c>
      <c r="AJ33" s="25">
        <f>AI33*(Rates!$D$6-Rates!$J$6*Rates!$D$6)</f>
        <v>0</v>
      </c>
      <c r="AK33" s="41">
        <f>IF(Z33&gt;Rates!$E$4,Y33-AF33,0)</f>
        <v>0</v>
      </c>
      <c r="AL33" s="45">
        <f t="shared" si="7"/>
        <v>0</v>
      </c>
      <c r="AM33" s="45">
        <f>AL33*Rates!$E$6</f>
        <v>0</v>
      </c>
      <c r="AN33" s="45">
        <f>IF($C$42+$C$42*Rates!$J$5&lt;=Rates!$E$4,AK33,IF(Z33&gt;$C$42+$C$42*Rates!$J$5,Z33-($C$42+$C$42*Rates!$J$5),0))</f>
        <v>206</v>
      </c>
      <c r="AO33" s="46">
        <f>AN33*(Rates!$E$6-Rates!$J$6*Rates!$E$6)</f>
        <v>40376</v>
      </c>
      <c r="AP33" s="71">
        <f t="shared" si="8"/>
        <v>40376</v>
      </c>
      <c r="AQ33" s="53">
        <f>IF($V$7,AP33*Rates!$J$11,0)</f>
        <v>0</v>
      </c>
      <c r="AR33" s="68">
        <f t="shared" si="9"/>
        <v>40376</v>
      </c>
      <c r="AS33" s="53" t="str">
        <f t="shared" si="68"/>
        <v/>
      </c>
      <c r="AT33" s="6"/>
      <c r="AU33" s="33">
        <f t="shared" si="58"/>
        <v>1250</v>
      </c>
      <c r="AV33" s="41">
        <f>IF(AND($E33&gt;=Rates!$D$4,SUM($F$10:AV32)&gt;=Rates!$D$4),0,IF(AND($E33&gt;=Rates!$D$4,SUM($F$10:AV32)&lt;Rates!$D$4),Rates!$D$4-SUM($F$10:AV32:AV32),IF($E33&lt;Rates!$D$4,$E33-SUM($F$10:AV32))))</f>
        <v>0</v>
      </c>
      <c r="AW33" s="36">
        <f t="shared" si="10"/>
        <v>0</v>
      </c>
      <c r="AX33" s="24">
        <f>AW33*Rates!$C$6</f>
        <v>0</v>
      </c>
      <c r="AY33" s="36">
        <f>IF(AND(AU33&gt;($C$42+$C$42*Rates!$J$5),AU32&lt;=($C$42+$C$42*Rates!$J$5),SUM($F$10:AV33)&lt;Rates!$D$4),SUM($F$10:AV33)-($C$42+$C$42*Rates!$J$5),IF(AY32=0,0,AV33))</f>
        <v>0</v>
      </c>
      <c r="AZ33" s="25">
        <f>AY33*(Rates!$C$6-Rates!$J$6*Rates!$C$6)</f>
        <v>0</v>
      </c>
      <c r="BA33" s="41">
        <f>IF($E33&lt;=Rates!$D$4,0,IF(AND($E33&gt;Rates!$D$4,$E33&lt;Rates!$E$4),$E33-SUM($K$10:K32)-Rates!$D$4,IF(AND($E33&gt;Rates!$E$4,SUM($K$10:K32)&lt;Rates!$E$4-Rates!$D$4),Rates!$E$4-Rates!$D$4-SUM($K$10:K32),0)))</f>
        <v>0</v>
      </c>
      <c r="BB33" s="24">
        <f t="shared" si="11"/>
        <v>0</v>
      </c>
      <c r="BC33" s="24">
        <f>BB33*Rates!$D$6</f>
        <v>0</v>
      </c>
      <c r="BD33" s="45">
        <f>IF(AND(AV33+BA33&gt;($C$42+$C$42*Rates!$J$5),BA33&lt;=Rates!$E$4-Rates!$D$4,BA33&gt;0,BA33&gt;AT65+AT65*Rates!$J$5), AV33+BA33-AY33,0)</f>
        <v>0</v>
      </c>
      <c r="BE33" s="25">
        <f>BD33*(Rates!$D$6-Rates!$J$6*Rates!$D$6)</f>
        <v>0</v>
      </c>
      <c r="BF33" s="41">
        <f>IF(AU33&gt;Rates!$E$4,AT33-BA33,0)</f>
        <v>0</v>
      </c>
      <c r="BG33" s="45">
        <f t="shared" si="12"/>
        <v>0</v>
      </c>
      <c r="BH33" s="45">
        <f>BG33*Rates!$E$6</f>
        <v>0</v>
      </c>
      <c r="BI33" s="45">
        <f>IF($C$42+$C$42*Rates!$J$5&lt;=Rates!$E$4,BF33,IF(AU33&gt;$C$42+$C$42*Rates!$J$5,AU33-($C$42+$C$42*Rates!$J$5),0))</f>
        <v>700</v>
      </c>
      <c r="BJ33" s="46">
        <f>BI33*(Rates!$E$6-Rates!$J$6*Rates!$E$6)</f>
        <v>137200</v>
      </c>
      <c r="BK33" s="71">
        <f t="shared" si="13"/>
        <v>137200</v>
      </c>
      <c r="BL33" s="53">
        <f>IF($V$7,BK33*Rates!$J$11,0)</f>
        <v>0</v>
      </c>
      <c r="BM33" s="68">
        <f t="shared" si="14"/>
        <v>137200</v>
      </c>
      <c r="BN33" s="53" t="str">
        <f t="shared" si="69"/>
        <v/>
      </c>
      <c r="BO33" s="3"/>
      <c r="BP33" s="33">
        <f t="shared" si="59"/>
        <v>1250</v>
      </c>
      <c r="BQ33" s="41">
        <f>IF(AND($E33&gt;=Rates!$D$4,SUM($F$10:BQ32)&gt;=Rates!$D$4),0,IF(AND($E33&gt;=Rates!$D$4,SUM($F$10:BQ32)&lt;Rates!$D$4),Rates!$D$4-SUM($F$10:BQ32:BQ32),IF($E33&lt;Rates!$D$4,$E33-SUM($F$10:BQ32))))</f>
        <v>0</v>
      </c>
      <c r="BR33" s="36">
        <f t="shared" si="15"/>
        <v>0</v>
      </c>
      <c r="BS33" s="24">
        <f>BR33*Rates!$C$6</f>
        <v>0</v>
      </c>
      <c r="BT33" s="36">
        <f>IF(AND(BP33&gt;($C$42+$C$42*Rates!$J$5),BP32&lt;=($C$42+$C$42*Rates!$J$5),SUM($F$10:BQ33)&lt;Rates!$D$4),SUM($F$10:BQ33)-($C$42+$C$42*Rates!$J$5),IF(BT32=0,0,BQ33))</f>
        <v>0</v>
      </c>
      <c r="BU33" s="25">
        <f>BT33*(Rates!$C$6-Rates!$J$6*Rates!$C$6)</f>
        <v>0</v>
      </c>
      <c r="BV33" s="41">
        <f>IF($E33&lt;=Rates!$D$4,0,IF(AND($E33&gt;Rates!$D$4,$E33&lt;Rates!$E$4),$E33-SUM($K$10:K32)-Rates!$D$4,IF(AND($E33&gt;Rates!$E$4,SUM($K$10:K32)&lt;Rates!$E$4-Rates!$D$4),Rates!$E$4-Rates!$D$4-SUM($K$10:K32),0)))</f>
        <v>0</v>
      </c>
      <c r="BW33" s="24">
        <f t="shared" si="16"/>
        <v>0</v>
      </c>
      <c r="BX33" s="24">
        <f>BW33*Rates!$D$6</f>
        <v>0</v>
      </c>
      <c r="BY33" s="45">
        <f>IF(AND(BQ33+BV33&gt;($C$42+$C$42*Rates!$J$5),BV33&lt;=Rates!$E$4-Rates!$D$4,BV33&gt;0,BV33&gt;BO65+BO65*Rates!$J$5), BQ33+BV33-BT33,0)</f>
        <v>0</v>
      </c>
      <c r="BZ33" s="25">
        <f>BY33*(Rates!$D$6-Rates!$J$6*Rates!$D$6)</f>
        <v>0</v>
      </c>
      <c r="CA33" s="41">
        <f>IF(BP33&gt;Rates!$E$4,BO33-BV33,0)</f>
        <v>0</v>
      </c>
      <c r="CB33" s="45">
        <f t="shared" si="17"/>
        <v>0</v>
      </c>
      <c r="CC33" s="45">
        <f>CB33*Rates!$E$6</f>
        <v>0</v>
      </c>
      <c r="CD33" s="45">
        <f>IF($C$42+$C$42*Rates!$J$5&lt;=Rates!$E$4,CA33,IF(BP33&gt;$C$42+$C$42*Rates!$J$5,BP33-($C$42+$C$42*Rates!$J$5),0))</f>
        <v>700</v>
      </c>
      <c r="CE33" s="46">
        <f>CD33*(Rates!$E$6-Rates!$J$6*Rates!$E$6)</f>
        <v>137200</v>
      </c>
      <c r="CF33" s="33">
        <f t="shared" si="18"/>
        <v>137200</v>
      </c>
      <c r="CG33" s="53">
        <f>IF($V$7,CF33*Rates!$J$11,0)</f>
        <v>0</v>
      </c>
      <c r="CH33" s="68">
        <f t="shared" si="19"/>
        <v>137200</v>
      </c>
      <c r="CI33" s="53" t="str">
        <f t="shared" si="70"/>
        <v/>
      </c>
      <c r="CJ33" s="3"/>
      <c r="CK33" s="33">
        <f t="shared" si="60"/>
        <v>1250</v>
      </c>
      <c r="CL33" s="41">
        <f>IF(AND($E33&gt;=Rates!$D$4,SUM($F$10:CL32)&gt;=Rates!$D$4),0,IF(AND($E33&gt;=Rates!$D$4,SUM($F$10:CL32)&lt;Rates!$D$4),Rates!$D$4-SUM($F$10:CL32:CL32),IF($E33&lt;Rates!$D$4,$E33-SUM($F$10:CL32))))</f>
        <v>0</v>
      </c>
      <c r="CM33" s="36">
        <f t="shared" si="20"/>
        <v>0</v>
      </c>
      <c r="CN33" s="24">
        <f>CM33*Rates!$C$6</f>
        <v>0</v>
      </c>
      <c r="CO33" s="36">
        <f>IF(AND(CK33&gt;($C$42+$C$42*Rates!$J$5),CK32&lt;=($C$42+$C$42*Rates!$J$5),SUM($F$10:CL33)&lt;Rates!$D$4),SUM($F$10:CL33)-($C$42+$C$42*Rates!$J$5),IF(CO32=0,0,CL33))</f>
        <v>0</v>
      </c>
      <c r="CP33" s="25">
        <f>CO33*(Rates!$C$6-Rates!$J$6*Rates!$C$6)</f>
        <v>0</v>
      </c>
      <c r="CQ33" s="41">
        <f>IF($E33&lt;=Rates!$D$4,0,IF(AND($E33&gt;Rates!$D$4,$E33&lt;Rates!$E$4),$E33-SUM($K$10:K32)-Rates!$D$4,IF(AND($E33&gt;Rates!$E$4,SUM($K$10:K32)&lt;Rates!$E$4-Rates!$D$4),Rates!$E$4-Rates!$D$4-SUM($K$10:K32),0)))</f>
        <v>0</v>
      </c>
      <c r="CR33" s="24">
        <f t="shared" si="21"/>
        <v>0</v>
      </c>
      <c r="CS33" s="24">
        <f>CR33*Rates!$D$6</f>
        <v>0</v>
      </c>
      <c r="CT33" s="45">
        <f>IF(AND(CL33+CQ33&gt;($C$42+$C$42*Rates!$J$5),CQ33&lt;=Rates!$E$4-Rates!$D$4,CQ33&gt;0,CQ33&gt;CJ65+CJ65*Rates!$J$5), CL33+CQ33-CO33,0)</f>
        <v>0</v>
      </c>
      <c r="CU33" s="25">
        <f>CT33*(Rates!$D$6-Rates!$J$6*Rates!$D$6)</f>
        <v>0</v>
      </c>
      <c r="CV33" s="41">
        <f>IF(CK33&gt;Rates!$E$4,CJ33-CQ33,0)</f>
        <v>0</v>
      </c>
      <c r="CW33" s="45">
        <f t="shared" si="22"/>
        <v>0</v>
      </c>
      <c r="CX33" s="45">
        <f>CW33*Rates!$E$6</f>
        <v>0</v>
      </c>
      <c r="CY33" s="45">
        <f>IF($C$42+$C$42*Rates!$J$5&lt;=Rates!$E$4,CV33,IF(CK33&gt;$C$42+$C$42*Rates!$J$5,CK33-($C$42+$C$42*Rates!$J$5),0))</f>
        <v>700</v>
      </c>
      <c r="CZ33" s="46">
        <f>CY33*(Rates!$E$6-Rates!$J$6*Rates!$E$6)</f>
        <v>137200</v>
      </c>
      <c r="DA33" s="33">
        <f t="shared" si="23"/>
        <v>137200</v>
      </c>
      <c r="DB33" s="53">
        <f>IF($V$7,DA33*Rates!$J$11,0)</f>
        <v>0</v>
      </c>
      <c r="DC33" s="68">
        <f t="shared" si="24"/>
        <v>137200</v>
      </c>
      <c r="DD33" s="53" t="str">
        <f t="shared" si="71"/>
        <v/>
      </c>
      <c r="DE33" s="3"/>
      <c r="DF33" s="33">
        <f t="shared" si="61"/>
        <v>1250</v>
      </c>
      <c r="DG33" s="41">
        <f>IF(AND($E33&gt;=Rates!$D$4,SUM($F$10:DG32)&gt;=Rates!$D$4),0,IF(AND($E33&gt;=Rates!$D$4,SUM($F$10:DG32)&lt;Rates!$D$4),Rates!$D$4-SUM($F$10:DG32:DG32),IF($E33&lt;Rates!$D$4,$E33-SUM($F$10:DG32))))</f>
        <v>0</v>
      </c>
      <c r="DH33" s="36">
        <f t="shared" si="25"/>
        <v>0</v>
      </c>
      <c r="DI33" s="24">
        <f>DH33*Rates!$C$6</f>
        <v>0</v>
      </c>
      <c r="DJ33" s="36">
        <f>IF(AND(DF33&gt;($C$42+$C$42*Rates!$J$5),DF32&lt;=($C$42+$C$42*Rates!$J$5),SUM($F$10:DG33)&lt;Rates!$D$4),SUM($F$10:DG33)-($C$42+$C$42*Rates!$J$5),IF(DJ32=0,0,DG33))</f>
        <v>0</v>
      </c>
      <c r="DK33" s="25">
        <f>DJ33*(Rates!$C$6-Rates!$J$6*Rates!$C$6)</f>
        <v>0</v>
      </c>
      <c r="DL33" s="41">
        <f>IF($E33&lt;=Rates!$D$4,0,IF(AND($E33&gt;Rates!$D$4,$E33&lt;Rates!$E$4),$E33-SUM($K$10:K32)-Rates!$D$4,IF(AND($E33&gt;Rates!$E$4,SUM($K$10:K32)&lt;Rates!$E$4-Rates!$D$4),Rates!$E$4-Rates!$D$4-SUM($K$10:K32),0)))</f>
        <v>0</v>
      </c>
      <c r="DM33" s="24">
        <f t="shared" si="26"/>
        <v>0</v>
      </c>
      <c r="DN33" s="24">
        <f>DM33*Rates!$D$6</f>
        <v>0</v>
      </c>
      <c r="DO33" s="45">
        <f>IF(AND(DG33+DL33&gt;($C$42+$C$42*Rates!$J$5),DL33&lt;=Rates!$E$4-Rates!$D$4,DL33&gt;0,DL33&gt;DE65+DE65*Rates!$J$5), DG33+DL33-DJ33,0)</f>
        <v>0</v>
      </c>
      <c r="DP33" s="25">
        <f>DO33*(Rates!$D$6-Rates!$J$6*Rates!$D$6)</f>
        <v>0</v>
      </c>
      <c r="DQ33" s="41">
        <f>IF(DF33&gt;Rates!$E$4,DE33-DL33,0)</f>
        <v>0</v>
      </c>
      <c r="DR33" s="45">
        <f t="shared" si="27"/>
        <v>0</v>
      </c>
      <c r="DS33" s="45">
        <f>DR33*Rates!$E$6</f>
        <v>0</v>
      </c>
      <c r="DT33" s="45">
        <f>IF($C$42+$C$42*Rates!$J$5&lt;=Rates!$E$4,DQ33,IF(DF33&gt;$C$42+$C$42*Rates!$J$5,DF33-($C$42+$C$42*Rates!$J$5),0))</f>
        <v>700</v>
      </c>
      <c r="DU33" s="46">
        <f>DT33*(Rates!$E$6-Rates!$J$6*Rates!$E$6)</f>
        <v>137200</v>
      </c>
      <c r="DV33" s="33">
        <f t="shared" si="28"/>
        <v>137200</v>
      </c>
      <c r="DW33" s="53">
        <f>IF($V$7,DV33*Rates!$J$11,0)</f>
        <v>0</v>
      </c>
      <c r="DX33" s="68">
        <f t="shared" si="29"/>
        <v>137200</v>
      </c>
      <c r="DY33" s="53" t="str">
        <f t="shared" si="72"/>
        <v/>
      </c>
      <c r="DZ33" s="3"/>
      <c r="EA33" s="33">
        <f t="shared" si="62"/>
        <v>1250</v>
      </c>
      <c r="EB33" s="41">
        <f>IF(AND($E33&gt;=Rates!$D$4,SUM($F$10:EB32)&gt;=Rates!$D$4),0,IF(AND($E33&gt;=Rates!$D$4,SUM($F$10:EB32)&lt;Rates!$D$4),Rates!$D$4-SUM($F$10:EB32:EB32),IF($E33&lt;Rates!$D$4,$E33-SUM($F$10:EB32))))</f>
        <v>0</v>
      </c>
      <c r="EC33" s="36">
        <f t="shared" si="30"/>
        <v>0</v>
      </c>
      <c r="ED33" s="24">
        <f>EC33*Rates!$C$6</f>
        <v>0</v>
      </c>
      <c r="EE33" s="36">
        <f>IF(AND(EA33&gt;($C$42+$C$42*Rates!$J$5),EA32&lt;=($C$42+$C$42*Rates!$J$5),SUM($F$10:EB33)&lt;Rates!$D$4),SUM($F$10:EB33)-($C$42+$C$42*Rates!$J$5),IF(EE32=0,0,EB33))</f>
        <v>0</v>
      </c>
      <c r="EF33" s="25">
        <f>EE33*(Rates!$C$6-Rates!$J$6*Rates!$C$6)</f>
        <v>0</v>
      </c>
      <c r="EG33" s="41">
        <f>IF($E33&lt;=Rates!$D$4,0,IF(AND($E33&gt;Rates!$D$4,$E33&lt;Rates!$E$4),$E33-SUM($K$10:K32)-Rates!$D$4,IF(AND($E33&gt;Rates!$E$4,SUM($K$10:K32)&lt;Rates!$E$4-Rates!$D$4),Rates!$E$4-Rates!$D$4-SUM($K$10:K32),0)))</f>
        <v>0</v>
      </c>
      <c r="EH33" s="24">
        <f t="shared" si="31"/>
        <v>0</v>
      </c>
      <c r="EI33" s="24">
        <f>EH33*Rates!$D$6</f>
        <v>0</v>
      </c>
      <c r="EJ33" s="45">
        <f>IF(AND(EB33+EG33&gt;($C$42+$C$42*Rates!$J$5),EG33&lt;=Rates!$E$4-Rates!$D$4,EG33&gt;0,EG33&gt;DZ65+DZ65*Rates!$J$5), EB33+EG33-EE33,0)</f>
        <v>0</v>
      </c>
      <c r="EK33" s="25">
        <f>EJ33*(Rates!$D$6-Rates!$J$6*Rates!$D$6)</f>
        <v>0</v>
      </c>
      <c r="EL33" s="41">
        <f>IF(EA33&gt;Rates!$E$4,DZ33-EG33,0)</f>
        <v>0</v>
      </c>
      <c r="EM33" s="45">
        <f t="shared" si="32"/>
        <v>0</v>
      </c>
      <c r="EN33" s="45">
        <f>EM33*Rates!$E$6</f>
        <v>0</v>
      </c>
      <c r="EO33" s="45">
        <f>IF($C$42+$C$42*Rates!$J$5&lt;=Rates!$E$4,EL33,IF(EA33&gt;$C$42+$C$42*Rates!$J$5,EA33-($C$42+$C$42*Rates!$J$5),0))</f>
        <v>700</v>
      </c>
      <c r="EP33" s="46">
        <f>EO33*(Rates!$E$6-Rates!$J$6*Rates!$E$6)</f>
        <v>137200</v>
      </c>
      <c r="EQ33" s="33">
        <f t="shared" si="33"/>
        <v>137200</v>
      </c>
      <c r="ER33" s="53">
        <f>IF($V$7,EQ33*Rates!$J$11,0)</f>
        <v>0</v>
      </c>
      <c r="ES33" s="68">
        <f t="shared" si="34"/>
        <v>137200</v>
      </c>
      <c r="ET33" s="53" t="str">
        <f t="shared" si="73"/>
        <v/>
      </c>
      <c r="EU33" s="3"/>
      <c r="EV33" s="33">
        <f t="shared" si="63"/>
        <v>1250</v>
      </c>
      <c r="EW33" s="41">
        <f>IF(AND($E33&gt;=Rates!$D$4,SUM($F$10:EW32)&gt;=Rates!$D$4),0,IF(AND($E33&gt;=Rates!$D$4,SUM($F$10:EW32)&lt;Rates!$D$4),Rates!$D$4-SUM($F$10:EW32:EW32),IF($E33&lt;Rates!$D$4,$E33-SUM($F$10:EW32))))</f>
        <v>0</v>
      </c>
      <c r="EX33" s="36">
        <f t="shared" si="35"/>
        <v>0</v>
      </c>
      <c r="EY33" s="24">
        <f>EX33*Rates!$C$6</f>
        <v>0</v>
      </c>
      <c r="EZ33" s="36">
        <f>IF(AND(EV33&gt;($C$42+$C$42*Rates!$J$5),EV32&lt;=($C$42+$C$42*Rates!$J$5),SUM($F$10:EW33)&lt;Rates!$D$4),SUM($F$10:EW33)-($C$42+$C$42*Rates!$J$5),IF(EZ32=0,0,EW33))</f>
        <v>0</v>
      </c>
      <c r="FA33" s="25">
        <f>EZ33*(Rates!$C$6-Rates!$J$6*Rates!$C$6)</f>
        <v>0</v>
      </c>
      <c r="FB33" s="41">
        <f>IF($E33&lt;=Rates!$D$4,0,IF(AND($E33&gt;Rates!$D$4,$E33&lt;Rates!$E$4),$E33-SUM($K$10:K32)-Rates!$D$4,IF(AND($E33&gt;Rates!$E$4,SUM($K$10:K32)&lt;Rates!$E$4-Rates!$D$4),Rates!$E$4-Rates!$D$4-SUM($K$10:K32),0)))</f>
        <v>0</v>
      </c>
      <c r="FC33" s="24">
        <f t="shared" si="36"/>
        <v>0</v>
      </c>
      <c r="FD33" s="24">
        <f>FC33*Rates!$D$6</f>
        <v>0</v>
      </c>
      <c r="FE33" s="45">
        <f>IF(AND(EW33+FB33&gt;($C$42+$C$42*Rates!$J$5),FB33&lt;=Rates!$E$4-Rates!$D$4,FB33&gt;0,FB33&gt;EU65+EU65*Rates!$J$5), EW33+FB33-EZ33,0)</f>
        <v>0</v>
      </c>
      <c r="FF33" s="25">
        <f>FE33*(Rates!$D$6-Rates!$J$6*Rates!$D$6)</f>
        <v>0</v>
      </c>
      <c r="FG33" s="41">
        <f>IF(EV33&gt;Rates!$E$4,EU33-FB33,0)</f>
        <v>0</v>
      </c>
      <c r="FH33" s="45">
        <f t="shared" si="37"/>
        <v>0</v>
      </c>
      <c r="FI33" s="45">
        <f>FH33*Rates!$E$6</f>
        <v>0</v>
      </c>
      <c r="FJ33" s="45">
        <f>IF($C$42+$C$42*Rates!$J$5&lt;=Rates!$E$4,FG33,IF(EV33&gt;$C$42+$C$42*Rates!$J$5,EV33-($C$42+$C$42*Rates!$J$5),0))</f>
        <v>700</v>
      </c>
      <c r="FK33" s="46">
        <f>FJ33*(Rates!$E$6-Rates!$J$6*Rates!$E$6)</f>
        <v>137200</v>
      </c>
      <c r="FL33" s="33">
        <f t="shared" si="38"/>
        <v>137200</v>
      </c>
      <c r="FM33" s="53">
        <f>IF($V$7,FL33*Rates!$J$11,0)</f>
        <v>0</v>
      </c>
      <c r="FN33" s="68">
        <f t="shared" si="39"/>
        <v>137200</v>
      </c>
      <c r="FO33" s="53" t="str">
        <f t="shared" si="74"/>
        <v/>
      </c>
      <c r="FP33" s="3"/>
      <c r="FQ33" s="33">
        <f t="shared" si="64"/>
        <v>1250</v>
      </c>
      <c r="FR33" s="41">
        <f>IF(AND($E33&gt;=Rates!$D$4,SUM($F$10:FR32)&gt;=Rates!$D$4),0,IF(AND($E33&gt;=Rates!$D$4,SUM($F$10:FR32)&lt;Rates!$D$4),Rates!$D$4-SUM($F$10:FR32:FR32),IF($E33&lt;Rates!$D$4,$E33-SUM($F$10:FR32))))</f>
        <v>0</v>
      </c>
      <c r="FS33" s="36">
        <f t="shared" si="40"/>
        <v>0</v>
      </c>
      <c r="FT33" s="24">
        <f>FS33*Rates!$C$6</f>
        <v>0</v>
      </c>
      <c r="FU33" s="36">
        <f>IF(AND(FQ33&gt;($C$42+$C$42*Rates!$J$5),FQ32&lt;=($C$42+$C$42*Rates!$J$5),SUM($F$10:FR33)&lt;Rates!$D$4),SUM($F$10:FR33)-($C$42+$C$42*Rates!$J$5),IF(FU32=0,0,FR33))</f>
        <v>0</v>
      </c>
      <c r="FV33" s="25">
        <f>FU33*(Rates!$C$6-Rates!$J$6*Rates!$C$6)</f>
        <v>0</v>
      </c>
      <c r="FW33" s="41">
        <f>IF($E33&lt;=Rates!$D$4,0,IF(AND($E33&gt;Rates!$D$4,$E33&lt;Rates!$E$4),$E33-SUM($K$10:K32)-Rates!$D$4,IF(AND($E33&gt;Rates!$E$4,SUM($K$10:K32)&lt;Rates!$E$4-Rates!$D$4),Rates!$E$4-Rates!$D$4-SUM($K$10:K32),0)))</f>
        <v>0</v>
      </c>
      <c r="FX33" s="24">
        <f t="shared" si="41"/>
        <v>0</v>
      </c>
      <c r="FY33" s="24">
        <f>FX33*Rates!$D$6</f>
        <v>0</v>
      </c>
      <c r="FZ33" s="45">
        <f>IF(AND(FR33+FW33&gt;($C$42+$C$42*Rates!$J$5),FW33&lt;=Rates!$E$4-Rates!$D$4,FW33&gt;0,FW33&gt;FP65+FP65*Rates!$J$5), FR33+FW33-FU33,0)</f>
        <v>0</v>
      </c>
      <c r="GA33" s="25">
        <f>FZ33*(Rates!$D$6-Rates!$J$6*Rates!$D$6)</f>
        <v>0</v>
      </c>
      <c r="GB33" s="41">
        <f>IF(FQ33&gt;Rates!$E$4,FP33-FW33,0)</f>
        <v>0</v>
      </c>
      <c r="GC33" s="45">
        <f t="shared" si="42"/>
        <v>0</v>
      </c>
      <c r="GD33" s="45">
        <f>GC33*Rates!$E$6</f>
        <v>0</v>
      </c>
      <c r="GE33" s="45">
        <f>IF($C$42+$C$42*Rates!$J$5&lt;=Rates!$E$4,GB33,IF(FQ33&gt;$C$42+$C$42*Rates!$J$5,FQ33-($C$42+$C$42*Rates!$J$5),0))</f>
        <v>700</v>
      </c>
      <c r="GF33" s="46">
        <f>GE33*(Rates!$E$6-Rates!$J$6*Rates!$E$6)</f>
        <v>137200</v>
      </c>
      <c r="GG33" s="33">
        <f t="shared" si="43"/>
        <v>137200</v>
      </c>
      <c r="GH33" s="53">
        <f>IF($V$7,GG33*Rates!$J$11,0)</f>
        <v>0</v>
      </c>
      <c r="GI33" s="68">
        <f t="shared" si="44"/>
        <v>137200</v>
      </c>
      <c r="GJ33" s="53" t="str">
        <f t="shared" si="75"/>
        <v/>
      </c>
      <c r="GK33" s="3"/>
      <c r="GL33" s="33">
        <f t="shared" si="65"/>
        <v>1250</v>
      </c>
      <c r="GM33" s="41">
        <f>IF(AND($E33&gt;=Rates!$D$4,SUM($F$10:GM32)&gt;=Rates!$D$4),0,IF(AND($E33&gt;=Rates!$D$4,SUM($F$10:GM32)&lt;Rates!$D$4),Rates!$D$4-SUM($F$10:GM32:GM32),IF($E33&lt;Rates!$D$4,$E33-SUM($F$10:GM32))))</f>
        <v>0</v>
      </c>
      <c r="GN33" s="36">
        <f t="shared" si="45"/>
        <v>0</v>
      </c>
      <c r="GO33" s="24">
        <f>GN33*Rates!$C$6</f>
        <v>0</v>
      </c>
      <c r="GP33" s="36">
        <f>IF(AND(GL33&gt;($C$42+$C$42*Rates!$J$5),GL32&lt;=($C$42+$C$42*Rates!$J$5),SUM($F$10:GM33)&lt;Rates!$D$4),SUM($F$10:GM33)-($C$42+$C$42*Rates!$J$5),IF(GP32=0,0,GM33))</f>
        <v>0</v>
      </c>
      <c r="GQ33" s="25">
        <f>GP33*(Rates!$C$6-Rates!$J$6*Rates!$C$6)</f>
        <v>0</v>
      </c>
      <c r="GR33" s="41">
        <f>IF($E33&lt;=Rates!$D$4,0,IF(AND($E33&gt;Rates!$D$4,$E33&lt;Rates!$E$4),$E33-SUM($K$10:GR32)-Rates!$D$4,IF(AND($E33&gt;Rates!$E$4,SUM($K$10:GR32)&lt;Rates!$E$4-Rates!$D$4),Rates!$E$4-Rates!$D$4-SUM($K$10:GR32),0)))</f>
        <v>0</v>
      </c>
      <c r="GS33" s="24">
        <f t="shared" si="46"/>
        <v>0</v>
      </c>
      <c r="GT33" s="24">
        <f>GS33*Rates!$D$6</f>
        <v>0</v>
      </c>
      <c r="GU33" s="45">
        <f>IF(AND(GM33+GR33&gt;($C$42+$C$42*Rates!$J$5),GR33&lt;=Rates!$E$4-Rates!$D$4,GR33&gt;0,GR33&gt;GK65+GK65*Rates!$J$5), GM33+GR33-GP33,0)</f>
        <v>0</v>
      </c>
      <c r="GV33" s="25">
        <f>GU33*(Rates!$D$6-Rates!$J$6*Rates!$D$6)</f>
        <v>0</v>
      </c>
      <c r="GW33" s="41">
        <f>IF(GL33&gt;Rates!$E$4,GK33-GR33,0)</f>
        <v>0</v>
      </c>
      <c r="GX33" s="45">
        <f t="shared" si="47"/>
        <v>0</v>
      </c>
      <c r="GY33" s="45">
        <f>GX33*Rates!$E$6</f>
        <v>0</v>
      </c>
      <c r="GZ33" s="45">
        <f>IF($C$42+$C$42*Rates!$J$5&lt;=Rates!$E$4,GW33,IF(GL33&gt;$C$42+$C$42*Rates!$J$5,GL33-($C$42+$C$42*Rates!$J$5),0))</f>
        <v>700</v>
      </c>
      <c r="HA33" s="46">
        <f>GZ33*(Rates!$E$6-Rates!$J$6*Rates!$E$6)</f>
        <v>137200</v>
      </c>
      <c r="HB33" s="33">
        <f t="shared" si="48"/>
        <v>137200</v>
      </c>
      <c r="HC33" s="53">
        <f>IF($V$7,HB33*Rates!$J$11,0)</f>
        <v>0</v>
      </c>
      <c r="HD33" s="68">
        <f t="shared" si="49"/>
        <v>137200</v>
      </c>
      <c r="HE33" s="53" t="str">
        <f t="shared" si="76"/>
        <v/>
      </c>
      <c r="HF33" s="3"/>
      <c r="HG33" s="33">
        <f t="shared" si="66"/>
        <v>1250</v>
      </c>
      <c r="HH33" s="41">
        <f>IF(AND($E33&gt;=Rates!$D$4,SUM($F$10:HH32)&gt;=Rates!$D$4),0,IF(AND($E33&gt;=Rates!$D$4,SUM($F$10:HH32)&lt;Rates!$D$4),Rates!$D$4-SUM($F$10:HH32:HH32),IF($E33&lt;Rates!$D$4,$E33-SUM($F$10:HH32))))</f>
        <v>0</v>
      </c>
      <c r="HI33" s="36">
        <f t="shared" si="50"/>
        <v>0</v>
      </c>
      <c r="HJ33" s="24">
        <f>HI33*Rates!$C$6</f>
        <v>0</v>
      </c>
      <c r="HK33" s="36">
        <f>IF(AND(HG33&gt;($C$42+$C$42*Rates!$J$5),HG32&lt;=($C$42+$C$42*Rates!$J$5),SUM($F$10:HH33)&lt;Rates!$D$4),SUM($F$10:HH33)-($C$42+$C$42*Rates!$J$5),IF(HK32=0,0,HH33))</f>
        <v>0</v>
      </c>
      <c r="HL33" s="25">
        <f>HK33*(Rates!$C$6-Rates!$J$6*Rates!$C$6)</f>
        <v>0</v>
      </c>
      <c r="HM33" s="41">
        <f>IF($E33&lt;=Rates!$D$4,0,IF(AND($E33&gt;Rates!$D$4,$E33&lt;Rates!$E$4),$E33-SUM($K$10:K32)-Rates!$D$4,IF(AND($E33&gt;Rates!$E$4,SUM($K$10:K32)&lt;Rates!$E$4-Rates!$D$4),Rates!$E$4-Rates!$D$4-SUM($K$10:K32),0)))</f>
        <v>0</v>
      </c>
      <c r="HN33" s="24">
        <f t="shared" si="51"/>
        <v>0</v>
      </c>
      <c r="HO33" s="24">
        <f>HN33*Rates!$D$6</f>
        <v>0</v>
      </c>
      <c r="HP33" s="45">
        <f>IF(AND(HH33+HM33&gt;($C$42+$C$42*Rates!$J$5),HM33&lt;=Rates!$E$4-Rates!$D$4,HM33&gt;0,HM33&gt;HF65+HF65*Rates!$J$5), HH33+HM33-HK33,0)</f>
        <v>0</v>
      </c>
      <c r="HQ33" s="25">
        <f>HP33*(Rates!$D$6-Rates!$J$6*Rates!$D$6)</f>
        <v>0</v>
      </c>
      <c r="HR33" s="41">
        <f>IF(HG33&gt;Rates!$E$4,HF33-HM33,0)</f>
        <v>0</v>
      </c>
      <c r="HS33" s="45">
        <f t="shared" si="52"/>
        <v>0</v>
      </c>
      <c r="HT33" s="45">
        <f>HS33*Rates!$E$6</f>
        <v>0</v>
      </c>
      <c r="HU33" s="45">
        <f>IF($C$42+$C$42*Rates!$J$5&lt;=Rates!$E$4,HR33,IF(HG33&gt;$C$42+$C$42*Rates!$J$5,HG33-($C$42+$C$42*Rates!$J$5),0))</f>
        <v>700</v>
      </c>
      <c r="HV33" s="46">
        <f>HU33*(Rates!$E$6-Rates!$J$6*Rates!$E$6)</f>
        <v>137200</v>
      </c>
      <c r="HW33" s="33">
        <f t="shared" si="53"/>
        <v>137200</v>
      </c>
      <c r="HX33" s="53">
        <f>IF($V$7,HW33*Rates!$J$11,0)</f>
        <v>0</v>
      </c>
      <c r="HY33" s="68">
        <f t="shared" si="54"/>
        <v>137200</v>
      </c>
      <c r="HZ33" s="53" t="str">
        <f t="shared" si="77"/>
        <v/>
      </c>
      <c r="IB33" s="6"/>
      <c r="IC33" s="5"/>
    </row>
    <row r="34" spans="2:237" x14ac:dyDescent="0.25">
      <c r="B34" s="55">
        <f t="shared" si="55"/>
        <v>40599</v>
      </c>
      <c r="C34" s="66">
        <f>WEEKDAY('Mngt Info'!B34,2)</f>
        <v>5</v>
      </c>
      <c r="D34" s="3"/>
      <c r="E34" s="33">
        <f t="shared" si="78"/>
        <v>1250</v>
      </c>
      <c r="F34" s="41">
        <f>IF(AND($E34&gt;=Rates!$D$4,SUM($F$10:F33)&gt;=Rates!$D$4),0,IF(AND($E34&gt;=Rates!$D$4,SUM($F$10:F33)&lt;Rates!$D$4),Rates!$D$4-SUM(F$10:$F33:F33),IF($E34&lt;Rates!$D$4,$E34-SUM($F$10:F33))))</f>
        <v>0</v>
      </c>
      <c r="G34" s="36">
        <f t="shared" si="0"/>
        <v>0</v>
      </c>
      <c r="H34" s="24">
        <f>G34*Rates!$C$6</f>
        <v>0</v>
      </c>
      <c r="I34" s="36">
        <f>IF(AND(E34&gt;($C$42+$C$42*Rates!$J$5),E33&lt;=($C$42+$C$42*Rates!$J$5),SUM($F$10:F34)&lt;Rates!$D$4),SUM($F$10:F34)-($C$42+$C$42*Rates!$J$5),IF(I33=0,0,F34))</f>
        <v>0</v>
      </c>
      <c r="J34" s="25">
        <f>I34*(Rates!$C$6-Rates!$J$6*Rates!$C$6)</f>
        <v>0</v>
      </c>
      <c r="K34" s="41">
        <f>IF($E34&lt;=Rates!$D$4,0,IF(AND($E34&gt;Rates!$D$4,$E34&lt;Rates!$E$4),$E34-SUM($K$10:K33)-Rates!$D$4,IF(AND($E34&gt;Rates!$E$4,SUM($K$10:K33)&lt;Rates!$E$4-Rates!$D$4),Rates!$E$4-Rates!$D$4-SUM($K$10:K33),0)))</f>
        <v>0</v>
      </c>
      <c r="L34" s="24">
        <f t="shared" si="1"/>
        <v>0</v>
      </c>
      <c r="M34" s="24">
        <f>L34*Rates!$D$6</f>
        <v>0</v>
      </c>
      <c r="N34" s="45">
        <f>IF(AND(F34+K34&gt;($C$42+$C$42*Rates!$J$5),K34&lt;=Rates!$E$4-Rates!$D$4,K34&gt;0,K34&gt;D66+D66*Rates!$J$5), F34+K34-I34,0)</f>
        <v>0</v>
      </c>
      <c r="O34" s="25">
        <f>N34*(Rates!$D$6-Rates!$J$6*Rates!$D$6)</f>
        <v>0</v>
      </c>
      <c r="P34" s="41">
        <f>IF(E34&gt;Rates!$E$4,D34-K34,0)</f>
        <v>0</v>
      </c>
      <c r="Q34" s="45">
        <f>IF(P34=0,0,IF($H$42&lt;500,0,IF(SUM(Q$10:Q33)=($H$42-500),0,IF(P34&gt;$H$42-500-SUM(Q$10:Q33),$H$42-500-SUM(Q$10:Q33),P34))))</f>
        <v>0</v>
      </c>
      <c r="R34" s="45">
        <f>Q34*Rates!$E$6</f>
        <v>0</v>
      </c>
      <c r="S34" s="45">
        <f t="shared" si="2"/>
        <v>0</v>
      </c>
      <c r="T34" s="46">
        <f>S34*(Rates!$E$6-Rates!$J$6*Rates!$E$6)</f>
        <v>0</v>
      </c>
      <c r="U34" s="33">
        <f t="shared" si="3"/>
        <v>0</v>
      </c>
      <c r="V34" s="53">
        <f>IF($V$7,U34*Rates!$J$11,0)</f>
        <v>0</v>
      </c>
      <c r="W34" s="68">
        <f t="shared" si="4"/>
        <v>0</v>
      </c>
      <c r="X34" s="53" t="str">
        <f t="shared" si="67"/>
        <v/>
      </c>
      <c r="Y34" s="6"/>
      <c r="Z34" s="33">
        <f t="shared" si="57"/>
        <v>756</v>
      </c>
      <c r="AA34" s="41">
        <f>IF(AND($E34&gt;=Rates!$D$4,SUM($F$10:AA33)&gt;=Rates!$D$4),0,IF(AND($E34&gt;=Rates!$D$4,SUM($F$10:AA33)&lt;Rates!$D$4),Rates!$D$4-SUM($F$10:AA33:AA33),IF($E34&lt;Rates!$D$4,$E34-SUM($F$10:AA33))))</f>
        <v>0</v>
      </c>
      <c r="AB34" s="36">
        <f t="shared" si="5"/>
        <v>0</v>
      </c>
      <c r="AC34" s="24">
        <f>AB34*Rates!$C$6</f>
        <v>0</v>
      </c>
      <c r="AD34" s="36">
        <f>IF(AND(Z34&gt;($C$42+$C$42*Rates!$J$5),Z33&lt;=($C$42+$C$42*Rates!$J$5),SUM($F$10:AA34)&lt;Rates!$D$4),SUM($F$10:AA34)-($C$42+$C$42*Rates!$J$5),IF(AD33=0,0,AA34))</f>
        <v>0</v>
      </c>
      <c r="AE34" s="25">
        <f>AD34*(Rates!$C$6-Rates!$J$6*Rates!$C$6)</f>
        <v>0</v>
      </c>
      <c r="AF34" s="41">
        <f>IF($E34&lt;=Rates!$D$4,0,IF(AND($E34&gt;Rates!$D$4,$E34&lt;Rates!$E$4),$E34-SUM($K$10:K33)-Rates!$D$4,IF(AND($E34&gt;Rates!$E$4,SUM($K$10:K33)&lt;Rates!$E$4-Rates!$D$4),Rates!$E$4-Rates!$D$4-SUM($K$10:K33),0)))</f>
        <v>0</v>
      </c>
      <c r="AG34" s="24">
        <f t="shared" si="6"/>
        <v>0</v>
      </c>
      <c r="AH34" s="24">
        <f>AG34*Rates!$D$6</f>
        <v>0</v>
      </c>
      <c r="AI34" s="45">
        <f>IF(AND(AA34+AF34&gt;($C$42+$C$42*Rates!$J$5),AF34&lt;=Rates!$E$4-Rates!$D$4,AF34&gt;0,AF34&gt;Y66+Y66*Rates!$J$5), AA34+AF34-AD34,0)</f>
        <v>0</v>
      </c>
      <c r="AJ34" s="25">
        <f>AI34*(Rates!$D$6-Rates!$J$6*Rates!$D$6)</f>
        <v>0</v>
      </c>
      <c r="AK34" s="41">
        <f>IF(Z34&gt;Rates!$E$4,Y34-AF34,0)</f>
        <v>0</v>
      </c>
      <c r="AL34" s="45">
        <f t="shared" si="7"/>
        <v>0</v>
      </c>
      <c r="AM34" s="45">
        <f>AL34*Rates!$E$6</f>
        <v>0</v>
      </c>
      <c r="AN34" s="45">
        <f>IF($C$42+$C$42*Rates!$J$5&lt;=Rates!$E$4,AK34,IF(Z34&gt;$C$42+$C$42*Rates!$J$5,Z34-($C$42+$C$42*Rates!$J$5),0))</f>
        <v>206</v>
      </c>
      <c r="AO34" s="46">
        <f>AN34*(Rates!$E$6-Rates!$J$6*Rates!$E$6)</f>
        <v>40376</v>
      </c>
      <c r="AP34" s="71">
        <f t="shared" si="8"/>
        <v>40376</v>
      </c>
      <c r="AQ34" s="53">
        <f>IF($V$7,AP34*Rates!$J$11,0)</f>
        <v>0</v>
      </c>
      <c r="AR34" s="68">
        <f t="shared" si="9"/>
        <v>40376</v>
      </c>
      <c r="AS34" s="53" t="str">
        <f t="shared" si="68"/>
        <v/>
      </c>
      <c r="AT34" s="6"/>
      <c r="AU34" s="33">
        <f t="shared" si="58"/>
        <v>1250</v>
      </c>
      <c r="AV34" s="41">
        <f>IF(AND($E34&gt;=Rates!$D$4,SUM($F$10:AV33)&gt;=Rates!$D$4),0,IF(AND($E34&gt;=Rates!$D$4,SUM($F$10:AV33)&lt;Rates!$D$4),Rates!$D$4-SUM($F$10:AV33:AV33),IF($E34&lt;Rates!$D$4,$E34-SUM($F$10:AV33))))</f>
        <v>0</v>
      </c>
      <c r="AW34" s="36">
        <f t="shared" si="10"/>
        <v>0</v>
      </c>
      <c r="AX34" s="24">
        <f>AW34*Rates!$C$6</f>
        <v>0</v>
      </c>
      <c r="AY34" s="36">
        <f>IF(AND(AU34&gt;($C$42+$C$42*Rates!$J$5),AU33&lt;=($C$42+$C$42*Rates!$J$5),SUM($F$10:AV34)&lt;Rates!$D$4),SUM($F$10:AV34)-($C$42+$C$42*Rates!$J$5),IF(AY33=0,0,AV34))</f>
        <v>0</v>
      </c>
      <c r="AZ34" s="25">
        <f>AY34*(Rates!$C$6-Rates!$J$6*Rates!$C$6)</f>
        <v>0</v>
      </c>
      <c r="BA34" s="41">
        <f>IF($E34&lt;=Rates!$D$4,0,IF(AND($E34&gt;Rates!$D$4,$E34&lt;Rates!$E$4),$E34-SUM($K$10:K33)-Rates!$D$4,IF(AND($E34&gt;Rates!$E$4,SUM($K$10:K33)&lt;Rates!$E$4-Rates!$D$4),Rates!$E$4-Rates!$D$4-SUM($K$10:K33),0)))</f>
        <v>0</v>
      </c>
      <c r="BB34" s="24">
        <f t="shared" si="11"/>
        <v>0</v>
      </c>
      <c r="BC34" s="24">
        <f>BB34*Rates!$D$6</f>
        <v>0</v>
      </c>
      <c r="BD34" s="45">
        <f>IF(AND(AV34+BA34&gt;($C$42+$C$42*Rates!$J$5),BA34&lt;=Rates!$E$4-Rates!$D$4,BA34&gt;0,BA34&gt;AT66+AT66*Rates!$J$5), AV34+BA34-AY34,0)</f>
        <v>0</v>
      </c>
      <c r="BE34" s="25">
        <f>BD34*(Rates!$D$6-Rates!$J$6*Rates!$D$6)</f>
        <v>0</v>
      </c>
      <c r="BF34" s="41">
        <f>IF(AU34&gt;Rates!$E$4,AT34-BA34,0)</f>
        <v>0</v>
      </c>
      <c r="BG34" s="45">
        <f t="shared" si="12"/>
        <v>0</v>
      </c>
      <c r="BH34" s="45">
        <f>BG34*Rates!$E$6</f>
        <v>0</v>
      </c>
      <c r="BI34" s="45">
        <f>IF($C$42+$C$42*Rates!$J$5&lt;=Rates!$E$4,BF34,IF(AU34&gt;$C$42+$C$42*Rates!$J$5,AU34-($C$42+$C$42*Rates!$J$5),0))</f>
        <v>700</v>
      </c>
      <c r="BJ34" s="46">
        <f>BI34*(Rates!$E$6-Rates!$J$6*Rates!$E$6)</f>
        <v>137200</v>
      </c>
      <c r="BK34" s="71">
        <f t="shared" si="13"/>
        <v>137200</v>
      </c>
      <c r="BL34" s="53">
        <f>IF($V$7,BK34*Rates!$J$11,0)</f>
        <v>0</v>
      </c>
      <c r="BM34" s="68">
        <f t="shared" si="14"/>
        <v>137200</v>
      </c>
      <c r="BN34" s="53" t="str">
        <f t="shared" si="69"/>
        <v/>
      </c>
      <c r="BO34" s="3"/>
      <c r="BP34" s="33">
        <f t="shared" si="59"/>
        <v>1250</v>
      </c>
      <c r="BQ34" s="41">
        <f>IF(AND($E34&gt;=Rates!$D$4,SUM($F$10:BQ33)&gt;=Rates!$D$4),0,IF(AND($E34&gt;=Rates!$D$4,SUM($F$10:BQ33)&lt;Rates!$D$4),Rates!$D$4-SUM($F$10:BQ33:BQ33),IF($E34&lt;Rates!$D$4,$E34-SUM($F$10:BQ33))))</f>
        <v>0</v>
      </c>
      <c r="BR34" s="36">
        <f t="shared" si="15"/>
        <v>0</v>
      </c>
      <c r="BS34" s="24">
        <f>BR34*Rates!$C$6</f>
        <v>0</v>
      </c>
      <c r="BT34" s="36">
        <f>IF(AND(BP34&gt;($C$42+$C$42*Rates!$J$5),BP33&lt;=($C$42+$C$42*Rates!$J$5),SUM($F$10:BQ34)&lt;Rates!$D$4),SUM($F$10:BQ34)-($C$42+$C$42*Rates!$J$5),IF(BT33=0,0,BQ34))</f>
        <v>0</v>
      </c>
      <c r="BU34" s="25">
        <f>BT34*(Rates!$C$6-Rates!$J$6*Rates!$C$6)</f>
        <v>0</v>
      </c>
      <c r="BV34" s="41">
        <f>IF($E34&lt;=Rates!$D$4,0,IF(AND($E34&gt;Rates!$D$4,$E34&lt;Rates!$E$4),$E34-SUM($K$10:K33)-Rates!$D$4,IF(AND($E34&gt;Rates!$E$4,SUM($K$10:K33)&lt;Rates!$E$4-Rates!$D$4),Rates!$E$4-Rates!$D$4-SUM($K$10:K33),0)))</f>
        <v>0</v>
      </c>
      <c r="BW34" s="24">
        <f t="shared" si="16"/>
        <v>0</v>
      </c>
      <c r="BX34" s="24">
        <f>BW34*Rates!$D$6</f>
        <v>0</v>
      </c>
      <c r="BY34" s="45">
        <f>IF(AND(BQ34+BV34&gt;($C$42+$C$42*Rates!$J$5),BV34&lt;=Rates!$E$4-Rates!$D$4,BV34&gt;0,BV34&gt;BO66+BO66*Rates!$J$5), BQ34+BV34-BT34,0)</f>
        <v>0</v>
      </c>
      <c r="BZ34" s="25">
        <f>BY34*(Rates!$D$6-Rates!$J$6*Rates!$D$6)</f>
        <v>0</v>
      </c>
      <c r="CA34" s="41">
        <f>IF(BP34&gt;Rates!$E$4,BO34-BV34,0)</f>
        <v>0</v>
      </c>
      <c r="CB34" s="45">
        <f t="shared" si="17"/>
        <v>0</v>
      </c>
      <c r="CC34" s="45">
        <f>CB34*Rates!$E$6</f>
        <v>0</v>
      </c>
      <c r="CD34" s="45">
        <f>IF($C$42+$C$42*Rates!$J$5&lt;=Rates!$E$4,CA34,IF(BP34&gt;$C$42+$C$42*Rates!$J$5,BP34-($C$42+$C$42*Rates!$J$5),0))</f>
        <v>700</v>
      </c>
      <c r="CE34" s="46">
        <f>CD34*(Rates!$E$6-Rates!$J$6*Rates!$E$6)</f>
        <v>137200</v>
      </c>
      <c r="CF34" s="33">
        <f t="shared" si="18"/>
        <v>137200</v>
      </c>
      <c r="CG34" s="53">
        <f>IF($V$7,CF34*Rates!$J$11,0)</f>
        <v>0</v>
      </c>
      <c r="CH34" s="68">
        <f t="shared" si="19"/>
        <v>137200</v>
      </c>
      <c r="CI34" s="53" t="str">
        <f t="shared" si="70"/>
        <v/>
      </c>
      <c r="CJ34" s="3"/>
      <c r="CK34" s="33">
        <f t="shared" si="60"/>
        <v>1250</v>
      </c>
      <c r="CL34" s="41">
        <f>IF(AND($E34&gt;=Rates!$D$4,SUM($F$10:CL33)&gt;=Rates!$D$4),0,IF(AND($E34&gt;=Rates!$D$4,SUM($F$10:CL33)&lt;Rates!$D$4),Rates!$D$4-SUM($F$10:CL33:CL33),IF($E34&lt;Rates!$D$4,$E34-SUM($F$10:CL33))))</f>
        <v>0</v>
      </c>
      <c r="CM34" s="36">
        <f t="shared" si="20"/>
        <v>0</v>
      </c>
      <c r="CN34" s="24">
        <f>CM34*Rates!$C$6</f>
        <v>0</v>
      </c>
      <c r="CO34" s="36">
        <f>IF(AND(CK34&gt;($C$42+$C$42*Rates!$J$5),CK33&lt;=($C$42+$C$42*Rates!$J$5),SUM($F$10:CL34)&lt;Rates!$D$4),SUM($F$10:CL34)-($C$42+$C$42*Rates!$J$5),IF(CO33=0,0,CL34))</f>
        <v>0</v>
      </c>
      <c r="CP34" s="25">
        <f>CO34*(Rates!$C$6-Rates!$J$6*Rates!$C$6)</f>
        <v>0</v>
      </c>
      <c r="CQ34" s="41">
        <f>IF($E34&lt;=Rates!$D$4,0,IF(AND($E34&gt;Rates!$D$4,$E34&lt;Rates!$E$4),$E34-SUM($K$10:K33)-Rates!$D$4,IF(AND($E34&gt;Rates!$E$4,SUM($K$10:K33)&lt;Rates!$E$4-Rates!$D$4),Rates!$E$4-Rates!$D$4-SUM($K$10:K33),0)))</f>
        <v>0</v>
      </c>
      <c r="CR34" s="24">
        <f t="shared" si="21"/>
        <v>0</v>
      </c>
      <c r="CS34" s="24">
        <f>CR34*Rates!$D$6</f>
        <v>0</v>
      </c>
      <c r="CT34" s="45">
        <f>IF(AND(CL34+CQ34&gt;($C$42+$C$42*Rates!$J$5),CQ34&lt;=Rates!$E$4-Rates!$D$4,CQ34&gt;0,CQ34&gt;CJ66+CJ66*Rates!$J$5), CL34+CQ34-CO34,0)</f>
        <v>0</v>
      </c>
      <c r="CU34" s="25">
        <f>CT34*(Rates!$D$6-Rates!$J$6*Rates!$D$6)</f>
        <v>0</v>
      </c>
      <c r="CV34" s="41">
        <f>IF(CK34&gt;Rates!$E$4,CJ34-CQ34,0)</f>
        <v>0</v>
      </c>
      <c r="CW34" s="45">
        <f t="shared" si="22"/>
        <v>0</v>
      </c>
      <c r="CX34" s="45">
        <f>CW34*Rates!$E$6</f>
        <v>0</v>
      </c>
      <c r="CY34" s="45">
        <f>IF($C$42+$C$42*Rates!$J$5&lt;=Rates!$E$4,CV34,IF(CK34&gt;$C$42+$C$42*Rates!$J$5,CK34-($C$42+$C$42*Rates!$J$5),0))</f>
        <v>700</v>
      </c>
      <c r="CZ34" s="46">
        <f>CY34*(Rates!$E$6-Rates!$J$6*Rates!$E$6)</f>
        <v>137200</v>
      </c>
      <c r="DA34" s="33">
        <f t="shared" si="23"/>
        <v>137200</v>
      </c>
      <c r="DB34" s="53">
        <f>IF($V$7,DA34*Rates!$J$11,0)</f>
        <v>0</v>
      </c>
      <c r="DC34" s="68">
        <f t="shared" si="24"/>
        <v>137200</v>
      </c>
      <c r="DD34" s="53" t="str">
        <f t="shared" si="71"/>
        <v/>
      </c>
      <c r="DE34" s="3"/>
      <c r="DF34" s="33">
        <f t="shared" si="61"/>
        <v>1250</v>
      </c>
      <c r="DG34" s="41">
        <f>IF(AND($E34&gt;=Rates!$D$4,SUM($F$10:DG33)&gt;=Rates!$D$4),0,IF(AND($E34&gt;=Rates!$D$4,SUM($F$10:DG33)&lt;Rates!$D$4),Rates!$D$4-SUM($F$10:DG33:DG33),IF($E34&lt;Rates!$D$4,$E34-SUM($F$10:DG33))))</f>
        <v>0</v>
      </c>
      <c r="DH34" s="36">
        <f t="shared" si="25"/>
        <v>0</v>
      </c>
      <c r="DI34" s="24">
        <f>DH34*Rates!$C$6</f>
        <v>0</v>
      </c>
      <c r="DJ34" s="36">
        <f>IF(AND(DF34&gt;($C$42+$C$42*Rates!$J$5),DF33&lt;=($C$42+$C$42*Rates!$J$5),SUM($F$10:DG34)&lt;Rates!$D$4),SUM($F$10:DG34)-($C$42+$C$42*Rates!$J$5),IF(DJ33=0,0,DG34))</f>
        <v>0</v>
      </c>
      <c r="DK34" s="25">
        <f>DJ34*(Rates!$C$6-Rates!$J$6*Rates!$C$6)</f>
        <v>0</v>
      </c>
      <c r="DL34" s="41">
        <f>IF($E34&lt;=Rates!$D$4,0,IF(AND($E34&gt;Rates!$D$4,$E34&lt;Rates!$E$4),$E34-SUM($K$10:K33)-Rates!$D$4,IF(AND($E34&gt;Rates!$E$4,SUM($K$10:K33)&lt;Rates!$E$4-Rates!$D$4),Rates!$E$4-Rates!$D$4-SUM($K$10:K33),0)))</f>
        <v>0</v>
      </c>
      <c r="DM34" s="24">
        <f t="shared" si="26"/>
        <v>0</v>
      </c>
      <c r="DN34" s="24">
        <f>DM34*Rates!$D$6</f>
        <v>0</v>
      </c>
      <c r="DO34" s="45">
        <f>IF(AND(DG34+DL34&gt;($C$42+$C$42*Rates!$J$5),DL34&lt;=Rates!$E$4-Rates!$D$4,DL34&gt;0,DL34&gt;DE66+DE66*Rates!$J$5), DG34+DL34-DJ34,0)</f>
        <v>0</v>
      </c>
      <c r="DP34" s="25">
        <f>DO34*(Rates!$D$6-Rates!$J$6*Rates!$D$6)</f>
        <v>0</v>
      </c>
      <c r="DQ34" s="41">
        <f>IF(DF34&gt;Rates!$E$4,DE34-DL34,0)</f>
        <v>0</v>
      </c>
      <c r="DR34" s="45">
        <f t="shared" si="27"/>
        <v>0</v>
      </c>
      <c r="DS34" s="45">
        <f>DR34*Rates!$E$6</f>
        <v>0</v>
      </c>
      <c r="DT34" s="45">
        <f>IF($C$42+$C$42*Rates!$J$5&lt;=Rates!$E$4,DQ34,IF(DF34&gt;$C$42+$C$42*Rates!$J$5,DF34-($C$42+$C$42*Rates!$J$5),0))</f>
        <v>700</v>
      </c>
      <c r="DU34" s="46">
        <f>DT34*(Rates!$E$6-Rates!$J$6*Rates!$E$6)</f>
        <v>137200</v>
      </c>
      <c r="DV34" s="33">
        <f t="shared" si="28"/>
        <v>137200</v>
      </c>
      <c r="DW34" s="53">
        <f>IF($V$7,DV34*Rates!$J$11,0)</f>
        <v>0</v>
      </c>
      <c r="DX34" s="68">
        <f t="shared" si="29"/>
        <v>137200</v>
      </c>
      <c r="DY34" s="53" t="str">
        <f t="shared" si="72"/>
        <v/>
      </c>
      <c r="DZ34" s="3"/>
      <c r="EA34" s="33">
        <f t="shared" si="62"/>
        <v>1250</v>
      </c>
      <c r="EB34" s="41">
        <f>IF(AND($E34&gt;=Rates!$D$4,SUM($F$10:EB33)&gt;=Rates!$D$4),0,IF(AND($E34&gt;=Rates!$D$4,SUM($F$10:EB33)&lt;Rates!$D$4),Rates!$D$4-SUM($F$10:EB33:EB33),IF($E34&lt;Rates!$D$4,$E34-SUM($F$10:EB33))))</f>
        <v>0</v>
      </c>
      <c r="EC34" s="36">
        <f t="shared" si="30"/>
        <v>0</v>
      </c>
      <c r="ED34" s="24">
        <f>EC34*Rates!$C$6</f>
        <v>0</v>
      </c>
      <c r="EE34" s="36">
        <f>IF(AND(EA34&gt;($C$42+$C$42*Rates!$J$5),EA33&lt;=($C$42+$C$42*Rates!$J$5),SUM($F$10:EB34)&lt;Rates!$D$4),SUM($F$10:EB34)-($C$42+$C$42*Rates!$J$5),IF(EE33=0,0,EB34))</f>
        <v>0</v>
      </c>
      <c r="EF34" s="25">
        <f>EE34*(Rates!$C$6-Rates!$J$6*Rates!$C$6)</f>
        <v>0</v>
      </c>
      <c r="EG34" s="41">
        <f>IF($E34&lt;=Rates!$D$4,0,IF(AND($E34&gt;Rates!$D$4,$E34&lt;Rates!$E$4),$E34-SUM($K$10:K33)-Rates!$D$4,IF(AND($E34&gt;Rates!$E$4,SUM($K$10:K33)&lt;Rates!$E$4-Rates!$D$4),Rates!$E$4-Rates!$D$4-SUM($K$10:K33),0)))</f>
        <v>0</v>
      </c>
      <c r="EH34" s="24">
        <f t="shared" si="31"/>
        <v>0</v>
      </c>
      <c r="EI34" s="24">
        <f>EH34*Rates!$D$6</f>
        <v>0</v>
      </c>
      <c r="EJ34" s="45">
        <f>IF(AND(EB34+EG34&gt;($C$42+$C$42*Rates!$J$5),EG34&lt;=Rates!$E$4-Rates!$D$4,EG34&gt;0,EG34&gt;DZ66+DZ66*Rates!$J$5), EB34+EG34-EE34,0)</f>
        <v>0</v>
      </c>
      <c r="EK34" s="25">
        <f>EJ34*(Rates!$D$6-Rates!$J$6*Rates!$D$6)</f>
        <v>0</v>
      </c>
      <c r="EL34" s="41">
        <f>IF(EA34&gt;Rates!$E$4,DZ34-EG34,0)</f>
        <v>0</v>
      </c>
      <c r="EM34" s="45">
        <f t="shared" si="32"/>
        <v>0</v>
      </c>
      <c r="EN34" s="45">
        <f>EM34*Rates!$E$6</f>
        <v>0</v>
      </c>
      <c r="EO34" s="45">
        <f>IF($C$42+$C$42*Rates!$J$5&lt;=Rates!$E$4,EL34,IF(EA34&gt;$C$42+$C$42*Rates!$J$5,EA34-($C$42+$C$42*Rates!$J$5),0))</f>
        <v>700</v>
      </c>
      <c r="EP34" s="46">
        <f>EO34*(Rates!$E$6-Rates!$J$6*Rates!$E$6)</f>
        <v>137200</v>
      </c>
      <c r="EQ34" s="33">
        <f t="shared" si="33"/>
        <v>137200</v>
      </c>
      <c r="ER34" s="53">
        <f>IF($V$7,EQ34*Rates!$J$11,0)</f>
        <v>0</v>
      </c>
      <c r="ES34" s="68">
        <f t="shared" si="34"/>
        <v>137200</v>
      </c>
      <c r="ET34" s="53" t="str">
        <f t="shared" si="73"/>
        <v/>
      </c>
      <c r="EU34" s="3"/>
      <c r="EV34" s="33">
        <f t="shared" si="63"/>
        <v>1250</v>
      </c>
      <c r="EW34" s="41">
        <f>IF(AND($E34&gt;=Rates!$D$4,SUM($F$10:EW33)&gt;=Rates!$D$4),0,IF(AND($E34&gt;=Rates!$D$4,SUM($F$10:EW33)&lt;Rates!$D$4),Rates!$D$4-SUM($F$10:EW33:EW33),IF($E34&lt;Rates!$D$4,$E34-SUM($F$10:EW33))))</f>
        <v>0</v>
      </c>
      <c r="EX34" s="36">
        <f t="shared" si="35"/>
        <v>0</v>
      </c>
      <c r="EY34" s="24">
        <f>EX34*Rates!$C$6</f>
        <v>0</v>
      </c>
      <c r="EZ34" s="36">
        <f>IF(AND(EV34&gt;($C$42+$C$42*Rates!$J$5),EV33&lt;=($C$42+$C$42*Rates!$J$5),SUM($F$10:EW34)&lt;Rates!$D$4),SUM($F$10:EW34)-($C$42+$C$42*Rates!$J$5),IF(EZ33=0,0,EW34))</f>
        <v>0</v>
      </c>
      <c r="FA34" s="25">
        <f>EZ34*(Rates!$C$6-Rates!$J$6*Rates!$C$6)</f>
        <v>0</v>
      </c>
      <c r="FB34" s="41">
        <f>IF($E34&lt;=Rates!$D$4,0,IF(AND($E34&gt;Rates!$D$4,$E34&lt;Rates!$E$4),$E34-SUM($K$10:K33)-Rates!$D$4,IF(AND($E34&gt;Rates!$E$4,SUM($K$10:K33)&lt;Rates!$E$4-Rates!$D$4),Rates!$E$4-Rates!$D$4-SUM($K$10:K33),0)))</f>
        <v>0</v>
      </c>
      <c r="FC34" s="24">
        <f t="shared" si="36"/>
        <v>0</v>
      </c>
      <c r="FD34" s="24">
        <f>FC34*Rates!$D$6</f>
        <v>0</v>
      </c>
      <c r="FE34" s="45">
        <f>IF(AND(EW34+FB34&gt;($C$42+$C$42*Rates!$J$5),FB34&lt;=Rates!$E$4-Rates!$D$4,FB34&gt;0,FB34&gt;EU66+EU66*Rates!$J$5), EW34+FB34-EZ34,0)</f>
        <v>0</v>
      </c>
      <c r="FF34" s="25">
        <f>FE34*(Rates!$D$6-Rates!$J$6*Rates!$D$6)</f>
        <v>0</v>
      </c>
      <c r="FG34" s="41">
        <f>IF(EV34&gt;Rates!$E$4,EU34-FB34,0)</f>
        <v>0</v>
      </c>
      <c r="FH34" s="45">
        <f t="shared" si="37"/>
        <v>0</v>
      </c>
      <c r="FI34" s="45">
        <f>FH34*Rates!$E$6</f>
        <v>0</v>
      </c>
      <c r="FJ34" s="45">
        <f>IF($C$42+$C$42*Rates!$J$5&lt;=Rates!$E$4,FG34,IF(EV34&gt;$C$42+$C$42*Rates!$J$5,EV34-($C$42+$C$42*Rates!$J$5),0))</f>
        <v>700</v>
      </c>
      <c r="FK34" s="46">
        <f>FJ34*(Rates!$E$6-Rates!$J$6*Rates!$E$6)</f>
        <v>137200</v>
      </c>
      <c r="FL34" s="33">
        <f t="shared" si="38"/>
        <v>137200</v>
      </c>
      <c r="FM34" s="53">
        <f>IF($V$7,FL34*Rates!$J$11,0)</f>
        <v>0</v>
      </c>
      <c r="FN34" s="68">
        <f t="shared" si="39"/>
        <v>137200</v>
      </c>
      <c r="FO34" s="53" t="str">
        <f t="shared" si="74"/>
        <v/>
      </c>
      <c r="FP34" s="3"/>
      <c r="FQ34" s="33">
        <f t="shared" si="64"/>
        <v>1250</v>
      </c>
      <c r="FR34" s="41">
        <f>IF(AND($E34&gt;=Rates!$D$4,SUM($F$10:FR33)&gt;=Rates!$D$4),0,IF(AND($E34&gt;=Rates!$D$4,SUM($F$10:FR33)&lt;Rates!$D$4),Rates!$D$4-SUM($F$10:FR33:FR33),IF($E34&lt;Rates!$D$4,$E34-SUM($F$10:FR33))))</f>
        <v>0</v>
      </c>
      <c r="FS34" s="36">
        <f t="shared" si="40"/>
        <v>0</v>
      </c>
      <c r="FT34" s="24">
        <f>FS34*Rates!$C$6</f>
        <v>0</v>
      </c>
      <c r="FU34" s="36">
        <f>IF(AND(FQ34&gt;($C$42+$C$42*Rates!$J$5),FQ33&lt;=($C$42+$C$42*Rates!$J$5),SUM($F$10:FR34)&lt;Rates!$D$4),SUM($F$10:FR34)-($C$42+$C$42*Rates!$J$5),IF(FU33=0,0,FR34))</f>
        <v>0</v>
      </c>
      <c r="FV34" s="25">
        <f>FU34*(Rates!$C$6-Rates!$J$6*Rates!$C$6)</f>
        <v>0</v>
      </c>
      <c r="FW34" s="41">
        <f>IF($E34&lt;=Rates!$D$4,0,IF(AND($E34&gt;Rates!$D$4,$E34&lt;Rates!$E$4),$E34-SUM($K$10:K33)-Rates!$D$4,IF(AND($E34&gt;Rates!$E$4,SUM($K$10:K33)&lt;Rates!$E$4-Rates!$D$4),Rates!$E$4-Rates!$D$4-SUM($K$10:K33),0)))</f>
        <v>0</v>
      </c>
      <c r="FX34" s="24">
        <f t="shared" si="41"/>
        <v>0</v>
      </c>
      <c r="FY34" s="24">
        <f>FX34*Rates!$D$6</f>
        <v>0</v>
      </c>
      <c r="FZ34" s="45">
        <f>IF(AND(FR34+FW34&gt;($C$42+$C$42*Rates!$J$5),FW34&lt;=Rates!$E$4-Rates!$D$4,FW34&gt;0,FW34&gt;FP66+FP66*Rates!$J$5), FR34+FW34-FU34,0)</f>
        <v>0</v>
      </c>
      <c r="GA34" s="25">
        <f>FZ34*(Rates!$D$6-Rates!$J$6*Rates!$D$6)</f>
        <v>0</v>
      </c>
      <c r="GB34" s="41">
        <f>IF(FQ34&gt;Rates!$E$4,FP34-FW34,0)</f>
        <v>0</v>
      </c>
      <c r="GC34" s="45">
        <f t="shared" si="42"/>
        <v>0</v>
      </c>
      <c r="GD34" s="45">
        <f>GC34*Rates!$E$6</f>
        <v>0</v>
      </c>
      <c r="GE34" s="45">
        <f>IF($C$42+$C$42*Rates!$J$5&lt;=Rates!$E$4,GB34,IF(FQ34&gt;$C$42+$C$42*Rates!$J$5,FQ34-($C$42+$C$42*Rates!$J$5),0))</f>
        <v>700</v>
      </c>
      <c r="GF34" s="46">
        <f>GE34*(Rates!$E$6-Rates!$J$6*Rates!$E$6)</f>
        <v>137200</v>
      </c>
      <c r="GG34" s="33">
        <f t="shared" si="43"/>
        <v>137200</v>
      </c>
      <c r="GH34" s="53">
        <f>IF($V$7,GG34*Rates!$J$11,0)</f>
        <v>0</v>
      </c>
      <c r="GI34" s="68">
        <f t="shared" si="44"/>
        <v>137200</v>
      </c>
      <c r="GJ34" s="53" t="str">
        <f t="shared" si="75"/>
        <v/>
      </c>
      <c r="GK34" s="3"/>
      <c r="GL34" s="33">
        <f t="shared" si="65"/>
        <v>1250</v>
      </c>
      <c r="GM34" s="41">
        <f>IF(AND($E34&gt;=Rates!$D$4,SUM($F$10:GM33)&gt;=Rates!$D$4),0,IF(AND($E34&gt;=Rates!$D$4,SUM($F$10:GM33)&lt;Rates!$D$4),Rates!$D$4-SUM($F$10:GM33:GM33),IF($E34&lt;Rates!$D$4,$E34-SUM($F$10:GM33))))</f>
        <v>0</v>
      </c>
      <c r="GN34" s="36">
        <f t="shared" si="45"/>
        <v>0</v>
      </c>
      <c r="GO34" s="24">
        <f>GN34*Rates!$C$6</f>
        <v>0</v>
      </c>
      <c r="GP34" s="36">
        <f>IF(AND(GL34&gt;($C$42+$C$42*Rates!$J$5),GL33&lt;=($C$42+$C$42*Rates!$J$5),SUM($F$10:GM34)&lt;Rates!$D$4),SUM($F$10:GM34)-($C$42+$C$42*Rates!$J$5),IF(GP33=0,0,GM34))</f>
        <v>0</v>
      </c>
      <c r="GQ34" s="25">
        <f>GP34*(Rates!$C$6-Rates!$J$6*Rates!$C$6)</f>
        <v>0</v>
      </c>
      <c r="GR34" s="41">
        <f>IF($E34&lt;=Rates!$D$4,0,IF(AND($E34&gt;Rates!$D$4,$E34&lt;Rates!$E$4),$E34-SUM($K$10:GR33)-Rates!$D$4,IF(AND($E34&gt;Rates!$E$4,SUM($K$10:GR33)&lt;Rates!$E$4-Rates!$D$4),Rates!$E$4-Rates!$D$4-SUM($K$10:GR33),0)))</f>
        <v>0</v>
      </c>
      <c r="GS34" s="24">
        <f t="shared" si="46"/>
        <v>0</v>
      </c>
      <c r="GT34" s="24">
        <f>GS34*Rates!$D$6</f>
        <v>0</v>
      </c>
      <c r="GU34" s="45">
        <f>IF(AND(GM34+GR34&gt;($C$42+$C$42*Rates!$J$5),GR34&lt;=Rates!$E$4-Rates!$D$4,GR34&gt;0,GR34&gt;GK66+GK66*Rates!$J$5), GM34+GR34-GP34,0)</f>
        <v>0</v>
      </c>
      <c r="GV34" s="25">
        <f>GU34*(Rates!$D$6-Rates!$J$6*Rates!$D$6)</f>
        <v>0</v>
      </c>
      <c r="GW34" s="41">
        <f>IF(GL34&gt;Rates!$E$4,GK34-GR34,0)</f>
        <v>0</v>
      </c>
      <c r="GX34" s="45">
        <f t="shared" si="47"/>
        <v>0</v>
      </c>
      <c r="GY34" s="45">
        <f>GX34*Rates!$E$6</f>
        <v>0</v>
      </c>
      <c r="GZ34" s="45">
        <f>IF($C$42+$C$42*Rates!$J$5&lt;=Rates!$E$4,GW34,IF(GL34&gt;$C$42+$C$42*Rates!$J$5,GL34-($C$42+$C$42*Rates!$J$5),0))</f>
        <v>700</v>
      </c>
      <c r="HA34" s="46">
        <f>GZ34*(Rates!$E$6-Rates!$J$6*Rates!$E$6)</f>
        <v>137200</v>
      </c>
      <c r="HB34" s="33">
        <f t="shared" si="48"/>
        <v>137200</v>
      </c>
      <c r="HC34" s="53">
        <f>IF($V$7,HB34*Rates!$J$11,0)</f>
        <v>0</v>
      </c>
      <c r="HD34" s="68">
        <f t="shared" si="49"/>
        <v>137200</v>
      </c>
      <c r="HE34" s="53" t="str">
        <f t="shared" si="76"/>
        <v/>
      </c>
      <c r="HF34" s="3"/>
      <c r="HG34" s="33">
        <f t="shared" si="66"/>
        <v>1250</v>
      </c>
      <c r="HH34" s="41">
        <f>IF(AND($E34&gt;=Rates!$D$4,SUM($F$10:HH33)&gt;=Rates!$D$4),0,IF(AND($E34&gt;=Rates!$D$4,SUM($F$10:HH33)&lt;Rates!$D$4),Rates!$D$4-SUM($F$10:HH33:HH33),IF($E34&lt;Rates!$D$4,$E34-SUM($F$10:HH33))))</f>
        <v>0</v>
      </c>
      <c r="HI34" s="36">
        <f t="shared" si="50"/>
        <v>0</v>
      </c>
      <c r="HJ34" s="24">
        <f>HI34*Rates!$C$6</f>
        <v>0</v>
      </c>
      <c r="HK34" s="36">
        <f>IF(AND(HG34&gt;($C$42+$C$42*Rates!$J$5),HG33&lt;=($C$42+$C$42*Rates!$J$5),SUM($F$10:HH34)&lt;Rates!$D$4),SUM($F$10:HH34)-($C$42+$C$42*Rates!$J$5),IF(HK33=0,0,HH34))</f>
        <v>0</v>
      </c>
      <c r="HL34" s="25">
        <f>HK34*(Rates!$C$6-Rates!$J$6*Rates!$C$6)</f>
        <v>0</v>
      </c>
      <c r="HM34" s="41">
        <f>IF($E34&lt;=Rates!$D$4,0,IF(AND($E34&gt;Rates!$D$4,$E34&lt;Rates!$E$4),$E34-SUM($K$10:K33)-Rates!$D$4,IF(AND($E34&gt;Rates!$E$4,SUM($K$10:K33)&lt;Rates!$E$4-Rates!$D$4),Rates!$E$4-Rates!$D$4-SUM($K$10:K33),0)))</f>
        <v>0</v>
      </c>
      <c r="HN34" s="24">
        <f t="shared" si="51"/>
        <v>0</v>
      </c>
      <c r="HO34" s="24">
        <f>HN34*Rates!$D$6</f>
        <v>0</v>
      </c>
      <c r="HP34" s="45">
        <f>IF(AND(HH34+HM34&gt;($C$42+$C$42*Rates!$J$5),HM34&lt;=Rates!$E$4-Rates!$D$4,HM34&gt;0,HM34&gt;HF66+HF66*Rates!$J$5), HH34+HM34-HK34,0)</f>
        <v>0</v>
      </c>
      <c r="HQ34" s="25">
        <f>HP34*(Rates!$D$6-Rates!$J$6*Rates!$D$6)</f>
        <v>0</v>
      </c>
      <c r="HR34" s="41">
        <f>IF(HG34&gt;Rates!$E$4,HF34-HM34,0)</f>
        <v>0</v>
      </c>
      <c r="HS34" s="45">
        <f t="shared" si="52"/>
        <v>0</v>
      </c>
      <c r="HT34" s="45">
        <f>HS34*Rates!$E$6</f>
        <v>0</v>
      </c>
      <c r="HU34" s="45">
        <f>IF($C$42+$C$42*Rates!$J$5&lt;=Rates!$E$4,HR34,IF(HG34&gt;$C$42+$C$42*Rates!$J$5,HG34-($C$42+$C$42*Rates!$J$5),0))</f>
        <v>700</v>
      </c>
      <c r="HV34" s="46">
        <f>HU34*(Rates!$E$6-Rates!$J$6*Rates!$E$6)</f>
        <v>137200</v>
      </c>
      <c r="HW34" s="33">
        <f t="shared" si="53"/>
        <v>137200</v>
      </c>
      <c r="HX34" s="53">
        <f>IF($V$7,HW34*Rates!$J$11,0)</f>
        <v>0</v>
      </c>
      <c r="HY34" s="68">
        <f t="shared" si="54"/>
        <v>137200</v>
      </c>
      <c r="HZ34" s="53" t="str">
        <f t="shared" si="77"/>
        <v/>
      </c>
      <c r="IB34" s="6"/>
      <c r="IC34" s="5"/>
    </row>
    <row r="35" spans="2:237" x14ac:dyDescent="0.25">
      <c r="B35" s="55">
        <f>B34+1</f>
        <v>40600</v>
      </c>
      <c r="C35" s="66">
        <f>WEEKDAY('Mngt Info'!B35,2)</f>
        <v>6</v>
      </c>
      <c r="D35" s="3"/>
      <c r="E35" s="33">
        <f t="shared" si="78"/>
        <v>1250</v>
      </c>
      <c r="F35" s="41">
        <f>IF(AND($E35&gt;=Rates!$D$4,SUM($F$10:F34)&gt;=Rates!$D$4),0,IF(AND($E35&gt;=Rates!$D$4,SUM($F$10:F34)&lt;Rates!$D$4),Rates!$D$4-SUM(F$10:$F34:F34),IF($E35&lt;Rates!$D$4,$E35-SUM($F$10:F34))))</f>
        <v>0</v>
      </c>
      <c r="G35" s="36">
        <f t="shared" si="0"/>
        <v>0</v>
      </c>
      <c r="H35" s="24">
        <f>G35*Rates!$C$6</f>
        <v>0</v>
      </c>
      <c r="I35" s="36">
        <f>IF(AND(E35&gt;($C$42+$C$42*Rates!$J$5),E34&lt;=($C$42+$C$42*Rates!$J$5),SUM($F$10:F35)&lt;Rates!$D$4),SUM($F$10:F35)-($C$42+$C$42*Rates!$J$5),IF(I34=0,0,F35))</f>
        <v>0</v>
      </c>
      <c r="J35" s="25">
        <f>I35*(Rates!$C$6-Rates!$J$6*Rates!$C$6)</f>
        <v>0</v>
      </c>
      <c r="K35" s="41">
        <f>IF($E35&lt;=Rates!$D$4,0,IF(AND($E35&gt;Rates!$D$4,$E35&lt;Rates!$E$4),$E35-SUM($K$10:K34)-Rates!$D$4,IF(AND($E35&gt;Rates!$E$4,SUM($K$10:K34)&lt;Rates!$E$4-Rates!$D$4),Rates!$E$4-Rates!$D$4-SUM($K$10:K34),0)))</f>
        <v>0</v>
      </c>
      <c r="L35" s="24">
        <f t="shared" si="1"/>
        <v>0</v>
      </c>
      <c r="M35" s="24">
        <f>L35*Rates!$D$6</f>
        <v>0</v>
      </c>
      <c r="N35" s="45">
        <f>IF(AND(F35+K35&gt;($C$42+$C$42*Rates!$J$5),K35&lt;=Rates!$E$4-Rates!$D$4,K35&gt;0,K35&gt;D67+D67*Rates!$J$5), F35+K35-I35,0)</f>
        <v>0</v>
      </c>
      <c r="O35" s="25">
        <f>N35*(Rates!$D$6-Rates!$J$6*Rates!$D$6)</f>
        <v>0</v>
      </c>
      <c r="P35" s="41">
        <f>IF(E35&gt;Rates!$E$4,D35-K35,0)</f>
        <v>0</v>
      </c>
      <c r="Q35" s="45">
        <f>IF(P35=0,0,IF($H$42&lt;500,0,IF(SUM(Q$10:Q34)=($H$42-500),0,IF(P35&gt;$H$42-500-SUM(Q$10:Q34),$H$42-500-SUM(Q$10:Q34),P35))))</f>
        <v>0</v>
      </c>
      <c r="R35" s="45">
        <f>Q35*Rates!$E$6</f>
        <v>0</v>
      </c>
      <c r="S35" s="45">
        <f t="shared" si="2"/>
        <v>0</v>
      </c>
      <c r="T35" s="46">
        <f>S35*(Rates!$E$6-Rates!$J$6*Rates!$E$6)</f>
        <v>0</v>
      </c>
      <c r="U35" s="33">
        <f t="shared" si="3"/>
        <v>0</v>
      </c>
      <c r="V35" s="53">
        <f>IF($V$7,U35*Rates!$J$11,0)</f>
        <v>0</v>
      </c>
      <c r="W35" s="68">
        <f t="shared" si="4"/>
        <v>0</v>
      </c>
      <c r="X35" s="53" t="str">
        <f t="shared" si="67"/>
        <v/>
      </c>
      <c r="Y35" s="6"/>
      <c r="Z35" s="33">
        <f t="shared" si="57"/>
        <v>756</v>
      </c>
      <c r="AA35" s="41">
        <f>IF(AND($E35&gt;=Rates!$D$4,SUM($F$10:AA34)&gt;=Rates!$D$4),0,IF(AND($E35&gt;=Rates!$D$4,SUM($F$10:AA34)&lt;Rates!$D$4),Rates!$D$4-SUM($F$10:AA34:AA34),IF($E35&lt;Rates!$D$4,$E35-SUM($F$10:AA34))))</f>
        <v>0</v>
      </c>
      <c r="AB35" s="36">
        <f t="shared" si="5"/>
        <v>0</v>
      </c>
      <c r="AC35" s="24">
        <f>AB35*Rates!$C$6</f>
        <v>0</v>
      </c>
      <c r="AD35" s="36">
        <f>IF(AND(Z35&gt;($C$42+$C$42*Rates!$J$5),Z34&lt;=($C$42+$C$42*Rates!$J$5),SUM($F$10:AA35)&lt;Rates!$D$4),SUM($F$10:AA35)-($C$42+$C$42*Rates!$J$5),IF(AD34=0,0,AA35))</f>
        <v>0</v>
      </c>
      <c r="AE35" s="25">
        <f>AD35*(Rates!$C$6-Rates!$J$6*Rates!$C$6)</f>
        <v>0</v>
      </c>
      <c r="AF35" s="41">
        <f>IF($E35&lt;=Rates!$D$4,0,IF(AND($E35&gt;Rates!$D$4,$E35&lt;Rates!$E$4),$E35-SUM($K$10:K34)-Rates!$D$4,IF(AND($E35&gt;Rates!$E$4,SUM($K$10:K34)&lt;Rates!$E$4-Rates!$D$4),Rates!$E$4-Rates!$D$4-SUM($K$10:K34),0)))</f>
        <v>0</v>
      </c>
      <c r="AG35" s="24">
        <f t="shared" si="6"/>
        <v>0</v>
      </c>
      <c r="AH35" s="24">
        <f>AG35*Rates!$D$6</f>
        <v>0</v>
      </c>
      <c r="AI35" s="45">
        <f>IF(AND(AA35+AF35&gt;($C$42+$C$42*Rates!$J$5),AF35&lt;=Rates!$E$4-Rates!$D$4,AF35&gt;0,AF35&gt;Y67+Y67*Rates!$J$5), AA35+AF35-AD35,0)</f>
        <v>0</v>
      </c>
      <c r="AJ35" s="25">
        <f>AI35*(Rates!$D$6-Rates!$J$6*Rates!$D$6)</f>
        <v>0</v>
      </c>
      <c r="AK35" s="41">
        <f>IF(Z35&gt;Rates!$E$4,Y35-AF35,0)</f>
        <v>0</v>
      </c>
      <c r="AL35" s="45">
        <f t="shared" si="7"/>
        <v>0</v>
      </c>
      <c r="AM35" s="45">
        <f>AL35*Rates!$E$6</f>
        <v>0</v>
      </c>
      <c r="AN35" s="45">
        <f>IF($C$42+$C$42*Rates!$J$5&lt;=Rates!$E$4,AK35,IF(Z35&gt;$C$42+$C$42*Rates!$J$5,Z35-($C$42+$C$42*Rates!$J$5),0))</f>
        <v>206</v>
      </c>
      <c r="AO35" s="46">
        <f>AN35*(Rates!$E$6-Rates!$J$6*Rates!$E$6)</f>
        <v>40376</v>
      </c>
      <c r="AP35" s="71">
        <f t="shared" si="8"/>
        <v>40376</v>
      </c>
      <c r="AQ35" s="53">
        <f>IF($V$7,AP35*Rates!$J$11,0)</f>
        <v>0</v>
      </c>
      <c r="AR35" s="68">
        <f t="shared" si="9"/>
        <v>40376</v>
      </c>
      <c r="AS35" s="53" t="str">
        <f t="shared" si="68"/>
        <v/>
      </c>
      <c r="AT35" s="6"/>
      <c r="AU35" s="33">
        <f t="shared" si="58"/>
        <v>1250</v>
      </c>
      <c r="AV35" s="41">
        <f>IF(AND($E35&gt;=Rates!$D$4,SUM($F$10:AV34)&gt;=Rates!$D$4),0,IF(AND($E35&gt;=Rates!$D$4,SUM($F$10:AV34)&lt;Rates!$D$4),Rates!$D$4-SUM($F$10:AV34:AV34),IF($E35&lt;Rates!$D$4,$E35-SUM($F$10:AV34))))</f>
        <v>0</v>
      </c>
      <c r="AW35" s="36">
        <f t="shared" si="10"/>
        <v>0</v>
      </c>
      <c r="AX35" s="24">
        <f>AW35*Rates!$C$6</f>
        <v>0</v>
      </c>
      <c r="AY35" s="36">
        <f>IF(AND(AU35&gt;($C$42+$C$42*Rates!$J$5),AU34&lt;=($C$42+$C$42*Rates!$J$5),SUM($F$10:AV35)&lt;Rates!$D$4),SUM($F$10:AV35)-($C$42+$C$42*Rates!$J$5),IF(AY34=0,0,AV35))</f>
        <v>0</v>
      </c>
      <c r="AZ35" s="25">
        <f>AY35*(Rates!$C$6-Rates!$J$6*Rates!$C$6)</f>
        <v>0</v>
      </c>
      <c r="BA35" s="41">
        <f>IF($E35&lt;=Rates!$D$4,0,IF(AND($E35&gt;Rates!$D$4,$E35&lt;Rates!$E$4),$E35-SUM($K$10:K34)-Rates!$D$4,IF(AND($E35&gt;Rates!$E$4,SUM($K$10:K34)&lt;Rates!$E$4-Rates!$D$4),Rates!$E$4-Rates!$D$4-SUM($K$10:K34),0)))</f>
        <v>0</v>
      </c>
      <c r="BB35" s="24">
        <f t="shared" si="11"/>
        <v>0</v>
      </c>
      <c r="BC35" s="24">
        <f>BB35*Rates!$D$6</f>
        <v>0</v>
      </c>
      <c r="BD35" s="45">
        <f>IF(AND(AV35+BA35&gt;($C$42+$C$42*Rates!$J$5),BA35&lt;=Rates!$E$4-Rates!$D$4,BA35&gt;0,BA35&gt;AT67+AT67*Rates!$J$5), AV35+BA35-AY35,0)</f>
        <v>0</v>
      </c>
      <c r="BE35" s="25">
        <f>BD35*(Rates!$D$6-Rates!$J$6*Rates!$D$6)</f>
        <v>0</v>
      </c>
      <c r="BF35" s="41">
        <f>IF(AU35&gt;Rates!$E$4,AT35-BA35,0)</f>
        <v>0</v>
      </c>
      <c r="BG35" s="45">
        <f t="shared" si="12"/>
        <v>0</v>
      </c>
      <c r="BH35" s="45">
        <f>BG35*Rates!$E$6</f>
        <v>0</v>
      </c>
      <c r="BI35" s="45">
        <f>IF($C$42+$C$42*Rates!$J$5&lt;=Rates!$E$4,BF35,IF(AU35&gt;$C$42+$C$42*Rates!$J$5,AU35-($C$42+$C$42*Rates!$J$5),0))</f>
        <v>700</v>
      </c>
      <c r="BJ35" s="46">
        <f>BI35*(Rates!$E$6-Rates!$J$6*Rates!$E$6)</f>
        <v>137200</v>
      </c>
      <c r="BK35" s="71">
        <f t="shared" si="13"/>
        <v>137200</v>
      </c>
      <c r="BL35" s="53">
        <f>IF($V$7,BK35*Rates!$J$11,0)</f>
        <v>0</v>
      </c>
      <c r="BM35" s="68">
        <f t="shared" si="14"/>
        <v>137200</v>
      </c>
      <c r="BN35" s="53" t="str">
        <f t="shared" si="69"/>
        <v/>
      </c>
      <c r="BO35" s="3"/>
      <c r="BP35" s="33">
        <f t="shared" si="59"/>
        <v>1250</v>
      </c>
      <c r="BQ35" s="41">
        <f>IF(AND($E35&gt;=Rates!$D$4,SUM($F$10:BQ34)&gt;=Rates!$D$4),0,IF(AND($E35&gt;=Rates!$D$4,SUM($F$10:BQ34)&lt;Rates!$D$4),Rates!$D$4-SUM($F$10:BQ34:BQ34),IF($E35&lt;Rates!$D$4,$E35-SUM($F$10:BQ34))))</f>
        <v>0</v>
      </c>
      <c r="BR35" s="36">
        <f t="shared" si="15"/>
        <v>0</v>
      </c>
      <c r="BS35" s="24">
        <f>BR35*Rates!$C$6</f>
        <v>0</v>
      </c>
      <c r="BT35" s="36">
        <f>IF(AND(BP35&gt;($C$42+$C$42*Rates!$J$5),BP34&lt;=($C$42+$C$42*Rates!$J$5),SUM($F$10:BQ35)&lt;Rates!$D$4),SUM($F$10:BQ35)-($C$42+$C$42*Rates!$J$5),IF(BT34=0,0,BQ35))</f>
        <v>0</v>
      </c>
      <c r="BU35" s="25">
        <f>BT35*(Rates!$C$6-Rates!$J$6*Rates!$C$6)</f>
        <v>0</v>
      </c>
      <c r="BV35" s="41">
        <f>IF($E35&lt;=Rates!$D$4,0,IF(AND($E35&gt;Rates!$D$4,$E35&lt;Rates!$E$4),$E35-SUM($K$10:K34)-Rates!$D$4,IF(AND($E35&gt;Rates!$E$4,SUM($K$10:K34)&lt;Rates!$E$4-Rates!$D$4),Rates!$E$4-Rates!$D$4-SUM($K$10:K34),0)))</f>
        <v>0</v>
      </c>
      <c r="BW35" s="24">
        <f t="shared" si="16"/>
        <v>0</v>
      </c>
      <c r="BX35" s="24">
        <f>BW35*Rates!$D$6</f>
        <v>0</v>
      </c>
      <c r="BY35" s="45">
        <f>IF(AND(BQ35+BV35&gt;($C$42+$C$42*Rates!$J$5),BV35&lt;=Rates!$E$4-Rates!$D$4,BV35&gt;0,BV35&gt;BO67+BO67*Rates!$J$5), BQ35+BV35-BT35,0)</f>
        <v>0</v>
      </c>
      <c r="BZ35" s="25">
        <f>BY35*(Rates!$D$6-Rates!$J$6*Rates!$D$6)</f>
        <v>0</v>
      </c>
      <c r="CA35" s="41">
        <f>IF(BP35&gt;Rates!$E$4,BO35-BV35,0)</f>
        <v>0</v>
      </c>
      <c r="CB35" s="45">
        <f t="shared" si="17"/>
        <v>0</v>
      </c>
      <c r="CC35" s="45">
        <f>CB35*Rates!$E$6</f>
        <v>0</v>
      </c>
      <c r="CD35" s="45">
        <f>IF($C$42+$C$42*Rates!$J$5&lt;=Rates!$E$4,CA35,IF(BP35&gt;$C$42+$C$42*Rates!$J$5,BP35-($C$42+$C$42*Rates!$J$5),0))</f>
        <v>700</v>
      </c>
      <c r="CE35" s="46">
        <f>CD35*(Rates!$E$6-Rates!$J$6*Rates!$E$6)</f>
        <v>137200</v>
      </c>
      <c r="CF35" s="33">
        <f t="shared" si="18"/>
        <v>137200</v>
      </c>
      <c r="CG35" s="53">
        <f>IF($V$7,CF35*Rates!$J$11,0)</f>
        <v>0</v>
      </c>
      <c r="CH35" s="68">
        <f t="shared" si="19"/>
        <v>137200</v>
      </c>
      <c r="CI35" s="53" t="str">
        <f t="shared" si="70"/>
        <v/>
      </c>
      <c r="CJ35" s="3"/>
      <c r="CK35" s="33">
        <f t="shared" si="60"/>
        <v>1250</v>
      </c>
      <c r="CL35" s="41">
        <f>IF(AND($E35&gt;=Rates!$D$4,SUM($F$10:CL34)&gt;=Rates!$D$4),0,IF(AND($E35&gt;=Rates!$D$4,SUM($F$10:CL34)&lt;Rates!$D$4),Rates!$D$4-SUM($F$10:CL34:CL34),IF($E35&lt;Rates!$D$4,$E35-SUM($F$10:CL34))))</f>
        <v>0</v>
      </c>
      <c r="CM35" s="36">
        <f t="shared" si="20"/>
        <v>0</v>
      </c>
      <c r="CN35" s="24">
        <f>CM35*Rates!$C$6</f>
        <v>0</v>
      </c>
      <c r="CO35" s="36">
        <f>IF(AND(CK35&gt;($C$42+$C$42*Rates!$J$5),CK34&lt;=($C$42+$C$42*Rates!$J$5),SUM($F$10:CL35)&lt;Rates!$D$4),SUM($F$10:CL35)-($C$42+$C$42*Rates!$J$5),IF(CO34=0,0,CL35))</f>
        <v>0</v>
      </c>
      <c r="CP35" s="25">
        <f>CO35*(Rates!$C$6-Rates!$J$6*Rates!$C$6)</f>
        <v>0</v>
      </c>
      <c r="CQ35" s="41">
        <f>IF($E35&lt;=Rates!$D$4,0,IF(AND($E35&gt;Rates!$D$4,$E35&lt;Rates!$E$4),$E35-SUM($K$10:K34)-Rates!$D$4,IF(AND($E35&gt;Rates!$E$4,SUM($K$10:K34)&lt;Rates!$E$4-Rates!$D$4),Rates!$E$4-Rates!$D$4-SUM($K$10:K34),0)))</f>
        <v>0</v>
      </c>
      <c r="CR35" s="24">
        <f t="shared" si="21"/>
        <v>0</v>
      </c>
      <c r="CS35" s="24">
        <f>CR35*Rates!$D$6</f>
        <v>0</v>
      </c>
      <c r="CT35" s="45">
        <f>IF(AND(CL35+CQ35&gt;($C$42+$C$42*Rates!$J$5),CQ35&lt;=Rates!$E$4-Rates!$D$4,CQ35&gt;0,CQ35&gt;CJ67+CJ67*Rates!$J$5), CL35+CQ35-CO35,0)</f>
        <v>0</v>
      </c>
      <c r="CU35" s="25">
        <f>CT35*(Rates!$D$6-Rates!$J$6*Rates!$D$6)</f>
        <v>0</v>
      </c>
      <c r="CV35" s="41">
        <f>IF(CK35&gt;Rates!$E$4,CJ35-CQ35,0)</f>
        <v>0</v>
      </c>
      <c r="CW35" s="45">
        <f t="shared" si="22"/>
        <v>0</v>
      </c>
      <c r="CX35" s="45">
        <f>CW35*Rates!$E$6</f>
        <v>0</v>
      </c>
      <c r="CY35" s="45">
        <f>IF($C$42+$C$42*Rates!$J$5&lt;=Rates!$E$4,CV35,IF(CK35&gt;$C$42+$C$42*Rates!$J$5,CK35-($C$42+$C$42*Rates!$J$5),0))</f>
        <v>700</v>
      </c>
      <c r="CZ35" s="46">
        <f>CY35*(Rates!$E$6-Rates!$J$6*Rates!$E$6)</f>
        <v>137200</v>
      </c>
      <c r="DA35" s="33">
        <f t="shared" si="23"/>
        <v>137200</v>
      </c>
      <c r="DB35" s="53">
        <f>IF($V$7,DA35*Rates!$J$11,0)</f>
        <v>0</v>
      </c>
      <c r="DC35" s="68">
        <f t="shared" si="24"/>
        <v>137200</v>
      </c>
      <c r="DD35" s="53" t="str">
        <f t="shared" si="71"/>
        <v/>
      </c>
      <c r="DE35" s="3"/>
      <c r="DF35" s="33">
        <f t="shared" si="61"/>
        <v>1250</v>
      </c>
      <c r="DG35" s="41">
        <f>IF(AND($E35&gt;=Rates!$D$4,SUM($F$10:DG34)&gt;=Rates!$D$4),0,IF(AND($E35&gt;=Rates!$D$4,SUM($F$10:DG34)&lt;Rates!$D$4),Rates!$D$4-SUM($F$10:DG34:DG34),IF($E35&lt;Rates!$D$4,$E35-SUM($F$10:DG34))))</f>
        <v>0</v>
      </c>
      <c r="DH35" s="36">
        <f t="shared" si="25"/>
        <v>0</v>
      </c>
      <c r="DI35" s="24">
        <f>DH35*Rates!$C$6</f>
        <v>0</v>
      </c>
      <c r="DJ35" s="36">
        <f>IF(AND(DF35&gt;($C$42+$C$42*Rates!$J$5),DF34&lt;=($C$42+$C$42*Rates!$J$5),SUM($F$10:DG35)&lt;Rates!$D$4),SUM($F$10:DG35)-($C$42+$C$42*Rates!$J$5),IF(DJ34=0,0,DG35))</f>
        <v>0</v>
      </c>
      <c r="DK35" s="25">
        <f>DJ35*(Rates!$C$6-Rates!$J$6*Rates!$C$6)</f>
        <v>0</v>
      </c>
      <c r="DL35" s="41">
        <f>IF($E35&lt;=Rates!$D$4,0,IF(AND($E35&gt;Rates!$D$4,$E35&lt;Rates!$E$4),$E35-SUM($K$10:K34)-Rates!$D$4,IF(AND($E35&gt;Rates!$E$4,SUM($K$10:K34)&lt;Rates!$E$4-Rates!$D$4),Rates!$E$4-Rates!$D$4-SUM($K$10:K34),0)))</f>
        <v>0</v>
      </c>
      <c r="DM35" s="24">
        <f t="shared" si="26"/>
        <v>0</v>
      </c>
      <c r="DN35" s="24">
        <f>DM35*Rates!$D$6</f>
        <v>0</v>
      </c>
      <c r="DO35" s="45">
        <f>IF(AND(DG35+DL35&gt;($C$42+$C$42*Rates!$J$5),DL35&lt;=Rates!$E$4-Rates!$D$4,DL35&gt;0,DL35&gt;DE67+DE67*Rates!$J$5), DG35+DL35-DJ35,0)</f>
        <v>0</v>
      </c>
      <c r="DP35" s="25">
        <f>DO35*(Rates!$D$6-Rates!$J$6*Rates!$D$6)</f>
        <v>0</v>
      </c>
      <c r="DQ35" s="41">
        <f>IF(DF35&gt;Rates!$E$4,DE35-DL35,0)</f>
        <v>0</v>
      </c>
      <c r="DR35" s="45">
        <f t="shared" si="27"/>
        <v>0</v>
      </c>
      <c r="DS35" s="45">
        <f>DR35*Rates!$E$6</f>
        <v>0</v>
      </c>
      <c r="DT35" s="45">
        <f>IF($C$42+$C$42*Rates!$J$5&lt;=Rates!$E$4,DQ35,IF(DF35&gt;$C$42+$C$42*Rates!$J$5,DF35-($C$42+$C$42*Rates!$J$5),0))</f>
        <v>700</v>
      </c>
      <c r="DU35" s="46">
        <f>DT35*(Rates!$E$6-Rates!$J$6*Rates!$E$6)</f>
        <v>137200</v>
      </c>
      <c r="DV35" s="33">
        <f t="shared" si="28"/>
        <v>137200</v>
      </c>
      <c r="DW35" s="53">
        <f>IF($V$7,DV35*Rates!$J$11,0)</f>
        <v>0</v>
      </c>
      <c r="DX35" s="68">
        <f t="shared" si="29"/>
        <v>137200</v>
      </c>
      <c r="DY35" s="53" t="str">
        <f t="shared" si="72"/>
        <v/>
      </c>
      <c r="DZ35" s="3"/>
      <c r="EA35" s="33">
        <f t="shared" si="62"/>
        <v>1250</v>
      </c>
      <c r="EB35" s="41">
        <f>IF(AND($E35&gt;=Rates!$D$4,SUM($F$10:EB34)&gt;=Rates!$D$4),0,IF(AND($E35&gt;=Rates!$D$4,SUM($F$10:EB34)&lt;Rates!$D$4),Rates!$D$4-SUM($F$10:EB34:EB34),IF($E35&lt;Rates!$D$4,$E35-SUM($F$10:EB34))))</f>
        <v>0</v>
      </c>
      <c r="EC35" s="36">
        <f t="shared" si="30"/>
        <v>0</v>
      </c>
      <c r="ED35" s="24">
        <f>EC35*Rates!$C$6</f>
        <v>0</v>
      </c>
      <c r="EE35" s="36">
        <f>IF(AND(EA35&gt;($C$42+$C$42*Rates!$J$5),EA34&lt;=($C$42+$C$42*Rates!$J$5),SUM($F$10:EB35)&lt;Rates!$D$4),SUM($F$10:EB35)-($C$42+$C$42*Rates!$J$5),IF(EE34=0,0,EB35))</f>
        <v>0</v>
      </c>
      <c r="EF35" s="25">
        <f>EE35*(Rates!$C$6-Rates!$J$6*Rates!$C$6)</f>
        <v>0</v>
      </c>
      <c r="EG35" s="41">
        <f>IF($E35&lt;=Rates!$D$4,0,IF(AND($E35&gt;Rates!$D$4,$E35&lt;Rates!$E$4),$E35-SUM($K$10:K34)-Rates!$D$4,IF(AND($E35&gt;Rates!$E$4,SUM($K$10:K34)&lt;Rates!$E$4-Rates!$D$4),Rates!$E$4-Rates!$D$4-SUM($K$10:K34),0)))</f>
        <v>0</v>
      </c>
      <c r="EH35" s="24">
        <f t="shared" si="31"/>
        <v>0</v>
      </c>
      <c r="EI35" s="24">
        <f>EH35*Rates!$D$6</f>
        <v>0</v>
      </c>
      <c r="EJ35" s="45">
        <f>IF(AND(EB35+EG35&gt;($C$42+$C$42*Rates!$J$5),EG35&lt;=Rates!$E$4-Rates!$D$4,EG35&gt;0,EG35&gt;DZ67+DZ67*Rates!$J$5), EB35+EG35-EE35,0)</f>
        <v>0</v>
      </c>
      <c r="EK35" s="25">
        <f>EJ35*(Rates!$D$6-Rates!$J$6*Rates!$D$6)</f>
        <v>0</v>
      </c>
      <c r="EL35" s="41">
        <f>IF(EA35&gt;Rates!$E$4,DZ35-EG35,0)</f>
        <v>0</v>
      </c>
      <c r="EM35" s="45">
        <f t="shared" si="32"/>
        <v>0</v>
      </c>
      <c r="EN35" s="45">
        <f>EM35*Rates!$E$6</f>
        <v>0</v>
      </c>
      <c r="EO35" s="45">
        <f>IF($C$42+$C$42*Rates!$J$5&lt;=Rates!$E$4,EL35,IF(EA35&gt;$C$42+$C$42*Rates!$J$5,EA35-($C$42+$C$42*Rates!$J$5),0))</f>
        <v>700</v>
      </c>
      <c r="EP35" s="46">
        <f>EO35*(Rates!$E$6-Rates!$J$6*Rates!$E$6)</f>
        <v>137200</v>
      </c>
      <c r="EQ35" s="33">
        <f t="shared" si="33"/>
        <v>137200</v>
      </c>
      <c r="ER35" s="53">
        <f>IF($V$7,EQ35*Rates!$J$11,0)</f>
        <v>0</v>
      </c>
      <c r="ES35" s="68">
        <f t="shared" si="34"/>
        <v>137200</v>
      </c>
      <c r="ET35" s="53" t="str">
        <f t="shared" si="73"/>
        <v/>
      </c>
      <c r="EU35" s="3"/>
      <c r="EV35" s="33">
        <f t="shared" si="63"/>
        <v>1250</v>
      </c>
      <c r="EW35" s="41">
        <f>IF(AND($E35&gt;=Rates!$D$4,SUM($F$10:EW34)&gt;=Rates!$D$4),0,IF(AND($E35&gt;=Rates!$D$4,SUM($F$10:EW34)&lt;Rates!$D$4),Rates!$D$4-SUM($F$10:EW34:EW34),IF($E35&lt;Rates!$D$4,$E35-SUM($F$10:EW34))))</f>
        <v>0</v>
      </c>
      <c r="EX35" s="36">
        <f t="shared" si="35"/>
        <v>0</v>
      </c>
      <c r="EY35" s="24">
        <f>EX35*Rates!$C$6</f>
        <v>0</v>
      </c>
      <c r="EZ35" s="36">
        <f>IF(AND(EV35&gt;($C$42+$C$42*Rates!$J$5),EV34&lt;=($C$42+$C$42*Rates!$J$5),SUM($F$10:EW35)&lt;Rates!$D$4),SUM($F$10:EW35)-($C$42+$C$42*Rates!$J$5),IF(EZ34=0,0,EW35))</f>
        <v>0</v>
      </c>
      <c r="FA35" s="25">
        <f>EZ35*(Rates!$C$6-Rates!$J$6*Rates!$C$6)</f>
        <v>0</v>
      </c>
      <c r="FB35" s="41">
        <f>IF($E35&lt;=Rates!$D$4,0,IF(AND($E35&gt;Rates!$D$4,$E35&lt;Rates!$E$4),$E35-SUM($K$10:K34)-Rates!$D$4,IF(AND($E35&gt;Rates!$E$4,SUM($K$10:K34)&lt;Rates!$E$4-Rates!$D$4),Rates!$E$4-Rates!$D$4-SUM($K$10:K34),0)))</f>
        <v>0</v>
      </c>
      <c r="FC35" s="24">
        <f t="shared" si="36"/>
        <v>0</v>
      </c>
      <c r="FD35" s="24">
        <f>FC35*Rates!$D$6</f>
        <v>0</v>
      </c>
      <c r="FE35" s="45">
        <f>IF(AND(EW35+FB35&gt;($C$42+$C$42*Rates!$J$5),FB35&lt;=Rates!$E$4-Rates!$D$4,FB35&gt;0,FB35&gt;EU67+EU67*Rates!$J$5), EW35+FB35-EZ35,0)</f>
        <v>0</v>
      </c>
      <c r="FF35" s="25">
        <f>FE35*(Rates!$D$6-Rates!$J$6*Rates!$D$6)</f>
        <v>0</v>
      </c>
      <c r="FG35" s="41">
        <f>IF(EV35&gt;Rates!$E$4,EU35-FB35,0)</f>
        <v>0</v>
      </c>
      <c r="FH35" s="45">
        <f t="shared" si="37"/>
        <v>0</v>
      </c>
      <c r="FI35" s="45">
        <f>FH35*Rates!$E$6</f>
        <v>0</v>
      </c>
      <c r="FJ35" s="45">
        <f>IF($C$42+$C$42*Rates!$J$5&lt;=Rates!$E$4,FG35,IF(EV35&gt;$C$42+$C$42*Rates!$J$5,EV35-($C$42+$C$42*Rates!$J$5),0))</f>
        <v>700</v>
      </c>
      <c r="FK35" s="46">
        <f>FJ35*(Rates!$E$6-Rates!$J$6*Rates!$E$6)</f>
        <v>137200</v>
      </c>
      <c r="FL35" s="33">
        <f t="shared" si="38"/>
        <v>137200</v>
      </c>
      <c r="FM35" s="53">
        <f>IF($V$7,FL35*Rates!$J$11,0)</f>
        <v>0</v>
      </c>
      <c r="FN35" s="68">
        <f t="shared" si="39"/>
        <v>137200</v>
      </c>
      <c r="FO35" s="53" t="str">
        <f t="shared" si="74"/>
        <v/>
      </c>
      <c r="FP35" s="3"/>
      <c r="FQ35" s="33">
        <f t="shared" si="64"/>
        <v>1250</v>
      </c>
      <c r="FR35" s="41">
        <f>IF(AND($E35&gt;=Rates!$D$4,SUM($F$10:FR34)&gt;=Rates!$D$4),0,IF(AND($E35&gt;=Rates!$D$4,SUM($F$10:FR34)&lt;Rates!$D$4),Rates!$D$4-SUM($F$10:FR34:FR34),IF($E35&lt;Rates!$D$4,$E35-SUM($F$10:FR34))))</f>
        <v>0</v>
      </c>
      <c r="FS35" s="36">
        <f t="shared" si="40"/>
        <v>0</v>
      </c>
      <c r="FT35" s="24">
        <f>FS35*Rates!$C$6</f>
        <v>0</v>
      </c>
      <c r="FU35" s="36">
        <f>IF(AND(FQ35&gt;($C$42+$C$42*Rates!$J$5),FQ34&lt;=($C$42+$C$42*Rates!$J$5),SUM($F$10:FR35)&lt;Rates!$D$4),SUM($F$10:FR35)-($C$42+$C$42*Rates!$J$5),IF(FU34=0,0,FR35))</f>
        <v>0</v>
      </c>
      <c r="FV35" s="25">
        <f>FU35*(Rates!$C$6-Rates!$J$6*Rates!$C$6)</f>
        <v>0</v>
      </c>
      <c r="FW35" s="41">
        <f>IF($E35&lt;=Rates!$D$4,0,IF(AND($E35&gt;Rates!$D$4,$E35&lt;Rates!$E$4),$E35-SUM($K$10:K34)-Rates!$D$4,IF(AND($E35&gt;Rates!$E$4,SUM($K$10:K34)&lt;Rates!$E$4-Rates!$D$4),Rates!$E$4-Rates!$D$4-SUM($K$10:K34),0)))</f>
        <v>0</v>
      </c>
      <c r="FX35" s="24">
        <f t="shared" si="41"/>
        <v>0</v>
      </c>
      <c r="FY35" s="24">
        <f>FX35*Rates!$D$6</f>
        <v>0</v>
      </c>
      <c r="FZ35" s="45">
        <f>IF(AND(FR35+FW35&gt;($C$42+$C$42*Rates!$J$5),FW35&lt;=Rates!$E$4-Rates!$D$4,FW35&gt;0,FW35&gt;FP67+FP67*Rates!$J$5), FR35+FW35-FU35,0)</f>
        <v>0</v>
      </c>
      <c r="GA35" s="25">
        <f>FZ35*(Rates!$D$6-Rates!$J$6*Rates!$D$6)</f>
        <v>0</v>
      </c>
      <c r="GB35" s="41">
        <f>IF(FQ35&gt;Rates!$E$4,FP35-FW35,0)</f>
        <v>0</v>
      </c>
      <c r="GC35" s="45">
        <f t="shared" si="42"/>
        <v>0</v>
      </c>
      <c r="GD35" s="45">
        <f>GC35*Rates!$E$6</f>
        <v>0</v>
      </c>
      <c r="GE35" s="45">
        <f>IF($C$42+$C$42*Rates!$J$5&lt;=Rates!$E$4,GB35,IF(FQ35&gt;$C$42+$C$42*Rates!$J$5,FQ35-($C$42+$C$42*Rates!$J$5),0))</f>
        <v>700</v>
      </c>
      <c r="GF35" s="46">
        <f>GE35*(Rates!$E$6-Rates!$J$6*Rates!$E$6)</f>
        <v>137200</v>
      </c>
      <c r="GG35" s="33">
        <f t="shared" si="43"/>
        <v>137200</v>
      </c>
      <c r="GH35" s="53">
        <f>IF($V$7,GG35*Rates!$J$11,0)</f>
        <v>0</v>
      </c>
      <c r="GI35" s="68">
        <f t="shared" si="44"/>
        <v>137200</v>
      </c>
      <c r="GJ35" s="53" t="str">
        <f t="shared" si="75"/>
        <v/>
      </c>
      <c r="GK35" s="3"/>
      <c r="GL35" s="33">
        <f t="shared" si="65"/>
        <v>1250</v>
      </c>
      <c r="GM35" s="41">
        <f>IF(AND($E35&gt;=Rates!$D$4,SUM($F$10:GM34)&gt;=Rates!$D$4),0,IF(AND($E35&gt;=Rates!$D$4,SUM($F$10:GM34)&lt;Rates!$D$4),Rates!$D$4-SUM($F$10:GM34:GM34),IF($E35&lt;Rates!$D$4,$E35-SUM($F$10:GM34))))</f>
        <v>0</v>
      </c>
      <c r="GN35" s="36">
        <f t="shared" si="45"/>
        <v>0</v>
      </c>
      <c r="GO35" s="24">
        <f>GN35*Rates!$C$6</f>
        <v>0</v>
      </c>
      <c r="GP35" s="36">
        <f>IF(AND(GL35&gt;($C$42+$C$42*Rates!$J$5),GL34&lt;=($C$42+$C$42*Rates!$J$5),SUM($F$10:GM35)&lt;Rates!$D$4),SUM($F$10:GM35)-($C$42+$C$42*Rates!$J$5),IF(GP34=0,0,GM35))</f>
        <v>0</v>
      </c>
      <c r="GQ35" s="25">
        <f>GP35*(Rates!$C$6-Rates!$J$6*Rates!$C$6)</f>
        <v>0</v>
      </c>
      <c r="GR35" s="41">
        <f>IF($E35&lt;=Rates!$D$4,0,IF(AND($E35&gt;Rates!$D$4,$E35&lt;Rates!$E$4),$E35-SUM($K$10:GR34)-Rates!$D$4,IF(AND($E35&gt;Rates!$E$4,SUM($K$10:GR34)&lt;Rates!$E$4-Rates!$D$4),Rates!$E$4-Rates!$D$4-SUM($K$10:GR34),0)))</f>
        <v>0</v>
      </c>
      <c r="GS35" s="24">
        <f t="shared" si="46"/>
        <v>0</v>
      </c>
      <c r="GT35" s="24">
        <f>GS35*Rates!$D$6</f>
        <v>0</v>
      </c>
      <c r="GU35" s="45">
        <f>IF(AND(GM35+GR35&gt;($C$42+$C$42*Rates!$J$5),GR35&lt;=Rates!$E$4-Rates!$D$4,GR35&gt;0,GR35&gt;GK67+GK67*Rates!$J$5), GM35+GR35-GP35,0)</f>
        <v>0</v>
      </c>
      <c r="GV35" s="25">
        <f>GU35*(Rates!$D$6-Rates!$J$6*Rates!$D$6)</f>
        <v>0</v>
      </c>
      <c r="GW35" s="41">
        <f>IF(GL35&gt;Rates!$E$4,GK35-GR35,0)</f>
        <v>0</v>
      </c>
      <c r="GX35" s="45">
        <f t="shared" si="47"/>
        <v>0</v>
      </c>
      <c r="GY35" s="45">
        <f>GX35*Rates!$E$6</f>
        <v>0</v>
      </c>
      <c r="GZ35" s="45">
        <f>IF($C$42+$C$42*Rates!$J$5&lt;=Rates!$E$4,GW35,IF(GL35&gt;$C$42+$C$42*Rates!$J$5,GL35-($C$42+$C$42*Rates!$J$5),0))</f>
        <v>700</v>
      </c>
      <c r="HA35" s="46">
        <f>GZ35*(Rates!$E$6-Rates!$J$6*Rates!$E$6)</f>
        <v>137200</v>
      </c>
      <c r="HB35" s="33">
        <f t="shared" si="48"/>
        <v>137200</v>
      </c>
      <c r="HC35" s="53">
        <f>IF($V$7,HB35*Rates!$J$11,0)</f>
        <v>0</v>
      </c>
      <c r="HD35" s="68">
        <f t="shared" si="49"/>
        <v>137200</v>
      </c>
      <c r="HE35" s="53" t="str">
        <f t="shared" si="76"/>
        <v/>
      </c>
      <c r="HF35" s="3"/>
      <c r="HG35" s="33">
        <f t="shared" si="66"/>
        <v>1250</v>
      </c>
      <c r="HH35" s="41">
        <f>IF(AND($E35&gt;=Rates!$D$4,SUM($F$10:HH34)&gt;=Rates!$D$4),0,IF(AND($E35&gt;=Rates!$D$4,SUM($F$10:HH34)&lt;Rates!$D$4),Rates!$D$4-SUM($F$10:HH34:HH34),IF($E35&lt;Rates!$D$4,$E35-SUM($F$10:HH34))))</f>
        <v>0</v>
      </c>
      <c r="HI35" s="36">
        <f t="shared" si="50"/>
        <v>0</v>
      </c>
      <c r="HJ35" s="24">
        <f>HI35*Rates!$C$6</f>
        <v>0</v>
      </c>
      <c r="HK35" s="36">
        <f>IF(AND(HG35&gt;($C$42+$C$42*Rates!$J$5),HG34&lt;=($C$42+$C$42*Rates!$J$5),SUM($F$10:HH35)&lt;Rates!$D$4),SUM($F$10:HH35)-($C$42+$C$42*Rates!$J$5),IF(HK34=0,0,HH35))</f>
        <v>0</v>
      </c>
      <c r="HL35" s="25">
        <f>HK35*(Rates!$C$6-Rates!$J$6*Rates!$C$6)</f>
        <v>0</v>
      </c>
      <c r="HM35" s="41">
        <f>IF($E35&lt;=Rates!$D$4,0,IF(AND($E35&gt;Rates!$D$4,$E35&lt;Rates!$E$4),$E35-SUM($K$10:K34)-Rates!$D$4,IF(AND($E35&gt;Rates!$E$4,SUM($K$10:K34)&lt;Rates!$E$4-Rates!$D$4),Rates!$E$4-Rates!$D$4-SUM($K$10:K34),0)))</f>
        <v>0</v>
      </c>
      <c r="HN35" s="24">
        <f t="shared" si="51"/>
        <v>0</v>
      </c>
      <c r="HO35" s="24">
        <f>HN35*Rates!$D$6</f>
        <v>0</v>
      </c>
      <c r="HP35" s="45">
        <f>IF(AND(HH35+HM35&gt;($C$42+$C$42*Rates!$J$5),HM35&lt;=Rates!$E$4-Rates!$D$4,HM35&gt;0,HM35&gt;HF67+HF67*Rates!$J$5), HH35+HM35-HK35,0)</f>
        <v>0</v>
      </c>
      <c r="HQ35" s="25">
        <f>HP35*(Rates!$D$6-Rates!$J$6*Rates!$D$6)</f>
        <v>0</v>
      </c>
      <c r="HR35" s="41">
        <f>IF(HG35&gt;Rates!$E$4,HF35-HM35,0)</f>
        <v>0</v>
      </c>
      <c r="HS35" s="45">
        <f t="shared" si="52"/>
        <v>0</v>
      </c>
      <c r="HT35" s="45">
        <f>HS35*Rates!$E$6</f>
        <v>0</v>
      </c>
      <c r="HU35" s="45">
        <f>IF($C$42+$C$42*Rates!$J$5&lt;=Rates!$E$4,HR35,IF(HG35&gt;$C$42+$C$42*Rates!$J$5,HG35-($C$42+$C$42*Rates!$J$5),0))</f>
        <v>700</v>
      </c>
      <c r="HV35" s="46">
        <f>HU35*(Rates!$E$6-Rates!$J$6*Rates!$E$6)</f>
        <v>137200</v>
      </c>
      <c r="HW35" s="33">
        <f t="shared" si="53"/>
        <v>137200</v>
      </c>
      <c r="HX35" s="53">
        <f>IF($V$7,HW35*Rates!$J$11,0)</f>
        <v>0</v>
      </c>
      <c r="HY35" s="68">
        <f t="shared" si="54"/>
        <v>137200</v>
      </c>
      <c r="HZ35" s="53" t="str">
        <f t="shared" si="77"/>
        <v/>
      </c>
      <c r="IB35" s="6"/>
      <c r="IC35" s="5"/>
    </row>
    <row r="36" spans="2:237" x14ac:dyDescent="0.25">
      <c r="B36" s="55">
        <f t="shared" si="55"/>
        <v>40601</v>
      </c>
      <c r="C36" s="66">
        <f>WEEKDAY('Mngt Info'!B36,2)</f>
        <v>7</v>
      </c>
      <c r="D36" s="3"/>
      <c r="E36" s="33">
        <f t="shared" si="78"/>
        <v>1250</v>
      </c>
      <c r="F36" s="41">
        <f>IF(AND($E36&gt;=Rates!$D$4,SUM($F$10:F35)&gt;=Rates!$D$4),0,IF(AND($E36&gt;=Rates!$D$4,SUM($F$10:F35)&lt;Rates!$D$4),Rates!$D$4-SUM(F$10:$F35:F35),IF($E36&lt;Rates!$D$4,$E36-SUM($F$10:F35))))</f>
        <v>0</v>
      </c>
      <c r="G36" s="36">
        <f t="shared" si="0"/>
        <v>0</v>
      </c>
      <c r="H36" s="24">
        <f>G36*Rates!$C$6</f>
        <v>0</v>
      </c>
      <c r="I36" s="36">
        <f>IF(AND(E36&gt;($C$42+$C$42*Rates!$J$5),E35&lt;=($C$42+$C$42*Rates!$J$5),SUM($F$10:F36)&lt;Rates!$D$4),SUM($F$10:F36)-($C$42+$C$42*Rates!$J$5),IF(I35=0,0,F36))</f>
        <v>0</v>
      </c>
      <c r="J36" s="25">
        <f>I36*(Rates!$C$6-Rates!$J$6*Rates!$C$6)</f>
        <v>0</v>
      </c>
      <c r="K36" s="41">
        <f>IF($E36&lt;=Rates!$D$4,0,IF(AND($E36&gt;Rates!$D$4,$E36&lt;Rates!$E$4),$E36-SUM($K$10:K35)-Rates!$D$4,IF(AND($E36&gt;Rates!$E$4,SUM($K$10:K35)&lt;Rates!$E$4-Rates!$D$4),Rates!$E$4-Rates!$D$4-SUM($K$10:K35),0)))</f>
        <v>0</v>
      </c>
      <c r="L36" s="24">
        <f t="shared" si="1"/>
        <v>0</v>
      </c>
      <c r="M36" s="24">
        <f>L36*Rates!$D$6</f>
        <v>0</v>
      </c>
      <c r="N36" s="45">
        <f>IF(AND(F36+K36&gt;($C$42+$C$42*Rates!$J$5),K36&lt;=Rates!$E$4-Rates!$D$4,K36&gt;0,K36&gt;D68+D68*Rates!$J$5), F36+K36-I36,0)</f>
        <v>0</v>
      </c>
      <c r="O36" s="25">
        <f>N36*(Rates!$D$6-Rates!$J$6*Rates!$D$6)</f>
        <v>0</v>
      </c>
      <c r="P36" s="41">
        <f>IF(E36&gt;Rates!$E$4,D36-K36,0)</f>
        <v>0</v>
      </c>
      <c r="Q36" s="45">
        <f>IF(P36=0,0,IF($H$42&lt;500,0,IF(SUM(Q$10:Q35)=($H$42-500),0,IF(P36&gt;$H$42-500-SUM(Q$10:Q35),$H$42-500-SUM(Q$10:Q35),P36))))</f>
        <v>0</v>
      </c>
      <c r="R36" s="45">
        <f>Q36*Rates!$E$6</f>
        <v>0</v>
      </c>
      <c r="S36" s="45">
        <f t="shared" si="2"/>
        <v>0</v>
      </c>
      <c r="T36" s="46">
        <f>S36*(Rates!$E$6-Rates!$J$6*Rates!$E$6)</f>
        <v>0</v>
      </c>
      <c r="U36" s="33">
        <f t="shared" si="3"/>
        <v>0</v>
      </c>
      <c r="V36" s="53">
        <f>IF($V$7,U36*Rates!$J$11,0)</f>
        <v>0</v>
      </c>
      <c r="W36" s="68">
        <f t="shared" si="4"/>
        <v>0</v>
      </c>
      <c r="X36" s="53">
        <f t="shared" si="67"/>
        <v>0</v>
      </c>
      <c r="Y36" s="6"/>
      <c r="Z36" s="33">
        <f t="shared" si="57"/>
        <v>756</v>
      </c>
      <c r="AA36" s="41">
        <f>IF(AND($E36&gt;=Rates!$D$4,SUM($F$10:AA35)&gt;=Rates!$D$4),0,IF(AND($E36&gt;=Rates!$D$4,SUM($F$10:AA35)&lt;Rates!$D$4),Rates!$D$4-SUM($F$10:AA35:AA35),IF($E36&lt;Rates!$D$4,$E36-SUM($F$10:AA35))))</f>
        <v>0</v>
      </c>
      <c r="AB36" s="36">
        <f t="shared" si="5"/>
        <v>0</v>
      </c>
      <c r="AC36" s="24">
        <f>AB36*Rates!$C$6</f>
        <v>0</v>
      </c>
      <c r="AD36" s="36">
        <f>IF(AND(Z36&gt;($C$42+$C$42*Rates!$J$5),Z35&lt;=($C$42+$C$42*Rates!$J$5),SUM($F$10:AA36)&lt;Rates!$D$4),SUM($F$10:AA36)-($C$42+$C$42*Rates!$J$5),IF(AD35=0,0,AA36))</f>
        <v>0</v>
      </c>
      <c r="AE36" s="25">
        <f>AD36*(Rates!$C$6-Rates!$J$6*Rates!$C$6)</f>
        <v>0</v>
      </c>
      <c r="AF36" s="41">
        <f>IF($E36&lt;=Rates!$D$4,0,IF(AND($E36&gt;Rates!$D$4,$E36&lt;Rates!$E$4),$E36-SUM($K$10:K35)-Rates!$D$4,IF(AND($E36&gt;Rates!$E$4,SUM($K$10:K35)&lt;Rates!$E$4-Rates!$D$4),Rates!$E$4-Rates!$D$4-SUM($K$10:K35),0)))</f>
        <v>0</v>
      </c>
      <c r="AG36" s="24">
        <f t="shared" si="6"/>
        <v>0</v>
      </c>
      <c r="AH36" s="24">
        <f>AG36*Rates!$D$6</f>
        <v>0</v>
      </c>
      <c r="AI36" s="45">
        <f>IF(AND(AA36+AF36&gt;($C$42+$C$42*Rates!$J$5),AF36&lt;=Rates!$E$4-Rates!$D$4,AF36&gt;0,AF36&gt;Y68+Y68*Rates!$J$5), AA36+AF36-AD36,0)</f>
        <v>0</v>
      </c>
      <c r="AJ36" s="25">
        <f>AI36*(Rates!$D$6-Rates!$J$6*Rates!$D$6)</f>
        <v>0</v>
      </c>
      <c r="AK36" s="41">
        <f>IF(Z36&gt;Rates!$E$4,Y36-AF36,0)</f>
        <v>0</v>
      </c>
      <c r="AL36" s="45">
        <f t="shared" si="7"/>
        <v>0</v>
      </c>
      <c r="AM36" s="45">
        <f>AL36*Rates!$E$6</f>
        <v>0</v>
      </c>
      <c r="AN36" s="45">
        <f>IF($C$42+$C$42*Rates!$J$5&lt;=Rates!$E$4,AK36,IF(Z36&gt;$C$42+$C$42*Rates!$J$5,Z36-($C$42+$C$42*Rates!$J$5),0))</f>
        <v>206</v>
      </c>
      <c r="AO36" s="46">
        <f>AN36*(Rates!$E$6-Rates!$J$6*Rates!$E$6)</f>
        <v>40376</v>
      </c>
      <c r="AP36" s="71">
        <f t="shared" si="8"/>
        <v>40376</v>
      </c>
      <c r="AQ36" s="53">
        <f>IF($V$7,AP36*Rates!$J$11,0)</f>
        <v>0</v>
      </c>
      <c r="AR36" s="68">
        <f t="shared" si="9"/>
        <v>40376</v>
      </c>
      <c r="AS36" s="53">
        <f t="shared" si="68"/>
        <v>282632</v>
      </c>
      <c r="AT36" s="6"/>
      <c r="AU36" s="33">
        <f t="shared" si="58"/>
        <v>1250</v>
      </c>
      <c r="AV36" s="41">
        <f>IF(AND($E36&gt;=Rates!$D$4,SUM($F$10:AV35)&gt;=Rates!$D$4),0,IF(AND($E36&gt;=Rates!$D$4,SUM($F$10:AV35)&lt;Rates!$D$4),Rates!$D$4-SUM($F$10:AV35:AV35),IF($E36&lt;Rates!$D$4,$E36-SUM($F$10:AV35))))</f>
        <v>0</v>
      </c>
      <c r="AW36" s="36">
        <f t="shared" si="10"/>
        <v>0</v>
      </c>
      <c r="AX36" s="24">
        <f>AW36*Rates!$C$6</f>
        <v>0</v>
      </c>
      <c r="AY36" s="36">
        <f>IF(AND(AU36&gt;($C$42+$C$42*Rates!$J$5),AU35&lt;=($C$42+$C$42*Rates!$J$5),SUM($F$10:AV36)&lt;Rates!$D$4),SUM($F$10:AV36)-($C$42+$C$42*Rates!$J$5),IF(AY35=0,0,AV36))</f>
        <v>0</v>
      </c>
      <c r="AZ36" s="25">
        <f>AY36*(Rates!$C$6-Rates!$J$6*Rates!$C$6)</f>
        <v>0</v>
      </c>
      <c r="BA36" s="41">
        <f>IF($E36&lt;=Rates!$D$4,0,IF(AND($E36&gt;Rates!$D$4,$E36&lt;Rates!$E$4),$E36-SUM($K$10:K35)-Rates!$D$4,IF(AND($E36&gt;Rates!$E$4,SUM($K$10:K35)&lt;Rates!$E$4-Rates!$D$4),Rates!$E$4-Rates!$D$4-SUM($K$10:K35),0)))</f>
        <v>0</v>
      </c>
      <c r="BB36" s="24">
        <f t="shared" si="11"/>
        <v>0</v>
      </c>
      <c r="BC36" s="24">
        <f>BB36*Rates!$D$6</f>
        <v>0</v>
      </c>
      <c r="BD36" s="45">
        <f>IF(AND(AV36+BA36&gt;($C$42+$C$42*Rates!$J$5),BA36&lt;=Rates!$E$4-Rates!$D$4,BA36&gt;0,BA36&gt;AT68+AT68*Rates!$J$5), AV36+BA36-AY36,0)</f>
        <v>0</v>
      </c>
      <c r="BE36" s="25">
        <f>BD36*(Rates!$D$6-Rates!$J$6*Rates!$D$6)</f>
        <v>0</v>
      </c>
      <c r="BF36" s="41">
        <f>IF(AU36&gt;Rates!$E$4,AT36-BA36,0)</f>
        <v>0</v>
      </c>
      <c r="BG36" s="45">
        <f t="shared" si="12"/>
        <v>0</v>
      </c>
      <c r="BH36" s="45">
        <f>BG36*Rates!$E$6</f>
        <v>0</v>
      </c>
      <c r="BI36" s="45">
        <f>IF($C$42+$C$42*Rates!$J$5&lt;=Rates!$E$4,BF36,IF(AU36&gt;$C$42+$C$42*Rates!$J$5,AU36-($C$42+$C$42*Rates!$J$5),0))</f>
        <v>700</v>
      </c>
      <c r="BJ36" s="46">
        <f>BI36*(Rates!$E$6-Rates!$J$6*Rates!$E$6)</f>
        <v>137200</v>
      </c>
      <c r="BK36" s="71">
        <f t="shared" si="13"/>
        <v>137200</v>
      </c>
      <c r="BL36" s="53">
        <f>IF($V$7,BK36*Rates!$J$11,0)</f>
        <v>0</v>
      </c>
      <c r="BM36" s="68">
        <f t="shared" si="14"/>
        <v>137200</v>
      </c>
      <c r="BN36" s="53">
        <f t="shared" si="69"/>
        <v>960400</v>
      </c>
      <c r="BO36" s="3"/>
      <c r="BP36" s="33">
        <f t="shared" si="59"/>
        <v>1250</v>
      </c>
      <c r="BQ36" s="41">
        <f>IF(AND($E36&gt;=Rates!$D$4,SUM($F$10:BQ35)&gt;=Rates!$D$4),0,IF(AND($E36&gt;=Rates!$D$4,SUM($F$10:BQ35)&lt;Rates!$D$4),Rates!$D$4-SUM($F$10:BQ35:BQ35),IF($E36&lt;Rates!$D$4,$E36-SUM($F$10:BQ35))))</f>
        <v>0</v>
      </c>
      <c r="BR36" s="36">
        <f t="shared" si="15"/>
        <v>0</v>
      </c>
      <c r="BS36" s="24">
        <f>BR36*Rates!$C$6</f>
        <v>0</v>
      </c>
      <c r="BT36" s="36">
        <f>IF(AND(BP36&gt;($C$42+$C$42*Rates!$J$5),BP35&lt;=($C$42+$C$42*Rates!$J$5),SUM($F$10:BQ36)&lt;Rates!$D$4),SUM($F$10:BQ36)-($C$42+$C$42*Rates!$J$5),IF(BT35=0,0,BQ36))</f>
        <v>0</v>
      </c>
      <c r="BU36" s="25">
        <f>BT36*(Rates!$C$6-Rates!$J$6*Rates!$C$6)</f>
        <v>0</v>
      </c>
      <c r="BV36" s="41">
        <f>IF($E36&lt;=Rates!$D$4,0,IF(AND($E36&gt;Rates!$D$4,$E36&lt;Rates!$E$4),$E36-SUM($K$10:K35)-Rates!$D$4,IF(AND($E36&gt;Rates!$E$4,SUM($K$10:K35)&lt;Rates!$E$4-Rates!$D$4),Rates!$E$4-Rates!$D$4-SUM($K$10:K35),0)))</f>
        <v>0</v>
      </c>
      <c r="BW36" s="24">
        <f t="shared" si="16"/>
        <v>0</v>
      </c>
      <c r="BX36" s="24">
        <f>BW36*Rates!$D$6</f>
        <v>0</v>
      </c>
      <c r="BY36" s="45">
        <f>IF(AND(BQ36+BV36&gt;($C$42+$C$42*Rates!$J$5),BV36&lt;=Rates!$E$4-Rates!$D$4,BV36&gt;0,BV36&gt;BO68+BO68*Rates!$J$5), BQ36+BV36-BT36,0)</f>
        <v>0</v>
      </c>
      <c r="BZ36" s="25">
        <f>BY36*(Rates!$D$6-Rates!$J$6*Rates!$D$6)</f>
        <v>0</v>
      </c>
      <c r="CA36" s="41">
        <f>IF(BP36&gt;Rates!$E$4,BO36-BV36,0)</f>
        <v>0</v>
      </c>
      <c r="CB36" s="45">
        <f t="shared" si="17"/>
        <v>0</v>
      </c>
      <c r="CC36" s="45">
        <f>CB36*Rates!$E$6</f>
        <v>0</v>
      </c>
      <c r="CD36" s="45">
        <f>IF($C$42+$C$42*Rates!$J$5&lt;=Rates!$E$4,CA36,IF(BP36&gt;$C$42+$C$42*Rates!$J$5,BP36-($C$42+$C$42*Rates!$J$5),0))</f>
        <v>700</v>
      </c>
      <c r="CE36" s="46">
        <f>CD36*(Rates!$E$6-Rates!$J$6*Rates!$E$6)</f>
        <v>137200</v>
      </c>
      <c r="CF36" s="33">
        <f t="shared" si="18"/>
        <v>137200</v>
      </c>
      <c r="CG36" s="53">
        <f>IF($V$7,CF36*Rates!$J$11,0)</f>
        <v>0</v>
      </c>
      <c r="CH36" s="68">
        <f t="shared" si="19"/>
        <v>137200</v>
      </c>
      <c r="CI36" s="53">
        <f t="shared" si="70"/>
        <v>960400</v>
      </c>
      <c r="CJ36" s="3"/>
      <c r="CK36" s="33">
        <f t="shared" si="60"/>
        <v>1250</v>
      </c>
      <c r="CL36" s="41">
        <f>IF(AND($E36&gt;=Rates!$D$4,SUM($F$10:CL35)&gt;=Rates!$D$4),0,IF(AND($E36&gt;=Rates!$D$4,SUM($F$10:CL35)&lt;Rates!$D$4),Rates!$D$4-SUM($F$10:CL35:CL35),IF($E36&lt;Rates!$D$4,$E36-SUM($F$10:CL35))))</f>
        <v>0</v>
      </c>
      <c r="CM36" s="36">
        <f t="shared" si="20"/>
        <v>0</v>
      </c>
      <c r="CN36" s="24">
        <f>CM36*Rates!$C$6</f>
        <v>0</v>
      </c>
      <c r="CO36" s="36">
        <f>IF(AND(CK36&gt;($C$42+$C$42*Rates!$J$5),CK35&lt;=($C$42+$C$42*Rates!$J$5),SUM($F$10:CL36)&lt;Rates!$D$4),SUM($F$10:CL36)-($C$42+$C$42*Rates!$J$5),IF(CO35=0,0,CL36))</f>
        <v>0</v>
      </c>
      <c r="CP36" s="25">
        <f>CO36*(Rates!$C$6-Rates!$J$6*Rates!$C$6)</f>
        <v>0</v>
      </c>
      <c r="CQ36" s="41">
        <f>IF($E36&lt;=Rates!$D$4,0,IF(AND($E36&gt;Rates!$D$4,$E36&lt;Rates!$E$4),$E36-SUM($K$10:K35)-Rates!$D$4,IF(AND($E36&gt;Rates!$E$4,SUM($K$10:K35)&lt;Rates!$E$4-Rates!$D$4),Rates!$E$4-Rates!$D$4-SUM($K$10:K35),0)))</f>
        <v>0</v>
      </c>
      <c r="CR36" s="24">
        <f t="shared" si="21"/>
        <v>0</v>
      </c>
      <c r="CS36" s="24">
        <f>CR36*Rates!$D$6</f>
        <v>0</v>
      </c>
      <c r="CT36" s="45">
        <f>IF(AND(CL36+CQ36&gt;($C$42+$C$42*Rates!$J$5),CQ36&lt;=Rates!$E$4-Rates!$D$4,CQ36&gt;0,CQ36&gt;CJ68+CJ68*Rates!$J$5), CL36+CQ36-CO36,0)</f>
        <v>0</v>
      </c>
      <c r="CU36" s="25">
        <f>CT36*(Rates!$D$6-Rates!$J$6*Rates!$D$6)</f>
        <v>0</v>
      </c>
      <c r="CV36" s="41">
        <f>IF(CK36&gt;Rates!$E$4,CJ36-CQ36,0)</f>
        <v>0</v>
      </c>
      <c r="CW36" s="45">
        <f t="shared" si="22"/>
        <v>0</v>
      </c>
      <c r="CX36" s="45">
        <f>CW36*Rates!$E$6</f>
        <v>0</v>
      </c>
      <c r="CY36" s="45">
        <f>IF($C$42+$C$42*Rates!$J$5&lt;=Rates!$E$4,CV36,IF(CK36&gt;$C$42+$C$42*Rates!$J$5,CK36-($C$42+$C$42*Rates!$J$5),0))</f>
        <v>700</v>
      </c>
      <c r="CZ36" s="46">
        <f>CY36*(Rates!$E$6-Rates!$J$6*Rates!$E$6)</f>
        <v>137200</v>
      </c>
      <c r="DA36" s="33">
        <f t="shared" si="23"/>
        <v>137200</v>
      </c>
      <c r="DB36" s="53">
        <f>IF($V$7,DA36*Rates!$J$11,0)</f>
        <v>0</v>
      </c>
      <c r="DC36" s="68">
        <f t="shared" si="24"/>
        <v>137200</v>
      </c>
      <c r="DD36" s="53">
        <f t="shared" si="71"/>
        <v>960400</v>
      </c>
      <c r="DE36" s="3"/>
      <c r="DF36" s="33">
        <f t="shared" si="61"/>
        <v>1250</v>
      </c>
      <c r="DG36" s="41">
        <f>IF(AND($E36&gt;=Rates!$D$4,SUM($F$10:DG35)&gt;=Rates!$D$4),0,IF(AND($E36&gt;=Rates!$D$4,SUM($F$10:DG35)&lt;Rates!$D$4),Rates!$D$4-SUM($F$10:DG35:DG35),IF($E36&lt;Rates!$D$4,$E36-SUM($F$10:DG35))))</f>
        <v>0</v>
      </c>
      <c r="DH36" s="36">
        <f t="shared" si="25"/>
        <v>0</v>
      </c>
      <c r="DI36" s="24">
        <f>DH36*Rates!$C$6</f>
        <v>0</v>
      </c>
      <c r="DJ36" s="36">
        <f>IF(AND(DF36&gt;($C$42+$C$42*Rates!$J$5),DF35&lt;=($C$42+$C$42*Rates!$J$5),SUM($F$10:DG36)&lt;Rates!$D$4),SUM($F$10:DG36)-($C$42+$C$42*Rates!$J$5),IF(DJ35=0,0,DG36))</f>
        <v>0</v>
      </c>
      <c r="DK36" s="25">
        <f>DJ36*(Rates!$C$6-Rates!$J$6*Rates!$C$6)</f>
        <v>0</v>
      </c>
      <c r="DL36" s="41">
        <f>IF($E36&lt;=Rates!$D$4,0,IF(AND($E36&gt;Rates!$D$4,$E36&lt;Rates!$E$4),$E36-SUM($K$10:K35)-Rates!$D$4,IF(AND($E36&gt;Rates!$E$4,SUM($K$10:K35)&lt;Rates!$E$4-Rates!$D$4),Rates!$E$4-Rates!$D$4-SUM($K$10:K35),0)))</f>
        <v>0</v>
      </c>
      <c r="DM36" s="24">
        <f t="shared" si="26"/>
        <v>0</v>
      </c>
      <c r="DN36" s="24">
        <f>DM36*Rates!$D$6</f>
        <v>0</v>
      </c>
      <c r="DO36" s="45">
        <f>IF(AND(DG36+DL36&gt;($C$42+$C$42*Rates!$J$5),DL36&lt;=Rates!$E$4-Rates!$D$4,DL36&gt;0,DL36&gt;DE68+DE68*Rates!$J$5), DG36+DL36-DJ36,0)</f>
        <v>0</v>
      </c>
      <c r="DP36" s="25">
        <f>DO36*(Rates!$D$6-Rates!$J$6*Rates!$D$6)</f>
        <v>0</v>
      </c>
      <c r="DQ36" s="41">
        <f>IF(DF36&gt;Rates!$E$4,DE36-DL36,0)</f>
        <v>0</v>
      </c>
      <c r="DR36" s="45">
        <f t="shared" si="27"/>
        <v>0</v>
      </c>
      <c r="DS36" s="45">
        <f>DR36*Rates!$E$6</f>
        <v>0</v>
      </c>
      <c r="DT36" s="45">
        <f>IF($C$42+$C$42*Rates!$J$5&lt;=Rates!$E$4,DQ36,IF(DF36&gt;$C$42+$C$42*Rates!$J$5,DF36-($C$42+$C$42*Rates!$J$5),0))</f>
        <v>700</v>
      </c>
      <c r="DU36" s="46">
        <f>DT36*(Rates!$E$6-Rates!$J$6*Rates!$E$6)</f>
        <v>137200</v>
      </c>
      <c r="DV36" s="33">
        <f t="shared" si="28"/>
        <v>137200</v>
      </c>
      <c r="DW36" s="53">
        <f>IF($V$7,DV36*Rates!$J$11,0)</f>
        <v>0</v>
      </c>
      <c r="DX36" s="68">
        <f t="shared" si="29"/>
        <v>137200</v>
      </c>
      <c r="DY36" s="53">
        <f t="shared" si="72"/>
        <v>960400</v>
      </c>
      <c r="DZ36" s="3"/>
      <c r="EA36" s="33">
        <f t="shared" si="62"/>
        <v>1250</v>
      </c>
      <c r="EB36" s="41">
        <f>IF(AND($E36&gt;=Rates!$D$4,SUM($F$10:EB35)&gt;=Rates!$D$4),0,IF(AND($E36&gt;=Rates!$D$4,SUM($F$10:EB35)&lt;Rates!$D$4),Rates!$D$4-SUM($F$10:EB35:EB35),IF($E36&lt;Rates!$D$4,$E36-SUM($F$10:EB35))))</f>
        <v>0</v>
      </c>
      <c r="EC36" s="36">
        <f t="shared" si="30"/>
        <v>0</v>
      </c>
      <c r="ED36" s="24">
        <f>EC36*Rates!$C$6</f>
        <v>0</v>
      </c>
      <c r="EE36" s="36">
        <f>IF(AND(EA36&gt;($C$42+$C$42*Rates!$J$5),EA35&lt;=($C$42+$C$42*Rates!$J$5),SUM($F$10:EB36)&lt;Rates!$D$4),SUM($F$10:EB36)-($C$42+$C$42*Rates!$J$5),IF(EE35=0,0,EB36))</f>
        <v>0</v>
      </c>
      <c r="EF36" s="25">
        <f>EE36*(Rates!$C$6-Rates!$J$6*Rates!$C$6)</f>
        <v>0</v>
      </c>
      <c r="EG36" s="41">
        <f>IF($E36&lt;=Rates!$D$4,0,IF(AND($E36&gt;Rates!$D$4,$E36&lt;Rates!$E$4),$E36-SUM($K$10:K35)-Rates!$D$4,IF(AND($E36&gt;Rates!$E$4,SUM($K$10:K35)&lt;Rates!$E$4-Rates!$D$4),Rates!$E$4-Rates!$D$4-SUM($K$10:K35),0)))</f>
        <v>0</v>
      </c>
      <c r="EH36" s="24">
        <f t="shared" si="31"/>
        <v>0</v>
      </c>
      <c r="EI36" s="24">
        <f>EH36*Rates!$D$6</f>
        <v>0</v>
      </c>
      <c r="EJ36" s="45">
        <f>IF(AND(EB36+EG36&gt;($C$42+$C$42*Rates!$J$5),EG36&lt;=Rates!$E$4-Rates!$D$4,EG36&gt;0,EG36&gt;DZ68+DZ68*Rates!$J$5), EB36+EG36-EE36,0)</f>
        <v>0</v>
      </c>
      <c r="EK36" s="25">
        <f>EJ36*(Rates!$D$6-Rates!$J$6*Rates!$D$6)</f>
        <v>0</v>
      </c>
      <c r="EL36" s="41">
        <f>IF(EA36&gt;Rates!$E$4,DZ36-EG36,0)</f>
        <v>0</v>
      </c>
      <c r="EM36" s="45">
        <f t="shared" si="32"/>
        <v>0</v>
      </c>
      <c r="EN36" s="45">
        <f>EM36*Rates!$E$6</f>
        <v>0</v>
      </c>
      <c r="EO36" s="45">
        <f>IF($C$42+$C$42*Rates!$J$5&lt;=Rates!$E$4,EL36,IF(EA36&gt;$C$42+$C$42*Rates!$J$5,EA36-($C$42+$C$42*Rates!$J$5),0))</f>
        <v>700</v>
      </c>
      <c r="EP36" s="46">
        <f>EO36*(Rates!$E$6-Rates!$J$6*Rates!$E$6)</f>
        <v>137200</v>
      </c>
      <c r="EQ36" s="33">
        <f t="shared" si="33"/>
        <v>137200</v>
      </c>
      <c r="ER36" s="53">
        <f>IF($V$7,EQ36*Rates!$J$11,0)</f>
        <v>0</v>
      </c>
      <c r="ES36" s="68">
        <f t="shared" si="34"/>
        <v>137200</v>
      </c>
      <c r="ET36" s="53">
        <f t="shared" si="73"/>
        <v>960400</v>
      </c>
      <c r="EU36" s="3"/>
      <c r="EV36" s="33">
        <f t="shared" si="63"/>
        <v>1250</v>
      </c>
      <c r="EW36" s="41">
        <f>IF(AND($E36&gt;=Rates!$D$4,SUM($F$10:EW35)&gt;=Rates!$D$4),0,IF(AND($E36&gt;=Rates!$D$4,SUM($F$10:EW35)&lt;Rates!$D$4),Rates!$D$4-SUM($F$10:EW35:EW35),IF($E36&lt;Rates!$D$4,$E36-SUM($F$10:EW35))))</f>
        <v>0</v>
      </c>
      <c r="EX36" s="36">
        <f t="shared" si="35"/>
        <v>0</v>
      </c>
      <c r="EY36" s="24">
        <f>EX36*Rates!$C$6</f>
        <v>0</v>
      </c>
      <c r="EZ36" s="36">
        <f>IF(AND(EV36&gt;($C$42+$C$42*Rates!$J$5),EV35&lt;=($C$42+$C$42*Rates!$J$5),SUM($F$10:EW36)&lt;Rates!$D$4),SUM($F$10:EW36)-($C$42+$C$42*Rates!$J$5),IF(EZ35=0,0,EW36))</f>
        <v>0</v>
      </c>
      <c r="FA36" s="25">
        <f>EZ36*(Rates!$C$6-Rates!$J$6*Rates!$C$6)</f>
        <v>0</v>
      </c>
      <c r="FB36" s="41">
        <f>IF($E36&lt;=Rates!$D$4,0,IF(AND($E36&gt;Rates!$D$4,$E36&lt;Rates!$E$4),$E36-SUM($K$10:K35)-Rates!$D$4,IF(AND($E36&gt;Rates!$E$4,SUM($K$10:K35)&lt;Rates!$E$4-Rates!$D$4),Rates!$E$4-Rates!$D$4-SUM($K$10:K35),0)))</f>
        <v>0</v>
      </c>
      <c r="FC36" s="24">
        <f t="shared" si="36"/>
        <v>0</v>
      </c>
      <c r="FD36" s="24">
        <f>FC36*Rates!$D$6</f>
        <v>0</v>
      </c>
      <c r="FE36" s="45">
        <f>IF(AND(EW36+FB36&gt;($C$42+$C$42*Rates!$J$5),FB36&lt;=Rates!$E$4-Rates!$D$4,FB36&gt;0,FB36&gt;EU68+EU68*Rates!$J$5), EW36+FB36-EZ36,0)</f>
        <v>0</v>
      </c>
      <c r="FF36" s="25">
        <f>FE36*(Rates!$D$6-Rates!$J$6*Rates!$D$6)</f>
        <v>0</v>
      </c>
      <c r="FG36" s="41">
        <f>IF(EV36&gt;Rates!$E$4,EU36-FB36,0)</f>
        <v>0</v>
      </c>
      <c r="FH36" s="45">
        <f t="shared" si="37"/>
        <v>0</v>
      </c>
      <c r="FI36" s="45">
        <f>FH36*Rates!$E$6</f>
        <v>0</v>
      </c>
      <c r="FJ36" s="45">
        <f>IF($C$42+$C$42*Rates!$J$5&lt;=Rates!$E$4,FG36,IF(EV36&gt;$C$42+$C$42*Rates!$J$5,EV36-($C$42+$C$42*Rates!$J$5),0))</f>
        <v>700</v>
      </c>
      <c r="FK36" s="46">
        <f>FJ36*(Rates!$E$6-Rates!$J$6*Rates!$E$6)</f>
        <v>137200</v>
      </c>
      <c r="FL36" s="33">
        <f t="shared" si="38"/>
        <v>137200</v>
      </c>
      <c r="FM36" s="53">
        <f>IF($V$7,FL36*Rates!$J$11,0)</f>
        <v>0</v>
      </c>
      <c r="FN36" s="68">
        <f t="shared" si="39"/>
        <v>137200</v>
      </c>
      <c r="FO36" s="53">
        <f t="shared" si="74"/>
        <v>960400</v>
      </c>
      <c r="FP36" s="3"/>
      <c r="FQ36" s="33">
        <f t="shared" si="64"/>
        <v>1250</v>
      </c>
      <c r="FR36" s="41">
        <f>IF(AND($E36&gt;=Rates!$D$4,SUM($F$10:FR35)&gt;=Rates!$D$4),0,IF(AND($E36&gt;=Rates!$D$4,SUM($F$10:FR35)&lt;Rates!$D$4),Rates!$D$4-SUM($F$10:FR35:FR35),IF($E36&lt;Rates!$D$4,$E36-SUM($F$10:FR35))))</f>
        <v>0</v>
      </c>
      <c r="FS36" s="36">
        <f t="shared" si="40"/>
        <v>0</v>
      </c>
      <c r="FT36" s="24">
        <f>FS36*Rates!$C$6</f>
        <v>0</v>
      </c>
      <c r="FU36" s="36">
        <f>IF(AND(FQ36&gt;($C$42+$C$42*Rates!$J$5),FQ35&lt;=($C$42+$C$42*Rates!$J$5),SUM($F$10:FR36)&lt;Rates!$D$4),SUM($F$10:FR36)-($C$42+$C$42*Rates!$J$5),IF(FU35=0,0,FR36))</f>
        <v>0</v>
      </c>
      <c r="FV36" s="25">
        <f>FU36*(Rates!$C$6-Rates!$J$6*Rates!$C$6)</f>
        <v>0</v>
      </c>
      <c r="FW36" s="41">
        <f>IF($E36&lt;=Rates!$D$4,0,IF(AND($E36&gt;Rates!$D$4,$E36&lt;Rates!$E$4),$E36-SUM($K$10:K35)-Rates!$D$4,IF(AND($E36&gt;Rates!$E$4,SUM($K$10:K35)&lt;Rates!$E$4-Rates!$D$4),Rates!$E$4-Rates!$D$4-SUM($K$10:K35),0)))</f>
        <v>0</v>
      </c>
      <c r="FX36" s="24">
        <f t="shared" si="41"/>
        <v>0</v>
      </c>
      <c r="FY36" s="24">
        <f>FX36*Rates!$D$6</f>
        <v>0</v>
      </c>
      <c r="FZ36" s="45">
        <f>IF(AND(FR36+FW36&gt;($C$42+$C$42*Rates!$J$5),FW36&lt;=Rates!$E$4-Rates!$D$4,FW36&gt;0,FW36&gt;FP68+FP68*Rates!$J$5), FR36+FW36-FU36,0)</f>
        <v>0</v>
      </c>
      <c r="GA36" s="25">
        <f>FZ36*(Rates!$D$6-Rates!$J$6*Rates!$D$6)</f>
        <v>0</v>
      </c>
      <c r="GB36" s="41">
        <f>IF(FQ36&gt;Rates!$E$4,FP36-FW36,0)</f>
        <v>0</v>
      </c>
      <c r="GC36" s="45">
        <f t="shared" si="42"/>
        <v>0</v>
      </c>
      <c r="GD36" s="45">
        <f>GC36*Rates!$E$6</f>
        <v>0</v>
      </c>
      <c r="GE36" s="45">
        <f>IF($C$42+$C$42*Rates!$J$5&lt;=Rates!$E$4,GB36,IF(FQ36&gt;$C$42+$C$42*Rates!$J$5,FQ36-($C$42+$C$42*Rates!$J$5),0))</f>
        <v>700</v>
      </c>
      <c r="GF36" s="46">
        <f>GE36*(Rates!$E$6-Rates!$J$6*Rates!$E$6)</f>
        <v>137200</v>
      </c>
      <c r="GG36" s="33">
        <f t="shared" si="43"/>
        <v>137200</v>
      </c>
      <c r="GH36" s="53">
        <f>IF($V$7,GG36*Rates!$J$11,0)</f>
        <v>0</v>
      </c>
      <c r="GI36" s="68">
        <f t="shared" si="44"/>
        <v>137200</v>
      </c>
      <c r="GJ36" s="53">
        <f t="shared" si="75"/>
        <v>960400</v>
      </c>
      <c r="GK36" s="3"/>
      <c r="GL36" s="33">
        <f t="shared" si="65"/>
        <v>1250</v>
      </c>
      <c r="GM36" s="41">
        <f>IF(AND($E36&gt;=Rates!$D$4,SUM($F$10:GM35)&gt;=Rates!$D$4),0,IF(AND($E36&gt;=Rates!$D$4,SUM($F$10:GM35)&lt;Rates!$D$4),Rates!$D$4-SUM($F$10:GM35:GM35),IF($E36&lt;Rates!$D$4,$E36-SUM($F$10:GM35))))</f>
        <v>0</v>
      </c>
      <c r="GN36" s="36">
        <f t="shared" si="45"/>
        <v>0</v>
      </c>
      <c r="GO36" s="24">
        <f>GN36*Rates!$C$6</f>
        <v>0</v>
      </c>
      <c r="GP36" s="36">
        <f>IF(AND(GL36&gt;($C$42+$C$42*Rates!$J$5),GL35&lt;=($C$42+$C$42*Rates!$J$5),SUM($F$10:GM36)&lt;Rates!$D$4),SUM($F$10:GM36)-($C$42+$C$42*Rates!$J$5),IF(GP35=0,0,GM36))</f>
        <v>0</v>
      </c>
      <c r="GQ36" s="25">
        <f>GP36*(Rates!$C$6-Rates!$J$6*Rates!$C$6)</f>
        <v>0</v>
      </c>
      <c r="GR36" s="41">
        <f>IF($E36&lt;=Rates!$D$4,0,IF(AND($E36&gt;Rates!$D$4,$E36&lt;Rates!$E$4),$E36-SUM($K$10:GR35)-Rates!$D$4,IF(AND($E36&gt;Rates!$E$4,SUM($K$10:GR35)&lt;Rates!$E$4-Rates!$D$4),Rates!$E$4-Rates!$D$4-SUM($K$10:GR35),0)))</f>
        <v>0</v>
      </c>
      <c r="GS36" s="24">
        <f t="shared" si="46"/>
        <v>0</v>
      </c>
      <c r="GT36" s="24">
        <f>GS36*Rates!$D$6</f>
        <v>0</v>
      </c>
      <c r="GU36" s="45">
        <f>IF(AND(GM36+GR36&gt;($C$42+$C$42*Rates!$J$5),GR36&lt;=Rates!$E$4-Rates!$D$4,GR36&gt;0,GR36&gt;GK68+GK68*Rates!$J$5), GM36+GR36-GP36,0)</f>
        <v>0</v>
      </c>
      <c r="GV36" s="25">
        <f>GU36*(Rates!$D$6-Rates!$J$6*Rates!$D$6)</f>
        <v>0</v>
      </c>
      <c r="GW36" s="41">
        <f>IF(GL36&gt;Rates!$E$4,GK36-GR36,0)</f>
        <v>0</v>
      </c>
      <c r="GX36" s="45">
        <f t="shared" si="47"/>
        <v>0</v>
      </c>
      <c r="GY36" s="45">
        <f>GX36*Rates!$E$6</f>
        <v>0</v>
      </c>
      <c r="GZ36" s="45">
        <f>IF($C$42+$C$42*Rates!$J$5&lt;=Rates!$E$4,GW36,IF(GL36&gt;$C$42+$C$42*Rates!$J$5,GL36-($C$42+$C$42*Rates!$J$5),0))</f>
        <v>700</v>
      </c>
      <c r="HA36" s="46">
        <f>GZ36*(Rates!$E$6-Rates!$J$6*Rates!$E$6)</f>
        <v>137200</v>
      </c>
      <c r="HB36" s="33">
        <f t="shared" si="48"/>
        <v>137200</v>
      </c>
      <c r="HC36" s="53">
        <f>IF($V$7,HB36*Rates!$J$11,0)</f>
        <v>0</v>
      </c>
      <c r="HD36" s="68">
        <f t="shared" si="49"/>
        <v>137200</v>
      </c>
      <c r="HE36" s="53">
        <f t="shared" si="76"/>
        <v>960400</v>
      </c>
      <c r="HF36" s="3"/>
      <c r="HG36" s="33">
        <f t="shared" si="66"/>
        <v>1250</v>
      </c>
      <c r="HH36" s="41">
        <f>IF(AND($E36&gt;=Rates!$D$4,SUM($F$10:HH35)&gt;=Rates!$D$4),0,IF(AND($E36&gt;=Rates!$D$4,SUM($F$10:HH35)&lt;Rates!$D$4),Rates!$D$4-SUM($F$10:HH35:HH35),IF($E36&lt;Rates!$D$4,$E36-SUM($F$10:HH35))))</f>
        <v>0</v>
      </c>
      <c r="HI36" s="36">
        <f t="shared" si="50"/>
        <v>0</v>
      </c>
      <c r="HJ36" s="24">
        <f>HI36*Rates!$C$6</f>
        <v>0</v>
      </c>
      <c r="HK36" s="36">
        <f>IF(AND(HG36&gt;($C$42+$C$42*Rates!$J$5),HG35&lt;=($C$42+$C$42*Rates!$J$5),SUM($F$10:HH36)&lt;Rates!$D$4),SUM($F$10:HH36)-($C$42+$C$42*Rates!$J$5),IF(HK35=0,0,HH36))</f>
        <v>0</v>
      </c>
      <c r="HL36" s="25">
        <f>HK36*(Rates!$C$6-Rates!$J$6*Rates!$C$6)</f>
        <v>0</v>
      </c>
      <c r="HM36" s="41">
        <f>IF($E36&lt;=Rates!$D$4,0,IF(AND($E36&gt;Rates!$D$4,$E36&lt;Rates!$E$4),$E36-SUM($K$10:K35)-Rates!$D$4,IF(AND($E36&gt;Rates!$E$4,SUM($K$10:K35)&lt;Rates!$E$4-Rates!$D$4),Rates!$E$4-Rates!$D$4-SUM($K$10:K35),0)))</f>
        <v>0</v>
      </c>
      <c r="HN36" s="24">
        <f t="shared" si="51"/>
        <v>0</v>
      </c>
      <c r="HO36" s="24">
        <f>HN36*Rates!$D$6</f>
        <v>0</v>
      </c>
      <c r="HP36" s="45">
        <f>IF(AND(HH36+HM36&gt;($C$42+$C$42*Rates!$J$5),HM36&lt;=Rates!$E$4-Rates!$D$4,HM36&gt;0,HM36&gt;HF68+HF68*Rates!$J$5), HH36+HM36-HK36,0)</f>
        <v>0</v>
      </c>
      <c r="HQ36" s="25">
        <f>HP36*(Rates!$D$6-Rates!$J$6*Rates!$D$6)</f>
        <v>0</v>
      </c>
      <c r="HR36" s="41">
        <f>IF(HG36&gt;Rates!$E$4,HF36-HM36,0)</f>
        <v>0</v>
      </c>
      <c r="HS36" s="45">
        <f t="shared" si="52"/>
        <v>0</v>
      </c>
      <c r="HT36" s="45">
        <f>HS36*Rates!$E$6</f>
        <v>0</v>
      </c>
      <c r="HU36" s="45">
        <f>IF($C$42+$C$42*Rates!$J$5&lt;=Rates!$E$4,HR36,IF(HG36&gt;$C$42+$C$42*Rates!$J$5,HG36-($C$42+$C$42*Rates!$J$5),0))</f>
        <v>700</v>
      </c>
      <c r="HV36" s="46">
        <f>HU36*(Rates!$E$6-Rates!$J$6*Rates!$E$6)</f>
        <v>137200</v>
      </c>
      <c r="HW36" s="33">
        <f t="shared" si="53"/>
        <v>137200</v>
      </c>
      <c r="HX36" s="53">
        <f>IF($V$7,HW36*Rates!$J$11,0)</f>
        <v>0</v>
      </c>
      <c r="HY36" s="68">
        <f t="shared" si="54"/>
        <v>137200</v>
      </c>
      <c r="HZ36" s="53">
        <f t="shared" si="77"/>
        <v>960400</v>
      </c>
      <c r="IB36" s="6"/>
      <c r="IC36" s="5"/>
    </row>
    <row r="37" spans="2:237" x14ac:dyDescent="0.25">
      <c r="B37" s="55">
        <f t="shared" si="55"/>
        <v>40602</v>
      </c>
      <c r="C37" s="66">
        <f>WEEKDAY('Mngt Info'!B37,2)</f>
        <v>1</v>
      </c>
      <c r="D37" s="3"/>
      <c r="E37" s="33">
        <f t="shared" si="78"/>
        <v>1250</v>
      </c>
      <c r="F37" s="41">
        <f>IF(AND($E37&gt;=Rates!$D$4,SUM($F$10:F36)&gt;=Rates!$D$4),0,IF(AND($E37&gt;=Rates!$D$4,SUM($F$10:F36)&lt;Rates!$D$4),Rates!$D$4-SUM(F$10:$F36:F36),IF($E37&lt;Rates!$D$4,$E37-SUM($F$10:F36))))</f>
        <v>0</v>
      </c>
      <c r="G37" s="36">
        <f t="shared" si="0"/>
        <v>0</v>
      </c>
      <c r="H37" s="24">
        <f>G37*Rates!$C$6</f>
        <v>0</v>
      </c>
      <c r="I37" s="36">
        <f>IF(AND(E37&gt;($C$42+$C$42*Rates!$J$5),E36&lt;=($C$42+$C$42*Rates!$J$5),SUM($F$10:F37)&lt;Rates!$D$4),SUM($F$10:F37)-($C$42+$C$42*Rates!$J$5),IF(I36=0,0,F37))</f>
        <v>0</v>
      </c>
      <c r="J37" s="25">
        <f>I37*(Rates!$C$6-Rates!$J$6*Rates!$C$6)</f>
        <v>0</v>
      </c>
      <c r="K37" s="41">
        <f>IF($E37&lt;=Rates!$D$4,0,IF(AND($E37&gt;Rates!$D$4,$E37&lt;Rates!$E$4),$E37-SUM($K$10:K36)-Rates!$D$4,IF(AND($E37&gt;Rates!$E$4,SUM($K$10:K36)&lt;Rates!$E$4-Rates!$D$4),Rates!$E$4-Rates!$D$4-SUM($K$10:K36),0)))</f>
        <v>0</v>
      </c>
      <c r="L37" s="24">
        <f t="shared" si="1"/>
        <v>0</v>
      </c>
      <c r="M37" s="24">
        <f>L37*Rates!$D$6</f>
        <v>0</v>
      </c>
      <c r="N37" s="45">
        <f>IF(AND(F37+K37&gt;($C$42+$C$42*Rates!$J$5),K37&lt;=Rates!$E$4-Rates!$D$4,K37&gt;0,K37&gt;D69+D69*Rates!$J$5), F37+K37-I37,0)</f>
        <v>0</v>
      </c>
      <c r="O37" s="25">
        <f>N37*(Rates!$D$6-Rates!$J$6*Rates!$D$6)</f>
        <v>0</v>
      </c>
      <c r="P37" s="41">
        <f>IF(E37&gt;Rates!$E$4,D37-K37,0)</f>
        <v>0</v>
      </c>
      <c r="Q37" s="45">
        <f>IF(P37=0,0,IF($H$42&lt;500,0,IF(SUM(Q$10:Q36)=($H$42-500),0,IF(P37&gt;$H$42-500-SUM(Q$10:Q36),$H$42-500-SUM(Q$10:Q36),P37))))</f>
        <v>0</v>
      </c>
      <c r="R37" s="45">
        <f>Q37*Rates!$E$6</f>
        <v>0</v>
      </c>
      <c r="S37" s="45">
        <f t="shared" si="2"/>
        <v>0</v>
      </c>
      <c r="T37" s="46">
        <f>S37*(Rates!$E$6-Rates!$J$6*Rates!$E$6)</f>
        <v>0</v>
      </c>
      <c r="U37" s="33">
        <f t="shared" si="3"/>
        <v>0</v>
      </c>
      <c r="V37" s="53">
        <f>IF($V$7,U37*Rates!$J$11,0)</f>
        <v>0</v>
      </c>
      <c r="W37" s="68">
        <f t="shared" si="4"/>
        <v>0</v>
      </c>
      <c r="X37" s="53" t="str">
        <f t="shared" si="67"/>
        <v/>
      </c>
      <c r="Y37" s="6"/>
      <c r="Z37" s="33">
        <f t="shared" si="57"/>
        <v>756</v>
      </c>
      <c r="AA37" s="41">
        <f>IF(AND($E37&gt;=Rates!$D$4,SUM($F$10:AA36)&gt;=Rates!$D$4),0,IF(AND($E37&gt;=Rates!$D$4,SUM($F$10:AA36)&lt;Rates!$D$4),Rates!$D$4-SUM($F$10:AA36:AA36),IF($E37&lt;Rates!$D$4,$E37-SUM($F$10:AA36))))</f>
        <v>0</v>
      </c>
      <c r="AB37" s="36">
        <f t="shared" si="5"/>
        <v>0</v>
      </c>
      <c r="AC37" s="24">
        <f>AB37*Rates!$C$6</f>
        <v>0</v>
      </c>
      <c r="AD37" s="36">
        <f>IF(AND(Z37&gt;($C$42+$C$42*Rates!$J$5),Z36&lt;=($C$42+$C$42*Rates!$J$5),SUM($F$10:AA37)&lt;Rates!$D$4),SUM($F$10:AA37)-($C$42+$C$42*Rates!$J$5),IF(AD36=0,0,AA37))</f>
        <v>0</v>
      </c>
      <c r="AE37" s="25">
        <f>AD37*(Rates!$C$6-Rates!$J$6*Rates!$C$6)</f>
        <v>0</v>
      </c>
      <c r="AF37" s="41">
        <f>IF($E37&lt;=Rates!$D$4,0,IF(AND($E37&gt;Rates!$D$4,$E37&lt;Rates!$E$4),$E37-SUM($K$10:K36)-Rates!$D$4,IF(AND($E37&gt;Rates!$E$4,SUM($K$10:K36)&lt;Rates!$E$4-Rates!$D$4),Rates!$E$4-Rates!$D$4-SUM($K$10:K36),0)))</f>
        <v>0</v>
      </c>
      <c r="AG37" s="24">
        <f t="shared" si="6"/>
        <v>0</v>
      </c>
      <c r="AH37" s="24">
        <f>AG37*Rates!$D$6</f>
        <v>0</v>
      </c>
      <c r="AI37" s="45">
        <f>IF(AND(AA37+AF37&gt;($C$42+$C$42*Rates!$J$5),AF37&lt;=Rates!$E$4-Rates!$D$4,AF37&gt;0,AF37&gt;Y69+Y69*Rates!$J$5), AA37+AF37-AD37,0)</f>
        <v>0</v>
      </c>
      <c r="AJ37" s="25">
        <f>AI37*(Rates!$D$6-Rates!$J$6*Rates!$D$6)</f>
        <v>0</v>
      </c>
      <c r="AK37" s="41">
        <f>IF(Z37&gt;Rates!$E$4,Y37-AF37,0)</f>
        <v>0</v>
      </c>
      <c r="AL37" s="45">
        <f t="shared" si="7"/>
        <v>0</v>
      </c>
      <c r="AM37" s="45">
        <f>AL37*Rates!$E$6</f>
        <v>0</v>
      </c>
      <c r="AN37" s="45">
        <f>IF($C$42+$C$42*Rates!$J$5&lt;=Rates!$E$4,AK37,IF(Z37&gt;$C$42+$C$42*Rates!$J$5,Z37-($C$42+$C$42*Rates!$J$5),0))</f>
        <v>206</v>
      </c>
      <c r="AO37" s="46">
        <f>AN37*(Rates!$E$6-Rates!$J$6*Rates!$E$6)</f>
        <v>40376</v>
      </c>
      <c r="AP37" s="71">
        <f t="shared" si="8"/>
        <v>40376</v>
      </c>
      <c r="AQ37" s="53">
        <f>IF($V$7,AP37*Rates!$J$11,0)</f>
        <v>0</v>
      </c>
      <c r="AR37" s="68">
        <f t="shared" si="9"/>
        <v>40376</v>
      </c>
      <c r="AS37" s="53" t="str">
        <f t="shared" si="68"/>
        <v/>
      </c>
      <c r="AT37" s="6"/>
      <c r="AU37" s="33">
        <f t="shared" si="58"/>
        <v>1250</v>
      </c>
      <c r="AV37" s="41">
        <f>IF(AND($E37&gt;=Rates!$D$4,SUM($F$10:AV36)&gt;=Rates!$D$4),0,IF(AND($E37&gt;=Rates!$D$4,SUM($F$10:AV36)&lt;Rates!$D$4),Rates!$D$4-SUM($F$10:AV36:AV36),IF($E37&lt;Rates!$D$4,$E37-SUM($F$10:AV36))))</f>
        <v>0</v>
      </c>
      <c r="AW37" s="36">
        <f t="shared" si="10"/>
        <v>0</v>
      </c>
      <c r="AX37" s="24">
        <f>AW37*Rates!$C$6</f>
        <v>0</v>
      </c>
      <c r="AY37" s="36">
        <f>IF(AND(AU37&gt;($C$42+$C$42*Rates!$J$5),AU36&lt;=($C$42+$C$42*Rates!$J$5),SUM($F$10:AV37)&lt;Rates!$D$4),SUM($F$10:AV37)-($C$42+$C$42*Rates!$J$5),IF(AY36=0,0,AV37))</f>
        <v>0</v>
      </c>
      <c r="AZ37" s="25">
        <f>AY37*(Rates!$C$6-Rates!$J$6*Rates!$C$6)</f>
        <v>0</v>
      </c>
      <c r="BA37" s="41">
        <f>IF($E37&lt;=Rates!$D$4,0,IF(AND($E37&gt;Rates!$D$4,$E37&lt;Rates!$E$4),$E37-SUM($K$10:K36)-Rates!$D$4,IF(AND($E37&gt;Rates!$E$4,SUM($K$10:K36)&lt;Rates!$E$4-Rates!$D$4),Rates!$E$4-Rates!$D$4-SUM($K$10:K36),0)))</f>
        <v>0</v>
      </c>
      <c r="BB37" s="24">
        <f t="shared" si="11"/>
        <v>0</v>
      </c>
      <c r="BC37" s="24">
        <f>BB37*Rates!$D$6</f>
        <v>0</v>
      </c>
      <c r="BD37" s="45">
        <f>IF(AND(AV37+BA37&gt;($C$42+$C$42*Rates!$J$5),BA37&lt;=Rates!$E$4-Rates!$D$4,BA37&gt;0,BA37&gt;AT69+AT69*Rates!$J$5), AV37+BA37-AY37,0)</f>
        <v>0</v>
      </c>
      <c r="BE37" s="25">
        <f>BD37*(Rates!$D$6-Rates!$J$6*Rates!$D$6)</f>
        <v>0</v>
      </c>
      <c r="BF37" s="41">
        <f>IF(AU37&gt;Rates!$E$4,AT37-BA37,0)</f>
        <v>0</v>
      </c>
      <c r="BG37" s="45">
        <f t="shared" si="12"/>
        <v>0</v>
      </c>
      <c r="BH37" s="45">
        <f>BG37*Rates!$E$6</f>
        <v>0</v>
      </c>
      <c r="BI37" s="45">
        <f>IF($C$42+$C$42*Rates!$J$5&lt;=Rates!$E$4,BF37,IF(AU37&gt;$C$42+$C$42*Rates!$J$5,AU37-($C$42+$C$42*Rates!$J$5),0))</f>
        <v>700</v>
      </c>
      <c r="BJ37" s="46">
        <f>BI37*(Rates!$E$6-Rates!$J$6*Rates!$E$6)</f>
        <v>137200</v>
      </c>
      <c r="BK37" s="71">
        <f t="shared" si="13"/>
        <v>137200</v>
      </c>
      <c r="BL37" s="53">
        <f>IF($V$7,BK37*Rates!$J$11,0)</f>
        <v>0</v>
      </c>
      <c r="BM37" s="68">
        <f t="shared" si="14"/>
        <v>137200</v>
      </c>
      <c r="BN37" s="53" t="str">
        <f t="shared" si="69"/>
        <v/>
      </c>
      <c r="BO37" s="3"/>
      <c r="BP37" s="33">
        <f t="shared" si="59"/>
        <v>1250</v>
      </c>
      <c r="BQ37" s="41">
        <f>IF(AND($E37&gt;=Rates!$D$4,SUM($F$10:BQ36)&gt;=Rates!$D$4),0,IF(AND($E37&gt;=Rates!$D$4,SUM($F$10:BQ36)&lt;Rates!$D$4),Rates!$D$4-SUM($F$10:BQ36:BQ36),IF($E37&lt;Rates!$D$4,$E37-SUM($F$10:BQ36))))</f>
        <v>0</v>
      </c>
      <c r="BR37" s="36">
        <f t="shared" si="15"/>
        <v>0</v>
      </c>
      <c r="BS37" s="24">
        <f>BR37*Rates!$C$6</f>
        <v>0</v>
      </c>
      <c r="BT37" s="36">
        <f>IF(AND(BP37&gt;($C$42+$C$42*Rates!$J$5),BP36&lt;=($C$42+$C$42*Rates!$J$5),SUM($F$10:BQ37)&lt;Rates!$D$4),SUM($F$10:BQ37)-($C$42+$C$42*Rates!$J$5),IF(BT36=0,0,BQ37))</f>
        <v>0</v>
      </c>
      <c r="BU37" s="25">
        <f>BT37*(Rates!$C$6-Rates!$J$6*Rates!$C$6)</f>
        <v>0</v>
      </c>
      <c r="BV37" s="41">
        <f>IF($E37&lt;=Rates!$D$4,0,IF(AND($E37&gt;Rates!$D$4,$E37&lt;Rates!$E$4),$E37-SUM($K$10:K36)-Rates!$D$4,IF(AND($E37&gt;Rates!$E$4,SUM($K$10:K36)&lt;Rates!$E$4-Rates!$D$4),Rates!$E$4-Rates!$D$4-SUM($K$10:K36),0)))</f>
        <v>0</v>
      </c>
      <c r="BW37" s="24">
        <f t="shared" si="16"/>
        <v>0</v>
      </c>
      <c r="BX37" s="24">
        <f>BW37*Rates!$D$6</f>
        <v>0</v>
      </c>
      <c r="BY37" s="45">
        <f>IF(AND(BQ37+BV37&gt;($C$42+$C$42*Rates!$J$5),BV37&lt;=Rates!$E$4-Rates!$D$4,BV37&gt;0,BV37&gt;BO69+BO69*Rates!$J$5), BQ37+BV37-BT37,0)</f>
        <v>0</v>
      </c>
      <c r="BZ37" s="25">
        <f>BY37*(Rates!$D$6-Rates!$J$6*Rates!$D$6)</f>
        <v>0</v>
      </c>
      <c r="CA37" s="41">
        <f>IF(BP37&gt;Rates!$E$4,BO37-BV37,0)</f>
        <v>0</v>
      </c>
      <c r="CB37" s="45">
        <f t="shared" si="17"/>
        <v>0</v>
      </c>
      <c r="CC37" s="45">
        <f>CB37*Rates!$E$6</f>
        <v>0</v>
      </c>
      <c r="CD37" s="45">
        <f>IF($C$42+$C$42*Rates!$J$5&lt;=Rates!$E$4,CA37,IF(BP37&gt;$C$42+$C$42*Rates!$J$5,BP37-($C$42+$C$42*Rates!$J$5),0))</f>
        <v>700</v>
      </c>
      <c r="CE37" s="46">
        <f>CD37*(Rates!$E$6-Rates!$J$6*Rates!$E$6)</f>
        <v>137200</v>
      </c>
      <c r="CF37" s="33">
        <f t="shared" si="18"/>
        <v>137200</v>
      </c>
      <c r="CG37" s="53">
        <f>IF($V$7,CF37*Rates!$J$11,0)</f>
        <v>0</v>
      </c>
      <c r="CH37" s="68">
        <f t="shared" si="19"/>
        <v>137200</v>
      </c>
      <c r="CI37" s="53" t="str">
        <f t="shared" si="70"/>
        <v/>
      </c>
      <c r="CJ37" s="3"/>
      <c r="CK37" s="33">
        <f t="shared" si="60"/>
        <v>1250</v>
      </c>
      <c r="CL37" s="41">
        <f>IF(AND($E37&gt;=Rates!$D$4,SUM($F$10:CL36)&gt;=Rates!$D$4),0,IF(AND($E37&gt;=Rates!$D$4,SUM($F$10:CL36)&lt;Rates!$D$4),Rates!$D$4-SUM($F$10:CL36:CL36),IF($E37&lt;Rates!$D$4,$E37-SUM($F$10:CL36))))</f>
        <v>0</v>
      </c>
      <c r="CM37" s="36">
        <f t="shared" si="20"/>
        <v>0</v>
      </c>
      <c r="CN37" s="24">
        <f>CM37*Rates!$C$6</f>
        <v>0</v>
      </c>
      <c r="CO37" s="36">
        <f>IF(AND(CK37&gt;($C$42+$C$42*Rates!$J$5),CK36&lt;=($C$42+$C$42*Rates!$J$5),SUM($F$10:CL37)&lt;Rates!$D$4),SUM($F$10:CL37)-($C$42+$C$42*Rates!$J$5),IF(CO36=0,0,CL37))</f>
        <v>0</v>
      </c>
      <c r="CP37" s="25">
        <f>CO37*(Rates!$C$6-Rates!$J$6*Rates!$C$6)</f>
        <v>0</v>
      </c>
      <c r="CQ37" s="41">
        <f>IF($E37&lt;=Rates!$D$4,0,IF(AND($E37&gt;Rates!$D$4,$E37&lt;Rates!$E$4),$E37-SUM($K$10:K36)-Rates!$D$4,IF(AND($E37&gt;Rates!$E$4,SUM($K$10:K36)&lt;Rates!$E$4-Rates!$D$4),Rates!$E$4-Rates!$D$4-SUM($K$10:K36),0)))</f>
        <v>0</v>
      </c>
      <c r="CR37" s="24">
        <f t="shared" si="21"/>
        <v>0</v>
      </c>
      <c r="CS37" s="24">
        <f>CR37*Rates!$D$6</f>
        <v>0</v>
      </c>
      <c r="CT37" s="45">
        <f>IF(AND(CL37+CQ37&gt;($C$42+$C$42*Rates!$J$5),CQ37&lt;=Rates!$E$4-Rates!$D$4,CQ37&gt;0,CQ37&gt;CJ69+CJ69*Rates!$J$5), CL37+CQ37-CO37,0)</f>
        <v>0</v>
      </c>
      <c r="CU37" s="25">
        <f>CT37*(Rates!$D$6-Rates!$J$6*Rates!$D$6)</f>
        <v>0</v>
      </c>
      <c r="CV37" s="41">
        <f>IF(CK37&gt;Rates!$E$4,CJ37-CQ37,0)</f>
        <v>0</v>
      </c>
      <c r="CW37" s="45">
        <f t="shared" si="22"/>
        <v>0</v>
      </c>
      <c r="CX37" s="45">
        <f>CW37*Rates!$E$6</f>
        <v>0</v>
      </c>
      <c r="CY37" s="45">
        <f>IF($C$42+$C$42*Rates!$J$5&lt;=Rates!$E$4,CV37,IF(CK37&gt;$C$42+$C$42*Rates!$J$5,CK37-($C$42+$C$42*Rates!$J$5),0))</f>
        <v>700</v>
      </c>
      <c r="CZ37" s="46">
        <f>CY37*(Rates!$E$6-Rates!$J$6*Rates!$E$6)</f>
        <v>137200</v>
      </c>
      <c r="DA37" s="33">
        <f t="shared" si="23"/>
        <v>137200</v>
      </c>
      <c r="DB37" s="53">
        <f>IF($V$7,DA37*Rates!$J$11,0)</f>
        <v>0</v>
      </c>
      <c r="DC37" s="68">
        <f t="shared" si="24"/>
        <v>137200</v>
      </c>
      <c r="DD37" s="53" t="str">
        <f t="shared" si="71"/>
        <v/>
      </c>
      <c r="DE37" s="3"/>
      <c r="DF37" s="33">
        <f t="shared" si="61"/>
        <v>1250</v>
      </c>
      <c r="DG37" s="41">
        <f>IF(AND($E37&gt;=Rates!$D$4,SUM($F$10:DG36)&gt;=Rates!$D$4),0,IF(AND($E37&gt;=Rates!$D$4,SUM($F$10:DG36)&lt;Rates!$D$4),Rates!$D$4-SUM($F$10:DG36:DG36),IF($E37&lt;Rates!$D$4,$E37-SUM($F$10:DG36))))</f>
        <v>0</v>
      </c>
      <c r="DH37" s="36">
        <f t="shared" si="25"/>
        <v>0</v>
      </c>
      <c r="DI37" s="24">
        <f>DH37*Rates!$C$6</f>
        <v>0</v>
      </c>
      <c r="DJ37" s="36">
        <f>IF(AND(DF37&gt;($C$42+$C$42*Rates!$J$5),DF36&lt;=($C$42+$C$42*Rates!$J$5),SUM($F$10:DG37)&lt;Rates!$D$4),SUM($F$10:DG37)-($C$42+$C$42*Rates!$J$5),IF(DJ36=0,0,DG37))</f>
        <v>0</v>
      </c>
      <c r="DK37" s="25">
        <f>DJ37*(Rates!$C$6-Rates!$J$6*Rates!$C$6)</f>
        <v>0</v>
      </c>
      <c r="DL37" s="41">
        <f>IF($E37&lt;=Rates!$D$4,0,IF(AND($E37&gt;Rates!$D$4,$E37&lt;Rates!$E$4),$E37-SUM($K$10:K36)-Rates!$D$4,IF(AND($E37&gt;Rates!$E$4,SUM($K$10:K36)&lt;Rates!$E$4-Rates!$D$4),Rates!$E$4-Rates!$D$4-SUM($K$10:K36),0)))</f>
        <v>0</v>
      </c>
      <c r="DM37" s="24">
        <f t="shared" si="26"/>
        <v>0</v>
      </c>
      <c r="DN37" s="24">
        <f>DM37*Rates!$D$6</f>
        <v>0</v>
      </c>
      <c r="DO37" s="45">
        <f>IF(AND(DG37+DL37&gt;($C$42+$C$42*Rates!$J$5),DL37&lt;=Rates!$E$4-Rates!$D$4,DL37&gt;0,DL37&gt;DE69+DE69*Rates!$J$5), DG37+DL37-DJ37,0)</f>
        <v>0</v>
      </c>
      <c r="DP37" s="25">
        <f>DO37*(Rates!$D$6-Rates!$J$6*Rates!$D$6)</f>
        <v>0</v>
      </c>
      <c r="DQ37" s="41">
        <f>IF(DF37&gt;Rates!$E$4,DE37-DL37,0)</f>
        <v>0</v>
      </c>
      <c r="DR37" s="45">
        <f t="shared" si="27"/>
        <v>0</v>
      </c>
      <c r="DS37" s="45">
        <f>DR37*Rates!$E$6</f>
        <v>0</v>
      </c>
      <c r="DT37" s="45">
        <f>IF($C$42+$C$42*Rates!$J$5&lt;=Rates!$E$4,DQ37,IF(DF37&gt;$C$42+$C$42*Rates!$J$5,DF37-($C$42+$C$42*Rates!$J$5),0))</f>
        <v>700</v>
      </c>
      <c r="DU37" s="46">
        <f>DT37*(Rates!$E$6-Rates!$J$6*Rates!$E$6)</f>
        <v>137200</v>
      </c>
      <c r="DV37" s="33">
        <f t="shared" si="28"/>
        <v>137200</v>
      </c>
      <c r="DW37" s="53">
        <f>IF($V$7,DV37*Rates!$J$11,0)</f>
        <v>0</v>
      </c>
      <c r="DX37" s="68">
        <f t="shared" si="29"/>
        <v>137200</v>
      </c>
      <c r="DY37" s="53" t="str">
        <f t="shared" si="72"/>
        <v/>
      </c>
      <c r="DZ37" s="3"/>
      <c r="EA37" s="33">
        <f t="shared" si="62"/>
        <v>1250</v>
      </c>
      <c r="EB37" s="41">
        <f>IF(AND($E37&gt;=Rates!$D$4,SUM($F$10:EB36)&gt;=Rates!$D$4),0,IF(AND($E37&gt;=Rates!$D$4,SUM($F$10:EB36)&lt;Rates!$D$4),Rates!$D$4-SUM($F$10:EB36:EB36),IF($E37&lt;Rates!$D$4,$E37-SUM($F$10:EB36))))</f>
        <v>0</v>
      </c>
      <c r="EC37" s="36">
        <f t="shared" si="30"/>
        <v>0</v>
      </c>
      <c r="ED37" s="24">
        <f>EC37*Rates!$C$6</f>
        <v>0</v>
      </c>
      <c r="EE37" s="36">
        <f>IF(AND(EA37&gt;($C$42+$C$42*Rates!$J$5),EA36&lt;=($C$42+$C$42*Rates!$J$5),SUM($F$10:EB37)&lt;Rates!$D$4),SUM($F$10:EB37)-($C$42+$C$42*Rates!$J$5),IF(EE36=0,0,EB37))</f>
        <v>0</v>
      </c>
      <c r="EF37" s="25">
        <f>EE37*(Rates!$C$6-Rates!$J$6*Rates!$C$6)</f>
        <v>0</v>
      </c>
      <c r="EG37" s="41">
        <f>IF($E37&lt;=Rates!$D$4,0,IF(AND($E37&gt;Rates!$D$4,$E37&lt;Rates!$E$4),$E37-SUM($K$10:K36)-Rates!$D$4,IF(AND($E37&gt;Rates!$E$4,SUM($K$10:K36)&lt;Rates!$E$4-Rates!$D$4),Rates!$E$4-Rates!$D$4-SUM($K$10:K36),0)))</f>
        <v>0</v>
      </c>
      <c r="EH37" s="24">
        <f t="shared" si="31"/>
        <v>0</v>
      </c>
      <c r="EI37" s="24">
        <f>EH37*Rates!$D$6</f>
        <v>0</v>
      </c>
      <c r="EJ37" s="45">
        <f>IF(AND(EB37+EG37&gt;($C$42+$C$42*Rates!$J$5),EG37&lt;=Rates!$E$4-Rates!$D$4,EG37&gt;0,EG37&gt;DZ69+DZ69*Rates!$J$5), EB37+EG37-EE37,0)</f>
        <v>0</v>
      </c>
      <c r="EK37" s="25">
        <f>EJ37*(Rates!$D$6-Rates!$J$6*Rates!$D$6)</f>
        <v>0</v>
      </c>
      <c r="EL37" s="41">
        <f>IF(EA37&gt;Rates!$E$4,DZ37-EG37,0)</f>
        <v>0</v>
      </c>
      <c r="EM37" s="45">
        <f t="shared" si="32"/>
        <v>0</v>
      </c>
      <c r="EN37" s="45">
        <f>EM37*Rates!$E$6</f>
        <v>0</v>
      </c>
      <c r="EO37" s="45">
        <f>IF($C$42+$C$42*Rates!$J$5&lt;=Rates!$E$4,EL37,IF(EA37&gt;$C$42+$C$42*Rates!$J$5,EA37-($C$42+$C$42*Rates!$J$5),0))</f>
        <v>700</v>
      </c>
      <c r="EP37" s="46">
        <f>EO37*(Rates!$E$6-Rates!$J$6*Rates!$E$6)</f>
        <v>137200</v>
      </c>
      <c r="EQ37" s="33">
        <f t="shared" si="33"/>
        <v>137200</v>
      </c>
      <c r="ER37" s="53">
        <f>IF($V$7,EQ37*Rates!$J$11,0)</f>
        <v>0</v>
      </c>
      <c r="ES37" s="68">
        <f t="shared" si="34"/>
        <v>137200</v>
      </c>
      <c r="ET37" s="53" t="str">
        <f t="shared" si="73"/>
        <v/>
      </c>
      <c r="EU37" s="3"/>
      <c r="EV37" s="33">
        <f t="shared" si="63"/>
        <v>1250</v>
      </c>
      <c r="EW37" s="41">
        <f>IF(AND($E37&gt;=Rates!$D$4,SUM($F$10:EW36)&gt;=Rates!$D$4),0,IF(AND($E37&gt;=Rates!$D$4,SUM($F$10:EW36)&lt;Rates!$D$4),Rates!$D$4-SUM($F$10:EW36:EW36),IF($E37&lt;Rates!$D$4,$E37-SUM($F$10:EW36))))</f>
        <v>0</v>
      </c>
      <c r="EX37" s="36">
        <f t="shared" si="35"/>
        <v>0</v>
      </c>
      <c r="EY37" s="24">
        <f>EX37*Rates!$C$6</f>
        <v>0</v>
      </c>
      <c r="EZ37" s="36">
        <f>IF(AND(EV37&gt;($C$42+$C$42*Rates!$J$5),EV36&lt;=($C$42+$C$42*Rates!$J$5),SUM($F$10:EW37)&lt;Rates!$D$4),SUM($F$10:EW37)-($C$42+$C$42*Rates!$J$5),IF(EZ36=0,0,EW37))</f>
        <v>0</v>
      </c>
      <c r="FA37" s="25">
        <f>EZ37*(Rates!$C$6-Rates!$J$6*Rates!$C$6)</f>
        <v>0</v>
      </c>
      <c r="FB37" s="41">
        <f>IF($E37&lt;=Rates!$D$4,0,IF(AND($E37&gt;Rates!$D$4,$E37&lt;Rates!$E$4),$E37-SUM($K$10:K36)-Rates!$D$4,IF(AND($E37&gt;Rates!$E$4,SUM($K$10:K36)&lt;Rates!$E$4-Rates!$D$4),Rates!$E$4-Rates!$D$4-SUM($K$10:K36),0)))</f>
        <v>0</v>
      </c>
      <c r="FC37" s="24">
        <f t="shared" si="36"/>
        <v>0</v>
      </c>
      <c r="FD37" s="24">
        <f>FC37*Rates!$D$6</f>
        <v>0</v>
      </c>
      <c r="FE37" s="45">
        <f>IF(AND(EW37+FB37&gt;($C$42+$C$42*Rates!$J$5),FB37&lt;=Rates!$E$4-Rates!$D$4,FB37&gt;0,FB37&gt;EU69+EU69*Rates!$J$5), EW37+FB37-EZ37,0)</f>
        <v>0</v>
      </c>
      <c r="FF37" s="25">
        <f>FE37*(Rates!$D$6-Rates!$J$6*Rates!$D$6)</f>
        <v>0</v>
      </c>
      <c r="FG37" s="41">
        <f>IF(EV37&gt;Rates!$E$4,EU37-FB37,0)</f>
        <v>0</v>
      </c>
      <c r="FH37" s="45">
        <f t="shared" si="37"/>
        <v>0</v>
      </c>
      <c r="FI37" s="45">
        <f>FH37*Rates!$E$6</f>
        <v>0</v>
      </c>
      <c r="FJ37" s="45">
        <f>IF($C$42+$C$42*Rates!$J$5&lt;=Rates!$E$4,FG37,IF(EV37&gt;$C$42+$C$42*Rates!$J$5,EV37-($C$42+$C$42*Rates!$J$5),0))</f>
        <v>700</v>
      </c>
      <c r="FK37" s="46">
        <f>FJ37*(Rates!$E$6-Rates!$J$6*Rates!$E$6)</f>
        <v>137200</v>
      </c>
      <c r="FL37" s="33">
        <f t="shared" si="38"/>
        <v>137200</v>
      </c>
      <c r="FM37" s="53">
        <f>IF($V$7,FL37*Rates!$J$11,0)</f>
        <v>0</v>
      </c>
      <c r="FN37" s="68">
        <f t="shared" si="39"/>
        <v>137200</v>
      </c>
      <c r="FO37" s="53" t="str">
        <f t="shared" si="74"/>
        <v/>
      </c>
      <c r="FP37" s="3"/>
      <c r="FQ37" s="33">
        <f t="shared" si="64"/>
        <v>1250</v>
      </c>
      <c r="FR37" s="41">
        <f>IF(AND($E37&gt;=Rates!$D$4,SUM($F$10:FR36)&gt;=Rates!$D$4),0,IF(AND($E37&gt;=Rates!$D$4,SUM($F$10:FR36)&lt;Rates!$D$4),Rates!$D$4-SUM($F$10:FR36:FR36),IF($E37&lt;Rates!$D$4,$E37-SUM($F$10:FR36))))</f>
        <v>0</v>
      </c>
      <c r="FS37" s="36">
        <f t="shared" si="40"/>
        <v>0</v>
      </c>
      <c r="FT37" s="24">
        <f>FS37*Rates!$C$6</f>
        <v>0</v>
      </c>
      <c r="FU37" s="36">
        <f>IF(AND(FQ37&gt;($C$42+$C$42*Rates!$J$5),FQ36&lt;=($C$42+$C$42*Rates!$J$5),SUM($F$10:FR37)&lt;Rates!$D$4),SUM($F$10:FR37)-($C$42+$C$42*Rates!$J$5),IF(FU36=0,0,FR37))</f>
        <v>0</v>
      </c>
      <c r="FV37" s="25">
        <f>FU37*(Rates!$C$6-Rates!$J$6*Rates!$C$6)</f>
        <v>0</v>
      </c>
      <c r="FW37" s="41">
        <f>IF($E37&lt;=Rates!$D$4,0,IF(AND($E37&gt;Rates!$D$4,$E37&lt;Rates!$E$4),$E37-SUM($K$10:K36)-Rates!$D$4,IF(AND($E37&gt;Rates!$E$4,SUM($K$10:K36)&lt;Rates!$E$4-Rates!$D$4),Rates!$E$4-Rates!$D$4-SUM($K$10:K36),0)))</f>
        <v>0</v>
      </c>
      <c r="FX37" s="24">
        <f t="shared" si="41"/>
        <v>0</v>
      </c>
      <c r="FY37" s="24">
        <f>FX37*Rates!$D$6</f>
        <v>0</v>
      </c>
      <c r="FZ37" s="45">
        <f>IF(AND(FR37+FW37&gt;($C$42+$C$42*Rates!$J$5),FW37&lt;=Rates!$E$4-Rates!$D$4,FW37&gt;0,FW37&gt;FP69+FP69*Rates!$J$5), FR37+FW37-FU37,0)</f>
        <v>0</v>
      </c>
      <c r="GA37" s="25">
        <f>FZ37*(Rates!$D$6-Rates!$J$6*Rates!$D$6)</f>
        <v>0</v>
      </c>
      <c r="GB37" s="41">
        <f>IF(FQ37&gt;Rates!$E$4,FP37-FW37,0)</f>
        <v>0</v>
      </c>
      <c r="GC37" s="45">
        <f t="shared" si="42"/>
        <v>0</v>
      </c>
      <c r="GD37" s="45">
        <f>GC37*Rates!$E$6</f>
        <v>0</v>
      </c>
      <c r="GE37" s="45">
        <f>IF($C$42+$C$42*Rates!$J$5&lt;=Rates!$E$4,GB37,IF(FQ37&gt;$C$42+$C$42*Rates!$J$5,FQ37-($C$42+$C$42*Rates!$J$5),0))</f>
        <v>700</v>
      </c>
      <c r="GF37" s="46">
        <f>GE37*(Rates!$E$6-Rates!$J$6*Rates!$E$6)</f>
        <v>137200</v>
      </c>
      <c r="GG37" s="33">
        <f t="shared" si="43"/>
        <v>137200</v>
      </c>
      <c r="GH37" s="53">
        <f>IF($V$7,GG37*Rates!$J$11,0)</f>
        <v>0</v>
      </c>
      <c r="GI37" s="68">
        <f t="shared" si="44"/>
        <v>137200</v>
      </c>
      <c r="GJ37" s="53" t="str">
        <f t="shared" si="75"/>
        <v/>
      </c>
      <c r="GK37" s="3"/>
      <c r="GL37" s="33">
        <f t="shared" si="65"/>
        <v>1250</v>
      </c>
      <c r="GM37" s="41">
        <f>IF(AND($E37&gt;=Rates!$D$4,SUM($F$10:GM36)&gt;=Rates!$D$4),0,IF(AND($E37&gt;=Rates!$D$4,SUM($F$10:GM36)&lt;Rates!$D$4),Rates!$D$4-SUM($F$10:GM36:GM36),IF($E37&lt;Rates!$D$4,$E37-SUM($F$10:GM36))))</f>
        <v>0</v>
      </c>
      <c r="GN37" s="36">
        <f t="shared" si="45"/>
        <v>0</v>
      </c>
      <c r="GO37" s="24">
        <f>GN37*Rates!$C$6</f>
        <v>0</v>
      </c>
      <c r="GP37" s="36">
        <f>IF(AND(GL37&gt;($C$42+$C$42*Rates!$J$5),GL36&lt;=($C$42+$C$42*Rates!$J$5),SUM($F$10:GM37)&lt;Rates!$D$4),SUM($F$10:GM37)-($C$42+$C$42*Rates!$J$5),IF(GP36=0,0,GM37))</f>
        <v>0</v>
      </c>
      <c r="GQ37" s="25">
        <f>GP37*(Rates!$C$6-Rates!$J$6*Rates!$C$6)</f>
        <v>0</v>
      </c>
      <c r="GR37" s="41">
        <f>IF($E37&lt;=Rates!$D$4,0,IF(AND($E37&gt;Rates!$D$4,$E37&lt;Rates!$E$4),$E37-SUM($K$10:GR36)-Rates!$D$4,IF(AND($E37&gt;Rates!$E$4,SUM($K$10:GR36)&lt;Rates!$E$4-Rates!$D$4),Rates!$E$4-Rates!$D$4-SUM($K$10:GR36),0)))</f>
        <v>0</v>
      </c>
      <c r="GS37" s="24">
        <f t="shared" si="46"/>
        <v>0</v>
      </c>
      <c r="GT37" s="24">
        <f>GS37*Rates!$D$6</f>
        <v>0</v>
      </c>
      <c r="GU37" s="45">
        <f>IF(AND(GM37+GR37&gt;($C$42+$C$42*Rates!$J$5),GR37&lt;=Rates!$E$4-Rates!$D$4,GR37&gt;0,GR37&gt;GK69+GK69*Rates!$J$5), GM37+GR37-GP37,0)</f>
        <v>0</v>
      </c>
      <c r="GV37" s="25">
        <f>GU37*(Rates!$D$6-Rates!$J$6*Rates!$D$6)</f>
        <v>0</v>
      </c>
      <c r="GW37" s="41">
        <f>IF(GL37&gt;Rates!$E$4,GK37-GR37,0)</f>
        <v>0</v>
      </c>
      <c r="GX37" s="45">
        <f t="shared" si="47"/>
        <v>0</v>
      </c>
      <c r="GY37" s="45">
        <f>GX37*Rates!$E$6</f>
        <v>0</v>
      </c>
      <c r="GZ37" s="45">
        <f>IF($C$42+$C$42*Rates!$J$5&lt;=Rates!$E$4,GW37,IF(GL37&gt;$C$42+$C$42*Rates!$J$5,GL37-($C$42+$C$42*Rates!$J$5),0))</f>
        <v>700</v>
      </c>
      <c r="HA37" s="46">
        <f>GZ37*(Rates!$E$6-Rates!$J$6*Rates!$E$6)</f>
        <v>137200</v>
      </c>
      <c r="HB37" s="33">
        <f t="shared" si="48"/>
        <v>137200</v>
      </c>
      <c r="HC37" s="53">
        <f>IF($V$7,HB37*Rates!$J$11,0)</f>
        <v>0</v>
      </c>
      <c r="HD37" s="68">
        <f t="shared" si="49"/>
        <v>137200</v>
      </c>
      <c r="HE37" s="53" t="str">
        <f t="shared" si="76"/>
        <v/>
      </c>
      <c r="HF37" s="3"/>
      <c r="HG37" s="33">
        <f t="shared" si="66"/>
        <v>1250</v>
      </c>
      <c r="HH37" s="41">
        <f>IF(AND($E37&gt;=Rates!$D$4,SUM($F$10:HH36)&gt;=Rates!$D$4),0,IF(AND($E37&gt;=Rates!$D$4,SUM($F$10:HH36)&lt;Rates!$D$4),Rates!$D$4-SUM($F$10:HH36:HH36),IF($E37&lt;Rates!$D$4,$E37-SUM($F$10:HH36))))</f>
        <v>0</v>
      </c>
      <c r="HI37" s="36">
        <f t="shared" si="50"/>
        <v>0</v>
      </c>
      <c r="HJ37" s="24">
        <f>HI37*Rates!$C$6</f>
        <v>0</v>
      </c>
      <c r="HK37" s="36">
        <f>IF(AND(HG37&gt;($C$42+$C$42*Rates!$J$5),HG36&lt;=($C$42+$C$42*Rates!$J$5),SUM($F$10:HH37)&lt;Rates!$D$4),SUM($F$10:HH37)-($C$42+$C$42*Rates!$J$5),IF(HK36=0,0,HH37))</f>
        <v>0</v>
      </c>
      <c r="HL37" s="25">
        <f>HK37*(Rates!$C$6-Rates!$J$6*Rates!$C$6)</f>
        <v>0</v>
      </c>
      <c r="HM37" s="41">
        <f>IF($E37&lt;=Rates!$D$4,0,IF(AND($E37&gt;Rates!$D$4,$E37&lt;Rates!$E$4),$E37-SUM($K$10:K36)-Rates!$D$4,IF(AND($E37&gt;Rates!$E$4,SUM($K$10:K36)&lt;Rates!$E$4-Rates!$D$4),Rates!$E$4-Rates!$D$4-SUM($K$10:K36),0)))</f>
        <v>0</v>
      </c>
      <c r="HN37" s="24">
        <f t="shared" si="51"/>
        <v>0</v>
      </c>
      <c r="HO37" s="24">
        <f>HN37*Rates!$D$6</f>
        <v>0</v>
      </c>
      <c r="HP37" s="45">
        <f>IF(AND(HH37+HM37&gt;($C$42+$C$42*Rates!$J$5),HM37&lt;=Rates!$E$4-Rates!$D$4,HM37&gt;0,HM37&gt;HF69+HF69*Rates!$J$5), HH37+HM37-HK37,0)</f>
        <v>0</v>
      </c>
      <c r="HQ37" s="25">
        <f>HP37*(Rates!$D$6-Rates!$J$6*Rates!$D$6)</f>
        <v>0</v>
      </c>
      <c r="HR37" s="41">
        <f>IF(HG37&gt;Rates!$E$4,HF37-HM37,0)</f>
        <v>0</v>
      </c>
      <c r="HS37" s="45">
        <f t="shared" si="52"/>
        <v>0</v>
      </c>
      <c r="HT37" s="45">
        <f>HS37*Rates!$E$6</f>
        <v>0</v>
      </c>
      <c r="HU37" s="45">
        <f>IF($C$42+$C$42*Rates!$J$5&lt;=Rates!$E$4,HR37,IF(HG37&gt;$C$42+$C$42*Rates!$J$5,HG37-($C$42+$C$42*Rates!$J$5),0))</f>
        <v>700</v>
      </c>
      <c r="HV37" s="46">
        <f>HU37*(Rates!$E$6-Rates!$J$6*Rates!$E$6)</f>
        <v>137200</v>
      </c>
      <c r="HW37" s="33">
        <f t="shared" si="53"/>
        <v>137200</v>
      </c>
      <c r="HX37" s="53">
        <f>IF($V$7,HW37*Rates!$J$11,0)</f>
        <v>0</v>
      </c>
      <c r="HY37" s="68">
        <f t="shared" si="54"/>
        <v>137200</v>
      </c>
      <c r="HZ37" s="53" t="str">
        <f t="shared" si="77"/>
        <v/>
      </c>
      <c r="IB37" s="6"/>
      <c r="IC37" s="5"/>
    </row>
    <row r="38" spans="2:237" x14ac:dyDescent="0.25">
      <c r="B38" s="55" t="str">
        <f>IF(B37=" ", " ",IF(MONTH(B37+1)&gt;MONTH(B37), " ", B37+1))</f>
        <v xml:space="preserve"> </v>
      </c>
      <c r="C38" s="66" t="e">
        <f>WEEKDAY('Mngt Info'!B38,2)</f>
        <v>#VALUE!</v>
      </c>
      <c r="D38" s="3"/>
      <c r="E38" s="33">
        <f t="shared" si="78"/>
        <v>1250</v>
      </c>
      <c r="F38" s="41">
        <f>IF(AND($E38&gt;=Rates!$D$4,SUM($F$10:F37)&gt;=Rates!$D$4),0,IF(AND($E38&gt;=Rates!$D$4,SUM($F$10:F37)&lt;Rates!$D$4),Rates!$D$4-SUM(F$10:$F37:F37),IF($E38&lt;Rates!$D$4,$E38-SUM($F$10:F37))))</f>
        <v>0</v>
      </c>
      <c r="G38" s="36">
        <f t="shared" si="0"/>
        <v>0</v>
      </c>
      <c r="H38" s="24">
        <f>G38*Rates!$C$6</f>
        <v>0</v>
      </c>
      <c r="I38" s="36">
        <f>IF(AND(E38&gt;($C$42+$C$42*Rates!$J$5),E37&lt;=($C$42+$C$42*Rates!$J$5),SUM($F$10:F38)&lt;Rates!$D$4),SUM($F$10:F38)-($C$42+$C$42*Rates!$J$5),IF(I37=0,0,F38))</f>
        <v>0</v>
      </c>
      <c r="J38" s="25">
        <f>I38*(Rates!$C$6-Rates!$J$6*Rates!$C$6)</f>
        <v>0</v>
      </c>
      <c r="K38" s="41">
        <f>IF($E38&lt;=Rates!$D$4,0,IF(AND($E38&gt;Rates!$D$4,$E38&lt;Rates!$E$4),$E38-SUM($K$10:K37)-Rates!$D$4,IF(AND($E38&gt;Rates!$E$4,SUM($K$10:K37)&lt;Rates!$E$4-Rates!$D$4),Rates!$E$4-Rates!$D$4-SUM($K$10:K37),0)))</f>
        <v>0</v>
      </c>
      <c r="L38" s="24">
        <f t="shared" si="1"/>
        <v>0</v>
      </c>
      <c r="M38" s="24">
        <f>L38*Rates!$D$6</f>
        <v>0</v>
      </c>
      <c r="N38" s="45">
        <f>IF(AND(F38+K38&gt;($C$42+$C$42*Rates!$J$5),K38&lt;=Rates!$E$4-Rates!$D$4,K38&gt;0,K38&gt;D70+D70*Rates!$J$5), F38+K38-I38,0)</f>
        <v>0</v>
      </c>
      <c r="O38" s="25">
        <f>N38*(Rates!$D$6-Rates!$J$6*Rates!$D$6)</f>
        <v>0</v>
      </c>
      <c r="P38" s="41">
        <f>IF(E38&gt;Rates!$E$4,D38-K38,0)</f>
        <v>0</v>
      </c>
      <c r="Q38" s="45">
        <f>IF(P38=0,0,IF($H$42&lt;500,0,IF(SUM(Q$10:Q37)=($H$42-500),0,IF(P38&gt;$H$42-500-SUM(Q$10:Q37),$H$42-500-SUM(Q$10:Q37),P38))))</f>
        <v>0</v>
      </c>
      <c r="R38" s="45">
        <f>Q38*Rates!$E$6</f>
        <v>0</v>
      </c>
      <c r="S38" s="45">
        <f t="shared" si="2"/>
        <v>0</v>
      </c>
      <c r="T38" s="46">
        <f>S38*(Rates!$E$6-Rates!$J$6*Rates!$E$6)</f>
        <v>0</v>
      </c>
      <c r="U38" s="33">
        <f t="shared" si="3"/>
        <v>0</v>
      </c>
      <c r="V38" s="53">
        <f>IF($V$7,U38*Rates!$J$11,0)</f>
        <v>0</v>
      </c>
      <c r="W38" s="68">
        <f t="shared" si="4"/>
        <v>0</v>
      </c>
      <c r="X38" s="53" t="e">
        <f t="shared" si="67"/>
        <v>#VALUE!</v>
      </c>
      <c r="Y38" s="6"/>
      <c r="Z38" s="33">
        <f t="shared" si="57"/>
        <v>756</v>
      </c>
      <c r="AA38" s="41">
        <f>IF(AND($E38&gt;=Rates!$D$4,SUM($F$10:AA37)&gt;=Rates!$D$4),0,IF(AND($E38&gt;=Rates!$D$4,SUM($F$10:AA37)&lt;Rates!$D$4),Rates!$D$4-SUM($F$10:AA37:AA37),IF($E38&lt;Rates!$D$4,$E38-SUM($F$10:AA37))))</f>
        <v>0</v>
      </c>
      <c r="AB38" s="36" t="e">
        <f t="shared" si="5"/>
        <v>#VALUE!</v>
      </c>
      <c r="AC38" s="24" t="e">
        <f>AB38*Rates!$C$6</f>
        <v>#VALUE!</v>
      </c>
      <c r="AD38" s="36" t="e">
        <f>IF(AND(Z38&gt;($C$42+$C$42*Rates!$J$5),Z37&lt;=($C$42+$C$42*Rates!$J$5),SUM($F$10:AA38)&lt;Rates!$D$4),SUM($F$10:AA38)-($C$42+$C$42*Rates!$J$5),IF(AD37=0,0,AA38))</f>
        <v>#VALUE!</v>
      </c>
      <c r="AE38" s="25" t="e">
        <f>AD38*(Rates!$C$6-Rates!$J$6*Rates!$C$6)</f>
        <v>#VALUE!</v>
      </c>
      <c r="AF38" s="41">
        <f>IF($E38&lt;=Rates!$D$4,0,IF(AND($E38&gt;Rates!$D$4,$E38&lt;Rates!$E$4),$E38-SUM($K$10:K37)-Rates!$D$4,IF(AND($E38&gt;Rates!$E$4,SUM($K$10:K37)&lt;Rates!$E$4-Rates!$D$4),Rates!$E$4-Rates!$D$4-SUM($K$10:K37),0)))</f>
        <v>0</v>
      </c>
      <c r="AG38" s="24" t="e">
        <f t="shared" si="6"/>
        <v>#VALUE!</v>
      </c>
      <c r="AH38" s="24" t="e">
        <f>AG38*Rates!$D$6</f>
        <v>#VALUE!</v>
      </c>
      <c r="AI38" s="45">
        <f>IF(AND(AA38+AF38&gt;($C$42+$C$42*Rates!$J$5),AF38&lt;=Rates!$E$4-Rates!$D$4,AF38&gt;0,AF38&gt;Y70+Y70*Rates!$J$5), AA38+AF38-AD38,0)</f>
        <v>0</v>
      </c>
      <c r="AJ38" s="25">
        <f>AI38*(Rates!$D$6-Rates!$J$6*Rates!$D$6)</f>
        <v>0</v>
      </c>
      <c r="AK38" s="41">
        <f>IF(Z38&gt;Rates!$E$4,Y38-AF38,0)</f>
        <v>0</v>
      </c>
      <c r="AL38" s="45" t="e">
        <f t="shared" si="7"/>
        <v>#VALUE!</v>
      </c>
      <c r="AM38" s="45" t="e">
        <f>AL38*Rates!$E$6</f>
        <v>#VALUE!</v>
      </c>
      <c r="AN38" s="45">
        <f>IF($C$42+$C$42*Rates!$J$5&lt;=Rates!$E$4,AK38,IF(Z38&gt;$C$42+$C$42*Rates!$J$5,Z38-($C$42+$C$42*Rates!$J$5),0))</f>
        <v>206</v>
      </c>
      <c r="AO38" s="46">
        <f>AN38*(Rates!$E$6-Rates!$J$6*Rates!$E$6)</f>
        <v>40376</v>
      </c>
      <c r="AP38" s="71" t="e">
        <f t="shared" si="8"/>
        <v>#VALUE!</v>
      </c>
      <c r="AQ38" s="53">
        <f>IF($V$7,AP38*Rates!$J$11,0)</f>
        <v>0</v>
      </c>
      <c r="AR38" s="68" t="e">
        <f t="shared" si="9"/>
        <v>#VALUE!</v>
      </c>
      <c r="AS38" s="53" t="e">
        <f t="shared" si="68"/>
        <v>#VALUE!</v>
      </c>
      <c r="AT38" s="6"/>
      <c r="AU38" s="33">
        <f t="shared" si="58"/>
        <v>1250</v>
      </c>
      <c r="AV38" s="41">
        <f>IF(AND($E38&gt;=Rates!$D$4,SUM($F$10:AV37)&gt;=Rates!$D$4),0,IF(AND($E38&gt;=Rates!$D$4,SUM($F$10:AV37)&lt;Rates!$D$4),Rates!$D$4-SUM($F$10:AV37:AV37),IF($E38&lt;Rates!$D$4,$E38-SUM($F$10:AV37))))</f>
        <v>0</v>
      </c>
      <c r="AW38" s="36" t="e">
        <f t="shared" si="10"/>
        <v>#VALUE!</v>
      </c>
      <c r="AX38" s="24" t="e">
        <f>AW38*Rates!$C$6</f>
        <v>#VALUE!</v>
      </c>
      <c r="AY38" s="36" t="e">
        <f>IF(AND(AU38&gt;($C$42+$C$42*Rates!$J$5),AU37&lt;=($C$42+$C$42*Rates!$J$5),SUM($F$10:AV38)&lt;Rates!$D$4),SUM($F$10:AV38)-($C$42+$C$42*Rates!$J$5),IF(AY37=0,0,AV38))</f>
        <v>#VALUE!</v>
      </c>
      <c r="AZ38" s="25" t="e">
        <f>AY38*(Rates!$C$6-Rates!$J$6*Rates!$C$6)</f>
        <v>#VALUE!</v>
      </c>
      <c r="BA38" s="41">
        <f>IF($E38&lt;=Rates!$D$4,0,IF(AND($E38&gt;Rates!$D$4,$E38&lt;Rates!$E$4),$E38-SUM($K$10:K37)-Rates!$D$4,IF(AND($E38&gt;Rates!$E$4,SUM($K$10:K37)&lt;Rates!$E$4-Rates!$D$4),Rates!$E$4-Rates!$D$4-SUM($K$10:K37),0)))</f>
        <v>0</v>
      </c>
      <c r="BB38" s="24" t="e">
        <f t="shared" si="11"/>
        <v>#VALUE!</v>
      </c>
      <c r="BC38" s="24" t="e">
        <f>BB38*Rates!$D$6</f>
        <v>#VALUE!</v>
      </c>
      <c r="BD38" s="45">
        <f>IF(AND(AV38+BA38&gt;($C$42+$C$42*Rates!$J$5),BA38&lt;=Rates!$E$4-Rates!$D$4,BA38&gt;0,BA38&gt;AT70+AT70*Rates!$J$5), AV38+BA38-AY38,0)</f>
        <v>0</v>
      </c>
      <c r="BE38" s="25">
        <f>BD38*(Rates!$D$6-Rates!$J$6*Rates!$D$6)</f>
        <v>0</v>
      </c>
      <c r="BF38" s="41">
        <f>IF(AU38&gt;Rates!$E$4,AT38-BA38,0)</f>
        <v>0</v>
      </c>
      <c r="BG38" s="45" t="e">
        <f t="shared" si="12"/>
        <v>#VALUE!</v>
      </c>
      <c r="BH38" s="45" t="e">
        <f>BG38*Rates!$E$6</f>
        <v>#VALUE!</v>
      </c>
      <c r="BI38" s="45">
        <f>IF($C$42+$C$42*Rates!$J$5&lt;=Rates!$E$4,BF38,IF(AU38&gt;$C$42+$C$42*Rates!$J$5,AU38-($C$42+$C$42*Rates!$J$5),0))</f>
        <v>700</v>
      </c>
      <c r="BJ38" s="46">
        <f>BI38*(Rates!$E$6-Rates!$J$6*Rates!$E$6)</f>
        <v>137200</v>
      </c>
      <c r="BK38" s="71" t="e">
        <f t="shared" si="13"/>
        <v>#VALUE!</v>
      </c>
      <c r="BL38" s="53">
        <f>IF($V$7,BK38*Rates!$J$11,0)</f>
        <v>0</v>
      </c>
      <c r="BM38" s="68" t="e">
        <f t="shared" si="14"/>
        <v>#VALUE!</v>
      </c>
      <c r="BN38" s="53" t="e">
        <f t="shared" si="69"/>
        <v>#VALUE!</v>
      </c>
      <c r="BO38" s="3"/>
      <c r="BP38" s="33">
        <f t="shared" si="59"/>
        <v>1250</v>
      </c>
      <c r="BQ38" s="41">
        <f>IF(AND($E38&gt;=Rates!$D$4,SUM($F$10:BQ37)&gt;=Rates!$D$4),0,IF(AND($E38&gt;=Rates!$D$4,SUM($F$10:BQ37)&lt;Rates!$D$4),Rates!$D$4-SUM($F$10:BQ37:BQ37),IF($E38&lt;Rates!$D$4,$E38-SUM($F$10:BQ37))))</f>
        <v>0</v>
      </c>
      <c r="BR38" s="36" t="e">
        <f t="shared" si="15"/>
        <v>#VALUE!</v>
      </c>
      <c r="BS38" s="24" t="e">
        <f>BR38*Rates!$C$6</f>
        <v>#VALUE!</v>
      </c>
      <c r="BT38" s="36" t="e">
        <f>IF(AND(BP38&gt;($C$42+$C$42*Rates!$J$5),BP37&lt;=($C$42+$C$42*Rates!$J$5),SUM($F$10:BQ38)&lt;Rates!$D$4),SUM($F$10:BQ38)-($C$42+$C$42*Rates!$J$5),IF(BT37=0,0,BQ38))</f>
        <v>#VALUE!</v>
      </c>
      <c r="BU38" s="25" t="e">
        <f>BT38*(Rates!$C$6-Rates!$J$6*Rates!$C$6)</f>
        <v>#VALUE!</v>
      </c>
      <c r="BV38" s="41">
        <f>IF($E38&lt;=Rates!$D$4,0,IF(AND($E38&gt;Rates!$D$4,$E38&lt;Rates!$E$4),$E38-SUM($K$10:K37)-Rates!$D$4,IF(AND($E38&gt;Rates!$E$4,SUM($K$10:K37)&lt;Rates!$E$4-Rates!$D$4),Rates!$E$4-Rates!$D$4-SUM($K$10:K37),0)))</f>
        <v>0</v>
      </c>
      <c r="BW38" s="24" t="e">
        <f t="shared" si="16"/>
        <v>#VALUE!</v>
      </c>
      <c r="BX38" s="24" t="e">
        <f>BW38*Rates!$D$6</f>
        <v>#VALUE!</v>
      </c>
      <c r="BY38" s="45">
        <f>IF(AND(BQ38+BV38&gt;($C$42+$C$42*Rates!$J$5),BV38&lt;=Rates!$E$4-Rates!$D$4,BV38&gt;0,BV38&gt;BO70+BO70*Rates!$J$5), BQ38+BV38-BT38,0)</f>
        <v>0</v>
      </c>
      <c r="BZ38" s="25">
        <f>BY38*(Rates!$D$6-Rates!$J$6*Rates!$D$6)</f>
        <v>0</v>
      </c>
      <c r="CA38" s="41">
        <f>IF(BP38&gt;Rates!$E$4,BO38-BV38,0)</f>
        <v>0</v>
      </c>
      <c r="CB38" s="45" t="e">
        <f t="shared" si="17"/>
        <v>#VALUE!</v>
      </c>
      <c r="CC38" s="45" t="e">
        <f>CB38*Rates!$E$6</f>
        <v>#VALUE!</v>
      </c>
      <c r="CD38" s="45">
        <f>IF($C$42+$C$42*Rates!$J$5&lt;=Rates!$E$4,CA38,IF(BP38&gt;$C$42+$C$42*Rates!$J$5,BP38-($C$42+$C$42*Rates!$J$5),0))</f>
        <v>700</v>
      </c>
      <c r="CE38" s="46">
        <f>CD38*(Rates!$E$6-Rates!$J$6*Rates!$E$6)</f>
        <v>137200</v>
      </c>
      <c r="CF38" s="33" t="e">
        <f t="shared" si="18"/>
        <v>#VALUE!</v>
      </c>
      <c r="CG38" s="53">
        <f>IF($V$7,CF38*Rates!$J$11,0)</f>
        <v>0</v>
      </c>
      <c r="CH38" s="68" t="e">
        <f t="shared" si="19"/>
        <v>#VALUE!</v>
      </c>
      <c r="CI38" s="53" t="e">
        <f t="shared" si="70"/>
        <v>#VALUE!</v>
      </c>
      <c r="CJ38" s="3"/>
      <c r="CK38" s="33">
        <f t="shared" si="60"/>
        <v>1250</v>
      </c>
      <c r="CL38" s="41">
        <f>IF(AND($E38&gt;=Rates!$D$4,SUM($F$10:CL37)&gt;=Rates!$D$4),0,IF(AND($E38&gt;=Rates!$D$4,SUM($F$10:CL37)&lt;Rates!$D$4),Rates!$D$4-SUM($F$10:CL37:CL37),IF($E38&lt;Rates!$D$4,$E38-SUM($F$10:CL37))))</f>
        <v>0</v>
      </c>
      <c r="CM38" s="36" t="e">
        <f t="shared" si="20"/>
        <v>#VALUE!</v>
      </c>
      <c r="CN38" s="24" t="e">
        <f>CM38*Rates!$C$6</f>
        <v>#VALUE!</v>
      </c>
      <c r="CO38" s="36" t="e">
        <f>IF(AND(CK38&gt;($C$42+$C$42*Rates!$J$5),CK37&lt;=($C$42+$C$42*Rates!$J$5),SUM($F$10:CL38)&lt;Rates!$D$4),SUM($F$10:CL38)-($C$42+$C$42*Rates!$J$5),IF(CO37=0,0,CL38))</f>
        <v>#VALUE!</v>
      </c>
      <c r="CP38" s="25" t="e">
        <f>CO38*(Rates!$C$6-Rates!$J$6*Rates!$C$6)</f>
        <v>#VALUE!</v>
      </c>
      <c r="CQ38" s="41">
        <f>IF($E38&lt;=Rates!$D$4,0,IF(AND($E38&gt;Rates!$D$4,$E38&lt;Rates!$E$4),$E38-SUM($K$10:K37)-Rates!$D$4,IF(AND($E38&gt;Rates!$E$4,SUM($K$10:K37)&lt;Rates!$E$4-Rates!$D$4),Rates!$E$4-Rates!$D$4-SUM($K$10:K37),0)))</f>
        <v>0</v>
      </c>
      <c r="CR38" s="24" t="e">
        <f t="shared" si="21"/>
        <v>#VALUE!</v>
      </c>
      <c r="CS38" s="24" t="e">
        <f>CR38*Rates!$D$6</f>
        <v>#VALUE!</v>
      </c>
      <c r="CT38" s="45">
        <f>IF(AND(CL38+CQ38&gt;($C$42+$C$42*Rates!$J$5),CQ38&lt;=Rates!$E$4-Rates!$D$4,CQ38&gt;0,CQ38&gt;CJ70+CJ70*Rates!$J$5), CL38+CQ38-CO38,0)</f>
        <v>0</v>
      </c>
      <c r="CU38" s="25">
        <f>CT38*(Rates!$D$6-Rates!$J$6*Rates!$D$6)</f>
        <v>0</v>
      </c>
      <c r="CV38" s="41">
        <f>IF(CK38&gt;Rates!$E$4,CJ38-CQ38,0)</f>
        <v>0</v>
      </c>
      <c r="CW38" s="45" t="e">
        <f t="shared" si="22"/>
        <v>#VALUE!</v>
      </c>
      <c r="CX38" s="45" t="e">
        <f>CW38*Rates!$E$6</f>
        <v>#VALUE!</v>
      </c>
      <c r="CY38" s="45">
        <f>IF($C$42+$C$42*Rates!$J$5&lt;=Rates!$E$4,CV38,IF(CK38&gt;$C$42+$C$42*Rates!$J$5,CK38-($C$42+$C$42*Rates!$J$5),0))</f>
        <v>700</v>
      </c>
      <c r="CZ38" s="46">
        <f>CY38*(Rates!$E$6-Rates!$J$6*Rates!$E$6)</f>
        <v>137200</v>
      </c>
      <c r="DA38" s="33" t="e">
        <f t="shared" si="23"/>
        <v>#VALUE!</v>
      </c>
      <c r="DB38" s="53">
        <f>IF($V$7,DA38*Rates!$J$11,0)</f>
        <v>0</v>
      </c>
      <c r="DC38" s="68" t="e">
        <f t="shared" si="24"/>
        <v>#VALUE!</v>
      </c>
      <c r="DD38" s="53" t="e">
        <f t="shared" si="71"/>
        <v>#VALUE!</v>
      </c>
      <c r="DE38" s="3"/>
      <c r="DF38" s="33">
        <f t="shared" si="61"/>
        <v>1250</v>
      </c>
      <c r="DG38" s="41">
        <f>IF(AND($E38&gt;=Rates!$D$4,SUM($F$10:DG37)&gt;=Rates!$D$4),0,IF(AND($E38&gt;=Rates!$D$4,SUM($F$10:DG37)&lt;Rates!$D$4),Rates!$D$4-SUM($F$10:DG37:DG37),IF($E38&lt;Rates!$D$4,$E38-SUM($F$10:DG37))))</f>
        <v>0</v>
      </c>
      <c r="DH38" s="36" t="e">
        <f t="shared" si="25"/>
        <v>#VALUE!</v>
      </c>
      <c r="DI38" s="24" t="e">
        <f>DH38*Rates!$C$6</f>
        <v>#VALUE!</v>
      </c>
      <c r="DJ38" s="36" t="e">
        <f>IF(AND(DF38&gt;($C$42+$C$42*Rates!$J$5),DF37&lt;=($C$42+$C$42*Rates!$J$5),SUM($F$10:DG38)&lt;Rates!$D$4),SUM($F$10:DG38)-($C$42+$C$42*Rates!$J$5),IF(DJ37=0,0,DG38))</f>
        <v>#VALUE!</v>
      </c>
      <c r="DK38" s="25" t="e">
        <f>DJ38*(Rates!$C$6-Rates!$J$6*Rates!$C$6)</f>
        <v>#VALUE!</v>
      </c>
      <c r="DL38" s="41">
        <f>IF($E38&lt;=Rates!$D$4,0,IF(AND($E38&gt;Rates!$D$4,$E38&lt;Rates!$E$4),$E38-SUM($K$10:K37)-Rates!$D$4,IF(AND($E38&gt;Rates!$E$4,SUM($K$10:K37)&lt;Rates!$E$4-Rates!$D$4),Rates!$E$4-Rates!$D$4-SUM($K$10:K37),0)))</f>
        <v>0</v>
      </c>
      <c r="DM38" s="24" t="e">
        <f t="shared" si="26"/>
        <v>#VALUE!</v>
      </c>
      <c r="DN38" s="24" t="e">
        <f>DM38*Rates!$D$6</f>
        <v>#VALUE!</v>
      </c>
      <c r="DO38" s="45">
        <f>IF(AND(DG38+DL38&gt;($C$42+$C$42*Rates!$J$5),DL38&lt;=Rates!$E$4-Rates!$D$4,DL38&gt;0,DL38&gt;DE70+DE70*Rates!$J$5), DG38+DL38-DJ38,0)</f>
        <v>0</v>
      </c>
      <c r="DP38" s="25">
        <f>DO38*(Rates!$D$6-Rates!$J$6*Rates!$D$6)</f>
        <v>0</v>
      </c>
      <c r="DQ38" s="41">
        <f>IF(DF38&gt;Rates!$E$4,DE38-DL38,0)</f>
        <v>0</v>
      </c>
      <c r="DR38" s="45" t="e">
        <f t="shared" si="27"/>
        <v>#VALUE!</v>
      </c>
      <c r="DS38" s="45" t="e">
        <f>DR38*Rates!$E$6</f>
        <v>#VALUE!</v>
      </c>
      <c r="DT38" s="45">
        <f>IF($C$42+$C$42*Rates!$J$5&lt;=Rates!$E$4,DQ38,IF(DF38&gt;$C$42+$C$42*Rates!$J$5,DF38-($C$42+$C$42*Rates!$J$5),0))</f>
        <v>700</v>
      </c>
      <c r="DU38" s="46">
        <f>DT38*(Rates!$E$6-Rates!$J$6*Rates!$E$6)</f>
        <v>137200</v>
      </c>
      <c r="DV38" s="33" t="e">
        <f t="shared" si="28"/>
        <v>#VALUE!</v>
      </c>
      <c r="DW38" s="53">
        <f>IF($V$7,DV38*Rates!$J$11,0)</f>
        <v>0</v>
      </c>
      <c r="DX38" s="68" t="e">
        <f t="shared" si="29"/>
        <v>#VALUE!</v>
      </c>
      <c r="DY38" s="53" t="e">
        <f t="shared" si="72"/>
        <v>#VALUE!</v>
      </c>
      <c r="DZ38" s="3"/>
      <c r="EA38" s="33">
        <f t="shared" si="62"/>
        <v>1250</v>
      </c>
      <c r="EB38" s="41">
        <f>IF(AND($E38&gt;=Rates!$D$4,SUM($F$10:EB37)&gt;=Rates!$D$4),0,IF(AND($E38&gt;=Rates!$D$4,SUM($F$10:EB37)&lt;Rates!$D$4),Rates!$D$4-SUM($F$10:EB37:EB37),IF($E38&lt;Rates!$D$4,$E38-SUM($F$10:EB37))))</f>
        <v>0</v>
      </c>
      <c r="EC38" s="36" t="e">
        <f t="shared" si="30"/>
        <v>#VALUE!</v>
      </c>
      <c r="ED38" s="24" t="e">
        <f>EC38*Rates!$C$6</f>
        <v>#VALUE!</v>
      </c>
      <c r="EE38" s="36" t="e">
        <f>IF(AND(EA38&gt;($C$42+$C$42*Rates!$J$5),EA37&lt;=($C$42+$C$42*Rates!$J$5),SUM($F$10:EB38)&lt;Rates!$D$4),SUM($F$10:EB38)-($C$42+$C$42*Rates!$J$5),IF(EE37=0,0,EB38))</f>
        <v>#VALUE!</v>
      </c>
      <c r="EF38" s="25" t="e">
        <f>EE38*(Rates!$C$6-Rates!$J$6*Rates!$C$6)</f>
        <v>#VALUE!</v>
      </c>
      <c r="EG38" s="41">
        <f>IF($E38&lt;=Rates!$D$4,0,IF(AND($E38&gt;Rates!$D$4,$E38&lt;Rates!$E$4),$E38-SUM($K$10:K37)-Rates!$D$4,IF(AND($E38&gt;Rates!$E$4,SUM($K$10:K37)&lt;Rates!$E$4-Rates!$D$4),Rates!$E$4-Rates!$D$4-SUM($K$10:K37),0)))</f>
        <v>0</v>
      </c>
      <c r="EH38" s="24" t="e">
        <f t="shared" si="31"/>
        <v>#VALUE!</v>
      </c>
      <c r="EI38" s="24" t="e">
        <f>EH38*Rates!$D$6</f>
        <v>#VALUE!</v>
      </c>
      <c r="EJ38" s="45">
        <f>IF(AND(EB38+EG38&gt;($C$42+$C$42*Rates!$J$5),EG38&lt;=Rates!$E$4-Rates!$D$4,EG38&gt;0,EG38&gt;DZ70+DZ70*Rates!$J$5), EB38+EG38-EE38,0)</f>
        <v>0</v>
      </c>
      <c r="EK38" s="25">
        <f>EJ38*(Rates!$D$6-Rates!$J$6*Rates!$D$6)</f>
        <v>0</v>
      </c>
      <c r="EL38" s="41">
        <f>IF(EA38&gt;Rates!$E$4,DZ38-EG38,0)</f>
        <v>0</v>
      </c>
      <c r="EM38" s="45" t="e">
        <f t="shared" si="32"/>
        <v>#VALUE!</v>
      </c>
      <c r="EN38" s="45" t="e">
        <f>EM38*Rates!$E$6</f>
        <v>#VALUE!</v>
      </c>
      <c r="EO38" s="45">
        <f>IF($C$42+$C$42*Rates!$J$5&lt;=Rates!$E$4,EL38,IF(EA38&gt;$C$42+$C$42*Rates!$J$5,EA38-($C$42+$C$42*Rates!$J$5),0))</f>
        <v>700</v>
      </c>
      <c r="EP38" s="46">
        <f>EO38*(Rates!$E$6-Rates!$J$6*Rates!$E$6)</f>
        <v>137200</v>
      </c>
      <c r="EQ38" s="33" t="e">
        <f t="shared" si="33"/>
        <v>#VALUE!</v>
      </c>
      <c r="ER38" s="53">
        <f>IF($V$7,EQ38*Rates!$J$11,0)</f>
        <v>0</v>
      </c>
      <c r="ES38" s="68" t="e">
        <f t="shared" si="34"/>
        <v>#VALUE!</v>
      </c>
      <c r="ET38" s="53" t="e">
        <f t="shared" si="73"/>
        <v>#VALUE!</v>
      </c>
      <c r="EU38" s="3"/>
      <c r="EV38" s="33">
        <f t="shared" si="63"/>
        <v>1250</v>
      </c>
      <c r="EW38" s="41">
        <f>IF(AND($E38&gt;=Rates!$D$4,SUM($F$10:EW37)&gt;=Rates!$D$4),0,IF(AND($E38&gt;=Rates!$D$4,SUM($F$10:EW37)&lt;Rates!$D$4),Rates!$D$4-SUM($F$10:EW37:EW37),IF($E38&lt;Rates!$D$4,$E38-SUM($F$10:EW37))))</f>
        <v>0</v>
      </c>
      <c r="EX38" s="36" t="e">
        <f t="shared" si="35"/>
        <v>#VALUE!</v>
      </c>
      <c r="EY38" s="24" t="e">
        <f>EX38*Rates!$C$6</f>
        <v>#VALUE!</v>
      </c>
      <c r="EZ38" s="36" t="e">
        <f>IF(AND(EV38&gt;($C$42+$C$42*Rates!$J$5),EV37&lt;=($C$42+$C$42*Rates!$J$5),SUM($F$10:EW38)&lt;Rates!$D$4),SUM($F$10:EW38)-($C$42+$C$42*Rates!$J$5),IF(EZ37=0,0,EW38))</f>
        <v>#VALUE!</v>
      </c>
      <c r="FA38" s="25" t="e">
        <f>EZ38*(Rates!$C$6-Rates!$J$6*Rates!$C$6)</f>
        <v>#VALUE!</v>
      </c>
      <c r="FB38" s="41">
        <f>IF($E38&lt;=Rates!$D$4,0,IF(AND($E38&gt;Rates!$D$4,$E38&lt;Rates!$E$4),$E38-SUM($K$10:K37)-Rates!$D$4,IF(AND($E38&gt;Rates!$E$4,SUM($K$10:K37)&lt;Rates!$E$4-Rates!$D$4),Rates!$E$4-Rates!$D$4-SUM($K$10:K37),0)))</f>
        <v>0</v>
      </c>
      <c r="FC38" s="24" t="e">
        <f t="shared" si="36"/>
        <v>#VALUE!</v>
      </c>
      <c r="FD38" s="24" t="e">
        <f>FC38*Rates!$D$6</f>
        <v>#VALUE!</v>
      </c>
      <c r="FE38" s="45">
        <f>IF(AND(EW38+FB38&gt;($C$42+$C$42*Rates!$J$5),FB38&lt;=Rates!$E$4-Rates!$D$4,FB38&gt;0,FB38&gt;EU70+EU70*Rates!$J$5), EW38+FB38-EZ38,0)</f>
        <v>0</v>
      </c>
      <c r="FF38" s="25">
        <f>FE38*(Rates!$D$6-Rates!$J$6*Rates!$D$6)</f>
        <v>0</v>
      </c>
      <c r="FG38" s="41">
        <f>IF(EV38&gt;Rates!$E$4,EU38-FB38,0)</f>
        <v>0</v>
      </c>
      <c r="FH38" s="45" t="e">
        <f t="shared" si="37"/>
        <v>#VALUE!</v>
      </c>
      <c r="FI38" s="45" t="e">
        <f>FH38*Rates!$E$6</f>
        <v>#VALUE!</v>
      </c>
      <c r="FJ38" s="45">
        <f>IF($C$42+$C$42*Rates!$J$5&lt;=Rates!$E$4,FG38,IF(EV38&gt;$C$42+$C$42*Rates!$J$5,EV38-($C$42+$C$42*Rates!$J$5),0))</f>
        <v>700</v>
      </c>
      <c r="FK38" s="46">
        <f>FJ38*(Rates!$E$6-Rates!$J$6*Rates!$E$6)</f>
        <v>137200</v>
      </c>
      <c r="FL38" s="33" t="e">
        <f t="shared" si="38"/>
        <v>#VALUE!</v>
      </c>
      <c r="FM38" s="53">
        <f>IF($V$7,FL38*Rates!$J$11,0)</f>
        <v>0</v>
      </c>
      <c r="FN38" s="68" t="e">
        <f t="shared" si="39"/>
        <v>#VALUE!</v>
      </c>
      <c r="FO38" s="53" t="e">
        <f t="shared" si="74"/>
        <v>#VALUE!</v>
      </c>
      <c r="FP38" s="3"/>
      <c r="FQ38" s="33">
        <f t="shared" si="64"/>
        <v>1250</v>
      </c>
      <c r="FR38" s="41">
        <f>IF(AND($E38&gt;=Rates!$D$4,SUM($F$10:FR37)&gt;=Rates!$D$4),0,IF(AND($E38&gt;=Rates!$D$4,SUM($F$10:FR37)&lt;Rates!$D$4),Rates!$D$4-SUM($F$10:FR37:FR37),IF($E38&lt;Rates!$D$4,$E38-SUM($F$10:FR37))))</f>
        <v>0</v>
      </c>
      <c r="FS38" s="36" t="e">
        <f t="shared" si="40"/>
        <v>#VALUE!</v>
      </c>
      <c r="FT38" s="24" t="e">
        <f>FS38*Rates!$C$6</f>
        <v>#VALUE!</v>
      </c>
      <c r="FU38" s="36" t="e">
        <f>IF(AND(FQ38&gt;($C$42+$C$42*Rates!$J$5),FQ37&lt;=($C$42+$C$42*Rates!$J$5),SUM($F$10:FR38)&lt;Rates!$D$4),SUM($F$10:FR38)-($C$42+$C$42*Rates!$J$5),IF(FU37=0,0,FR38))</f>
        <v>#VALUE!</v>
      </c>
      <c r="FV38" s="25" t="e">
        <f>FU38*(Rates!$C$6-Rates!$J$6*Rates!$C$6)</f>
        <v>#VALUE!</v>
      </c>
      <c r="FW38" s="41">
        <f>IF($E38&lt;=Rates!$D$4,0,IF(AND($E38&gt;Rates!$D$4,$E38&lt;Rates!$E$4),$E38-SUM($K$10:K37)-Rates!$D$4,IF(AND($E38&gt;Rates!$E$4,SUM($K$10:K37)&lt;Rates!$E$4-Rates!$D$4),Rates!$E$4-Rates!$D$4-SUM($K$10:K37),0)))</f>
        <v>0</v>
      </c>
      <c r="FX38" s="24" t="e">
        <f t="shared" si="41"/>
        <v>#VALUE!</v>
      </c>
      <c r="FY38" s="24" t="e">
        <f>FX38*Rates!$D$6</f>
        <v>#VALUE!</v>
      </c>
      <c r="FZ38" s="45">
        <f>IF(AND(FR38+FW38&gt;($C$42+$C$42*Rates!$J$5),FW38&lt;=Rates!$E$4-Rates!$D$4,FW38&gt;0,FW38&gt;FP70+FP70*Rates!$J$5), FR38+FW38-FU38,0)</f>
        <v>0</v>
      </c>
      <c r="GA38" s="25">
        <f>FZ38*(Rates!$D$6-Rates!$J$6*Rates!$D$6)</f>
        <v>0</v>
      </c>
      <c r="GB38" s="41">
        <f>IF(FQ38&gt;Rates!$E$4,FP38-FW38,0)</f>
        <v>0</v>
      </c>
      <c r="GC38" s="45" t="e">
        <f t="shared" si="42"/>
        <v>#VALUE!</v>
      </c>
      <c r="GD38" s="45" t="e">
        <f>GC38*Rates!$E$6</f>
        <v>#VALUE!</v>
      </c>
      <c r="GE38" s="45">
        <f>IF($C$42+$C$42*Rates!$J$5&lt;=Rates!$E$4,GB38,IF(FQ38&gt;$C$42+$C$42*Rates!$J$5,FQ38-($C$42+$C$42*Rates!$J$5),0))</f>
        <v>700</v>
      </c>
      <c r="GF38" s="46">
        <f>GE38*(Rates!$E$6-Rates!$J$6*Rates!$E$6)</f>
        <v>137200</v>
      </c>
      <c r="GG38" s="33" t="e">
        <f t="shared" si="43"/>
        <v>#VALUE!</v>
      </c>
      <c r="GH38" s="53">
        <f>IF($V$7,GG38*Rates!$J$11,0)</f>
        <v>0</v>
      </c>
      <c r="GI38" s="68" t="e">
        <f t="shared" si="44"/>
        <v>#VALUE!</v>
      </c>
      <c r="GJ38" s="53" t="e">
        <f t="shared" si="75"/>
        <v>#VALUE!</v>
      </c>
      <c r="GK38" s="3"/>
      <c r="GL38" s="33">
        <f t="shared" si="65"/>
        <v>1250</v>
      </c>
      <c r="GM38" s="41">
        <f>IF(AND($E38&gt;=Rates!$D$4,SUM($F$10:GM37)&gt;=Rates!$D$4),0,IF(AND($E38&gt;=Rates!$D$4,SUM($F$10:GM37)&lt;Rates!$D$4),Rates!$D$4-SUM($F$10:GM37:GM37),IF($E38&lt;Rates!$D$4,$E38-SUM($F$10:GM37))))</f>
        <v>0</v>
      </c>
      <c r="GN38" s="36" t="e">
        <f t="shared" si="45"/>
        <v>#VALUE!</v>
      </c>
      <c r="GO38" s="24" t="e">
        <f>GN38*Rates!$C$6</f>
        <v>#VALUE!</v>
      </c>
      <c r="GP38" s="36" t="e">
        <f>IF(AND(GL38&gt;($C$42+$C$42*Rates!$J$5),GL37&lt;=($C$42+$C$42*Rates!$J$5),SUM($F$10:GM38)&lt;Rates!$D$4),SUM($F$10:GM38)-($C$42+$C$42*Rates!$J$5),IF(GP37=0,0,GM38))</f>
        <v>#VALUE!</v>
      </c>
      <c r="GQ38" s="25" t="e">
        <f>GP38*(Rates!$C$6-Rates!$J$6*Rates!$C$6)</f>
        <v>#VALUE!</v>
      </c>
      <c r="GR38" s="41">
        <f>IF($E38&lt;=Rates!$D$4,0,IF(AND($E38&gt;Rates!$D$4,$E38&lt;Rates!$E$4),$E38-SUM($K$10:GR37)-Rates!$D$4,IF(AND($E38&gt;Rates!$E$4,SUM($K$10:GR37)&lt;Rates!$E$4-Rates!$D$4),Rates!$E$4-Rates!$D$4-SUM($K$10:GR37),0)))</f>
        <v>0</v>
      </c>
      <c r="GS38" s="24" t="e">
        <f t="shared" si="46"/>
        <v>#VALUE!</v>
      </c>
      <c r="GT38" s="24" t="e">
        <f>GS38*Rates!$D$6</f>
        <v>#VALUE!</v>
      </c>
      <c r="GU38" s="45">
        <f>IF(AND(GM38+GR38&gt;($C$42+$C$42*Rates!$J$5),GR38&lt;=Rates!$E$4-Rates!$D$4,GR38&gt;0,GR38&gt;GK70+GK70*Rates!$J$5), GM38+GR38-GP38,0)</f>
        <v>0</v>
      </c>
      <c r="GV38" s="25">
        <f>GU38*(Rates!$D$6-Rates!$J$6*Rates!$D$6)</f>
        <v>0</v>
      </c>
      <c r="GW38" s="41">
        <f>IF(GL38&gt;Rates!$E$4,GK38-GR38,0)</f>
        <v>0</v>
      </c>
      <c r="GX38" s="45" t="e">
        <f t="shared" si="47"/>
        <v>#VALUE!</v>
      </c>
      <c r="GY38" s="45" t="e">
        <f>GX38*Rates!$E$6</f>
        <v>#VALUE!</v>
      </c>
      <c r="GZ38" s="45">
        <f>IF($C$42+$C$42*Rates!$J$5&lt;=Rates!$E$4,GW38,IF(GL38&gt;$C$42+$C$42*Rates!$J$5,GL38-($C$42+$C$42*Rates!$J$5),0))</f>
        <v>700</v>
      </c>
      <c r="HA38" s="46">
        <f>GZ38*(Rates!$E$6-Rates!$J$6*Rates!$E$6)</f>
        <v>137200</v>
      </c>
      <c r="HB38" s="33" t="e">
        <f t="shared" si="48"/>
        <v>#VALUE!</v>
      </c>
      <c r="HC38" s="53">
        <f>IF($V$7,HB38*Rates!$J$11,0)</f>
        <v>0</v>
      </c>
      <c r="HD38" s="68" t="e">
        <f t="shared" si="49"/>
        <v>#VALUE!</v>
      </c>
      <c r="HE38" s="53" t="e">
        <f t="shared" si="76"/>
        <v>#VALUE!</v>
      </c>
      <c r="HF38" s="3"/>
      <c r="HG38" s="33">
        <f t="shared" si="66"/>
        <v>1250</v>
      </c>
      <c r="HH38" s="41">
        <f>IF(AND($E38&gt;=Rates!$D$4,SUM($F$10:HH37)&gt;=Rates!$D$4),0,IF(AND($E38&gt;=Rates!$D$4,SUM($F$10:HH37)&lt;Rates!$D$4),Rates!$D$4-SUM($F$10:HH37:HH37),IF($E38&lt;Rates!$D$4,$E38-SUM($F$10:HH37))))</f>
        <v>0</v>
      </c>
      <c r="HI38" s="36" t="e">
        <f t="shared" si="50"/>
        <v>#VALUE!</v>
      </c>
      <c r="HJ38" s="24" t="e">
        <f>HI38*Rates!$C$6</f>
        <v>#VALUE!</v>
      </c>
      <c r="HK38" s="36" t="e">
        <f>IF(AND(HG38&gt;($C$42+$C$42*Rates!$J$5),HG37&lt;=($C$42+$C$42*Rates!$J$5),SUM($F$10:HH38)&lt;Rates!$D$4),SUM($F$10:HH38)-($C$42+$C$42*Rates!$J$5),IF(HK37=0,0,HH38))</f>
        <v>#VALUE!</v>
      </c>
      <c r="HL38" s="25" t="e">
        <f>HK38*(Rates!$C$6-Rates!$J$6*Rates!$C$6)</f>
        <v>#VALUE!</v>
      </c>
      <c r="HM38" s="41">
        <f>IF($E38&lt;=Rates!$D$4,0,IF(AND($E38&gt;Rates!$D$4,$E38&lt;Rates!$E$4),$E38-SUM($K$10:K37)-Rates!$D$4,IF(AND($E38&gt;Rates!$E$4,SUM($K$10:K37)&lt;Rates!$E$4-Rates!$D$4),Rates!$E$4-Rates!$D$4-SUM($K$10:K37),0)))</f>
        <v>0</v>
      </c>
      <c r="HN38" s="24" t="e">
        <f t="shared" si="51"/>
        <v>#VALUE!</v>
      </c>
      <c r="HO38" s="24" t="e">
        <f>HN38*Rates!$D$6</f>
        <v>#VALUE!</v>
      </c>
      <c r="HP38" s="45">
        <f>IF(AND(HH38+HM38&gt;($C$42+$C$42*Rates!$J$5),HM38&lt;=Rates!$E$4-Rates!$D$4,HM38&gt;0,HM38&gt;HF70+HF70*Rates!$J$5), HH38+HM38-HK38,0)</f>
        <v>0</v>
      </c>
      <c r="HQ38" s="25">
        <f>HP38*(Rates!$D$6-Rates!$J$6*Rates!$D$6)</f>
        <v>0</v>
      </c>
      <c r="HR38" s="41">
        <f>IF(HG38&gt;Rates!$E$4,HF38-HM38,0)</f>
        <v>0</v>
      </c>
      <c r="HS38" s="45" t="e">
        <f t="shared" si="52"/>
        <v>#VALUE!</v>
      </c>
      <c r="HT38" s="45" t="e">
        <f>HS38*Rates!$E$6</f>
        <v>#VALUE!</v>
      </c>
      <c r="HU38" s="45">
        <f>IF($C$42+$C$42*Rates!$J$5&lt;=Rates!$E$4,HR38,IF(HG38&gt;$C$42+$C$42*Rates!$J$5,HG38-($C$42+$C$42*Rates!$J$5),0))</f>
        <v>700</v>
      </c>
      <c r="HV38" s="46">
        <f>HU38*(Rates!$E$6-Rates!$J$6*Rates!$E$6)</f>
        <v>137200</v>
      </c>
      <c r="HW38" s="33" t="e">
        <f t="shared" si="53"/>
        <v>#VALUE!</v>
      </c>
      <c r="HX38" s="53">
        <f>IF($V$7,HW38*Rates!$J$11,0)</f>
        <v>0</v>
      </c>
      <c r="HY38" s="68" t="e">
        <f t="shared" si="54"/>
        <v>#VALUE!</v>
      </c>
      <c r="HZ38" s="53" t="e">
        <f t="shared" si="77"/>
        <v>#VALUE!</v>
      </c>
      <c r="IB38" s="6"/>
      <c r="IC38" s="5"/>
    </row>
    <row r="39" spans="2:237" x14ac:dyDescent="0.25">
      <c r="B39" s="55" t="str">
        <f>IF(B38=" ", " ",IF(MONTH(B38+1)&gt;MONTH(B38), " ", B38+1))</f>
        <v xml:space="preserve"> </v>
      </c>
      <c r="C39" s="66" t="e">
        <f>WEEKDAY('Mngt Info'!B39,2)</f>
        <v>#VALUE!</v>
      </c>
      <c r="D39" s="3"/>
      <c r="E39" s="33">
        <f t="shared" si="78"/>
        <v>1250</v>
      </c>
      <c r="F39" s="41">
        <f>IF(AND($E39&gt;=Rates!$D$4,SUM($F$10:F38)&gt;=Rates!$D$4),0,IF(AND($E39&gt;=Rates!$D$4,SUM($F$10:F38)&lt;Rates!$D$4),Rates!$D$4-SUM(F$10:$F38:F38),IF($E39&lt;Rates!$D$4,$E39-SUM($F$10:F38))))</f>
        <v>0</v>
      </c>
      <c r="G39" s="36">
        <f t="shared" si="0"/>
        <v>0</v>
      </c>
      <c r="H39" s="24">
        <f>G39*Rates!$C$6</f>
        <v>0</v>
      </c>
      <c r="I39" s="36">
        <f>IF(AND(E39&gt;($C$42+$C$42*Rates!$J$5),E38&lt;=($C$42+$C$42*Rates!$J$5),SUM($F$10:F39)&lt;Rates!$D$4),SUM($F$10:F39)-($C$42+$C$42*Rates!$J$5),IF(I38=0,0,F39))</f>
        <v>0</v>
      </c>
      <c r="J39" s="25">
        <f>I39*(Rates!$C$6-Rates!$J$6*Rates!$C$6)</f>
        <v>0</v>
      </c>
      <c r="K39" s="41">
        <f>IF($E39&lt;=Rates!$D$4,0,IF(AND($E39&gt;Rates!$D$4,$E39&lt;Rates!$E$4),$E39-SUM($K$10:K38)-Rates!$D$4,IF(AND($E39&gt;Rates!$E$4,SUM($K$10:K38)&lt;Rates!$E$4-Rates!$D$4),Rates!$E$4-Rates!$D$4-SUM($K$10:K38),0)))</f>
        <v>0</v>
      </c>
      <c r="L39" s="24">
        <f t="shared" si="1"/>
        <v>0</v>
      </c>
      <c r="M39" s="24">
        <f>L39*Rates!$D$6</f>
        <v>0</v>
      </c>
      <c r="N39" s="45">
        <f>IF(AND(F39+K39&gt;($C$42+$C$42*Rates!$J$5),K39&lt;=Rates!$E$4-Rates!$D$4,K39&gt;0,K39&gt;D71+D71*Rates!$J$5), F39+K39-I39,0)</f>
        <v>0</v>
      </c>
      <c r="O39" s="25">
        <f>N39*(Rates!$D$6-Rates!$J$6*Rates!$D$6)</f>
        <v>0</v>
      </c>
      <c r="P39" s="41">
        <f>IF(E39&gt;Rates!$E$4,D39-K39,0)</f>
        <v>0</v>
      </c>
      <c r="Q39" s="45">
        <f>IF(P39=0,0,IF($H$42&lt;500,0,IF(SUM(Q$10:Q38)=($H$42-500),0,IF(P39&gt;$H$42-500-SUM(Q$10:Q38),$H$42-500-SUM(Q$10:Q38),P39))))</f>
        <v>0</v>
      </c>
      <c r="R39" s="45">
        <f>Q39*Rates!$E$6</f>
        <v>0</v>
      </c>
      <c r="S39" s="45">
        <f t="shared" si="2"/>
        <v>0</v>
      </c>
      <c r="T39" s="46">
        <f>S39*(Rates!$E$6-Rates!$J$6*Rates!$E$6)</f>
        <v>0</v>
      </c>
      <c r="U39" s="33">
        <f t="shared" si="3"/>
        <v>0</v>
      </c>
      <c r="V39" s="53">
        <f>IF($V$7,U39*Rates!$J$11,0)</f>
        <v>0</v>
      </c>
      <c r="W39" s="68">
        <f t="shared" si="4"/>
        <v>0</v>
      </c>
      <c r="X39" s="53" t="e">
        <f t="shared" si="67"/>
        <v>#VALUE!</v>
      </c>
      <c r="Y39" s="6"/>
      <c r="Z39" s="33">
        <f t="shared" si="57"/>
        <v>756</v>
      </c>
      <c r="AA39" s="41" t="e">
        <f>IF(AND($E39&gt;=Rates!$D$4,SUM($F$10:AA38)&gt;=Rates!$D$4),0,IF(AND($E39&gt;=Rates!$D$4,SUM($F$10:AA38)&lt;Rates!$D$4),Rates!$D$4-SUM($F$10:AA38:AA38),IF($E39&lt;Rates!$D$4,$E39-SUM($F$10:AA38))))</f>
        <v>#VALUE!</v>
      </c>
      <c r="AB39" s="36" t="e">
        <f t="shared" si="5"/>
        <v>#VALUE!</v>
      </c>
      <c r="AC39" s="24" t="e">
        <f>AB39*Rates!$C$6</f>
        <v>#VALUE!</v>
      </c>
      <c r="AD39" s="36" t="e">
        <f>IF(AND(Z39&gt;($C$42+$C$42*Rates!$J$5),Z38&lt;=($C$42+$C$42*Rates!$J$5),SUM($F$10:AA39)&lt;Rates!$D$4),SUM($F$10:AA39)-($C$42+$C$42*Rates!$J$5),IF(AD38=0,0,AA39))</f>
        <v>#VALUE!</v>
      </c>
      <c r="AE39" s="25" t="e">
        <f>AD39*(Rates!$C$6-Rates!$J$6*Rates!$C$6)</f>
        <v>#VALUE!</v>
      </c>
      <c r="AF39" s="41">
        <f>IF($E39&lt;=Rates!$D$4,0,IF(AND($E39&gt;Rates!$D$4,$E39&lt;Rates!$E$4),$E39-SUM($K$10:K38)-Rates!$D$4,IF(AND($E39&gt;Rates!$E$4,SUM($K$10:K38)&lt;Rates!$E$4-Rates!$D$4),Rates!$E$4-Rates!$D$4-SUM($K$10:K38),0)))</f>
        <v>0</v>
      </c>
      <c r="AG39" s="24" t="e">
        <f t="shared" si="6"/>
        <v>#VALUE!</v>
      </c>
      <c r="AH39" s="24" t="e">
        <f>AG39*Rates!$D$6</f>
        <v>#VALUE!</v>
      </c>
      <c r="AI39" s="45" t="e">
        <f>IF(AND(AA39+AF39&gt;($C$42+$C$42*Rates!$J$5),AF39&lt;=Rates!$E$4-Rates!$D$4,AF39&gt;0,AF39&gt;Y71+Y71*Rates!$J$5), AA39+AF39-AD39,0)</f>
        <v>#VALUE!</v>
      </c>
      <c r="AJ39" s="25" t="e">
        <f>AI39*(Rates!$D$6-Rates!$J$6*Rates!$D$6)</f>
        <v>#VALUE!</v>
      </c>
      <c r="AK39" s="41">
        <f>IF(Z39&gt;Rates!$E$4,Y39-AF39,0)</f>
        <v>0</v>
      </c>
      <c r="AL39" s="45" t="e">
        <f t="shared" si="7"/>
        <v>#VALUE!</v>
      </c>
      <c r="AM39" s="45" t="e">
        <f>AL39*Rates!$E$6</f>
        <v>#VALUE!</v>
      </c>
      <c r="AN39" s="45">
        <f>IF($C$42+$C$42*Rates!$J$5&lt;=Rates!$E$4,AK39,IF(Z39&gt;$C$42+$C$42*Rates!$J$5,Z39-($C$42+$C$42*Rates!$J$5),0))</f>
        <v>206</v>
      </c>
      <c r="AO39" s="46">
        <f>AN39*(Rates!$E$6-Rates!$J$6*Rates!$E$6)</f>
        <v>40376</v>
      </c>
      <c r="AP39" s="71" t="e">
        <f t="shared" si="8"/>
        <v>#VALUE!</v>
      </c>
      <c r="AQ39" s="53">
        <f>IF($V$7,AP39*Rates!$J$11,0)</f>
        <v>0</v>
      </c>
      <c r="AR39" s="68" t="e">
        <f t="shared" si="9"/>
        <v>#VALUE!</v>
      </c>
      <c r="AS39" s="53" t="e">
        <f t="shared" si="68"/>
        <v>#VALUE!</v>
      </c>
      <c r="AT39" s="6"/>
      <c r="AU39" s="33">
        <f t="shared" si="58"/>
        <v>1250</v>
      </c>
      <c r="AV39" s="41" t="e">
        <f>IF(AND($E39&gt;=Rates!$D$4,SUM($F$10:AV38)&gt;=Rates!$D$4),0,IF(AND($E39&gt;=Rates!$D$4,SUM($F$10:AV38)&lt;Rates!$D$4),Rates!$D$4-SUM($F$10:AV38:AV38),IF($E39&lt;Rates!$D$4,$E39-SUM($F$10:AV38))))</f>
        <v>#VALUE!</v>
      </c>
      <c r="AW39" s="36" t="e">
        <f t="shared" si="10"/>
        <v>#VALUE!</v>
      </c>
      <c r="AX39" s="24" t="e">
        <f>AW39*Rates!$C$6</f>
        <v>#VALUE!</v>
      </c>
      <c r="AY39" s="36" t="e">
        <f>IF(AND(AU39&gt;($C$42+$C$42*Rates!$J$5),AU38&lt;=($C$42+$C$42*Rates!$J$5),SUM($F$10:AV39)&lt;Rates!$D$4),SUM($F$10:AV39)-($C$42+$C$42*Rates!$J$5),IF(AY38=0,0,AV39))</f>
        <v>#VALUE!</v>
      </c>
      <c r="AZ39" s="25" t="e">
        <f>AY39*(Rates!$C$6-Rates!$J$6*Rates!$C$6)</f>
        <v>#VALUE!</v>
      </c>
      <c r="BA39" s="41">
        <f>IF($E39&lt;=Rates!$D$4,0,IF(AND($E39&gt;Rates!$D$4,$E39&lt;Rates!$E$4),$E39-SUM($K$10:K38)-Rates!$D$4,IF(AND($E39&gt;Rates!$E$4,SUM($K$10:K38)&lt;Rates!$E$4-Rates!$D$4),Rates!$E$4-Rates!$D$4-SUM($K$10:K38),0)))</f>
        <v>0</v>
      </c>
      <c r="BB39" s="24" t="e">
        <f t="shared" si="11"/>
        <v>#VALUE!</v>
      </c>
      <c r="BC39" s="24" t="e">
        <f>BB39*Rates!$D$6</f>
        <v>#VALUE!</v>
      </c>
      <c r="BD39" s="45" t="e">
        <f>IF(AND(AV39+BA39&gt;($C$42+$C$42*Rates!$J$5),BA39&lt;=Rates!$E$4-Rates!$D$4,BA39&gt;0,BA39&gt;AT71+AT71*Rates!$J$5), AV39+BA39-AY39,0)</f>
        <v>#VALUE!</v>
      </c>
      <c r="BE39" s="25" t="e">
        <f>BD39*(Rates!$D$6-Rates!$J$6*Rates!$D$6)</f>
        <v>#VALUE!</v>
      </c>
      <c r="BF39" s="41">
        <f>IF(AU39&gt;Rates!$E$4,AT39-BA39,0)</f>
        <v>0</v>
      </c>
      <c r="BG39" s="45" t="e">
        <f t="shared" si="12"/>
        <v>#VALUE!</v>
      </c>
      <c r="BH39" s="45" t="e">
        <f>BG39*Rates!$E$6</f>
        <v>#VALUE!</v>
      </c>
      <c r="BI39" s="45">
        <f>IF($C$42+$C$42*Rates!$J$5&lt;=Rates!$E$4,BF39,IF(AU39&gt;$C$42+$C$42*Rates!$J$5,AU39-($C$42+$C$42*Rates!$J$5),0))</f>
        <v>700</v>
      </c>
      <c r="BJ39" s="46">
        <f>BI39*(Rates!$E$6-Rates!$J$6*Rates!$E$6)</f>
        <v>137200</v>
      </c>
      <c r="BK39" s="71" t="e">
        <f t="shared" si="13"/>
        <v>#VALUE!</v>
      </c>
      <c r="BL39" s="53">
        <f>IF($V$7,BK39*Rates!$J$11,0)</f>
        <v>0</v>
      </c>
      <c r="BM39" s="68" t="e">
        <f t="shared" si="14"/>
        <v>#VALUE!</v>
      </c>
      <c r="BN39" s="53" t="e">
        <f t="shared" si="69"/>
        <v>#VALUE!</v>
      </c>
      <c r="BO39" s="3"/>
      <c r="BP39" s="33">
        <f t="shared" si="59"/>
        <v>1250</v>
      </c>
      <c r="BQ39" s="41" t="e">
        <f>IF(AND($E39&gt;=Rates!$D$4,SUM($F$10:BQ38)&gt;=Rates!$D$4),0,IF(AND($E39&gt;=Rates!$D$4,SUM($F$10:BQ38)&lt;Rates!$D$4),Rates!$D$4-SUM($F$10:BQ38:BQ38),IF($E39&lt;Rates!$D$4,$E39-SUM($F$10:BQ38))))</f>
        <v>#VALUE!</v>
      </c>
      <c r="BR39" s="36" t="e">
        <f t="shared" si="15"/>
        <v>#VALUE!</v>
      </c>
      <c r="BS39" s="24" t="e">
        <f>BR39*Rates!$C$6</f>
        <v>#VALUE!</v>
      </c>
      <c r="BT39" s="36" t="e">
        <f>IF(AND(BP39&gt;($C$42+$C$42*Rates!$J$5),BP38&lt;=($C$42+$C$42*Rates!$J$5),SUM($F$10:BQ39)&lt;Rates!$D$4),SUM($F$10:BQ39)-($C$42+$C$42*Rates!$J$5),IF(BT38=0,0,BQ39))</f>
        <v>#VALUE!</v>
      </c>
      <c r="BU39" s="25" t="e">
        <f>BT39*(Rates!$C$6-Rates!$J$6*Rates!$C$6)</f>
        <v>#VALUE!</v>
      </c>
      <c r="BV39" s="41">
        <f>IF($E39&lt;=Rates!$D$4,0,IF(AND($E39&gt;Rates!$D$4,$E39&lt;Rates!$E$4),$E39-SUM($K$10:K38)-Rates!$D$4,IF(AND($E39&gt;Rates!$E$4,SUM($K$10:K38)&lt;Rates!$E$4-Rates!$D$4),Rates!$E$4-Rates!$D$4-SUM($K$10:K38),0)))</f>
        <v>0</v>
      </c>
      <c r="BW39" s="24" t="e">
        <f t="shared" si="16"/>
        <v>#VALUE!</v>
      </c>
      <c r="BX39" s="24" t="e">
        <f>BW39*Rates!$D$6</f>
        <v>#VALUE!</v>
      </c>
      <c r="BY39" s="45" t="e">
        <f>IF(AND(BQ39+BV39&gt;($C$42+$C$42*Rates!$J$5),BV39&lt;=Rates!$E$4-Rates!$D$4,BV39&gt;0,BV39&gt;BO71+BO71*Rates!$J$5), BQ39+BV39-BT39,0)</f>
        <v>#VALUE!</v>
      </c>
      <c r="BZ39" s="25" t="e">
        <f>BY39*(Rates!$D$6-Rates!$J$6*Rates!$D$6)</f>
        <v>#VALUE!</v>
      </c>
      <c r="CA39" s="41">
        <f>IF(BP39&gt;Rates!$E$4,BO39-BV39,0)</f>
        <v>0</v>
      </c>
      <c r="CB39" s="45" t="e">
        <f t="shared" si="17"/>
        <v>#VALUE!</v>
      </c>
      <c r="CC39" s="45" t="e">
        <f>CB39*Rates!$E$6</f>
        <v>#VALUE!</v>
      </c>
      <c r="CD39" s="45">
        <f>IF($C$42+$C$42*Rates!$J$5&lt;=Rates!$E$4,CA39,IF(BP39&gt;$C$42+$C$42*Rates!$J$5,BP39-($C$42+$C$42*Rates!$J$5),0))</f>
        <v>700</v>
      </c>
      <c r="CE39" s="46">
        <f>CD39*(Rates!$E$6-Rates!$J$6*Rates!$E$6)</f>
        <v>137200</v>
      </c>
      <c r="CF39" s="33" t="e">
        <f t="shared" si="18"/>
        <v>#VALUE!</v>
      </c>
      <c r="CG39" s="53">
        <f>IF($V$7,CF39*Rates!$J$11,0)</f>
        <v>0</v>
      </c>
      <c r="CH39" s="68" t="e">
        <f t="shared" si="19"/>
        <v>#VALUE!</v>
      </c>
      <c r="CI39" s="53" t="e">
        <f t="shared" si="70"/>
        <v>#VALUE!</v>
      </c>
      <c r="CJ39" s="3"/>
      <c r="CK39" s="33">
        <f t="shared" si="60"/>
        <v>1250</v>
      </c>
      <c r="CL39" s="41" t="e">
        <f>IF(AND($E39&gt;=Rates!$D$4,SUM($F$10:CL38)&gt;=Rates!$D$4),0,IF(AND($E39&gt;=Rates!$D$4,SUM($F$10:CL38)&lt;Rates!$D$4),Rates!$D$4-SUM($F$10:CL38:CL38),IF($E39&lt;Rates!$D$4,$E39-SUM($F$10:CL38))))</f>
        <v>#VALUE!</v>
      </c>
      <c r="CM39" s="36" t="e">
        <f t="shared" si="20"/>
        <v>#VALUE!</v>
      </c>
      <c r="CN39" s="24" t="e">
        <f>CM39*Rates!$C$6</f>
        <v>#VALUE!</v>
      </c>
      <c r="CO39" s="36" t="e">
        <f>IF(AND(CK39&gt;($C$42+$C$42*Rates!$J$5),CK38&lt;=($C$42+$C$42*Rates!$J$5),SUM($F$10:CL39)&lt;Rates!$D$4),SUM($F$10:CL39)-($C$42+$C$42*Rates!$J$5),IF(CO38=0,0,CL39))</f>
        <v>#VALUE!</v>
      </c>
      <c r="CP39" s="25" t="e">
        <f>CO39*(Rates!$C$6-Rates!$J$6*Rates!$C$6)</f>
        <v>#VALUE!</v>
      </c>
      <c r="CQ39" s="41">
        <f>IF($E39&lt;=Rates!$D$4,0,IF(AND($E39&gt;Rates!$D$4,$E39&lt;Rates!$E$4),$E39-SUM($K$10:K38)-Rates!$D$4,IF(AND($E39&gt;Rates!$E$4,SUM($K$10:K38)&lt;Rates!$E$4-Rates!$D$4),Rates!$E$4-Rates!$D$4-SUM($K$10:K38),0)))</f>
        <v>0</v>
      </c>
      <c r="CR39" s="24" t="e">
        <f t="shared" si="21"/>
        <v>#VALUE!</v>
      </c>
      <c r="CS39" s="24" t="e">
        <f>CR39*Rates!$D$6</f>
        <v>#VALUE!</v>
      </c>
      <c r="CT39" s="45" t="e">
        <f>IF(AND(CL39+CQ39&gt;($C$42+$C$42*Rates!$J$5),CQ39&lt;=Rates!$E$4-Rates!$D$4,CQ39&gt;0,CQ39&gt;CJ71+CJ71*Rates!$J$5), CL39+CQ39-CO39,0)</f>
        <v>#VALUE!</v>
      </c>
      <c r="CU39" s="25" t="e">
        <f>CT39*(Rates!$D$6-Rates!$J$6*Rates!$D$6)</f>
        <v>#VALUE!</v>
      </c>
      <c r="CV39" s="41">
        <f>IF(CK39&gt;Rates!$E$4,CJ39-CQ39,0)</f>
        <v>0</v>
      </c>
      <c r="CW39" s="45" t="e">
        <f t="shared" si="22"/>
        <v>#VALUE!</v>
      </c>
      <c r="CX39" s="45" t="e">
        <f>CW39*Rates!$E$6</f>
        <v>#VALUE!</v>
      </c>
      <c r="CY39" s="45">
        <f>IF($C$42+$C$42*Rates!$J$5&lt;=Rates!$E$4,CV39,IF(CK39&gt;$C$42+$C$42*Rates!$J$5,CK39-($C$42+$C$42*Rates!$J$5),0))</f>
        <v>700</v>
      </c>
      <c r="CZ39" s="46">
        <f>CY39*(Rates!$E$6-Rates!$J$6*Rates!$E$6)</f>
        <v>137200</v>
      </c>
      <c r="DA39" s="33" t="e">
        <f t="shared" si="23"/>
        <v>#VALUE!</v>
      </c>
      <c r="DB39" s="53">
        <f>IF($V$7,DA39*Rates!$J$11,0)</f>
        <v>0</v>
      </c>
      <c r="DC39" s="68" t="e">
        <f t="shared" si="24"/>
        <v>#VALUE!</v>
      </c>
      <c r="DD39" s="53" t="e">
        <f t="shared" si="71"/>
        <v>#VALUE!</v>
      </c>
      <c r="DE39" s="3"/>
      <c r="DF39" s="33">
        <f t="shared" si="61"/>
        <v>1250</v>
      </c>
      <c r="DG39" s="41" t="e">
        <f>IF(AND($E39&gt;=Rates!$D$4,SUM($F$10:DG38)&gt;=Rates!$D$4),0,IF(AND($E39&gt;=Rates!$D$4,SUM($F$10:DG38)&lt;Rates!$D$4),Rates!$D$4-SUM($F$10:DG38:DG38),IF($E39&lt;Rates!$D$4,$E39-SUM($F$10:DG38))))</f>
        <v>#VALUE!</v>
      </c>
      <c r="DH39" s="36" t="e">
        <f t="shared" si="25"/>
        <v>#VALUE!</v>
      </c>
      <c r="DI39" s="24" t="e">
        <f>DH39*Rates!$C$6</f>
        <v>#VALUE!</v>
      </c>
      <c r="DJ39" s="36" t="e">
        <f>IF(AND(DF39&gt;($C$42+$C$42*Rates!$J$5),DF38&lt;=($C$42+$C$42*Rates!$J$5),SUM($F$10:DG39)&lt;Rates!$D$4),SUM($F$10:DG39)-($C$42+$C$42*Rates!$J$5),IF(DJ38=0,0,DG39))</f>
        <v>#VALUE!</v>
      </c>
      <c r="DK39" s="25" t="e">
        <f>DJ39*(Rates!$C$6-Rates!$J$6*Rates!$C$6)</f>
        <v>#VALUE!</v>
      </c>
      <c r="DL39" s="41">
        <f>IF($E39&lt;=Rates!$D$4,0,IF(AND($E39&gt;Rates!$D$4,$E39&lt;Rates!$E$4),$E39-SUM($K$10:K38)-Rates!$D$4,IF(AND($E39&gt;Rates!$E$4,SUM($K$10:K38)&lt;Rates!$E$4-Rates!$D$4),Rates!$E$4-Rates!$D$4-SUM($K$10:K38),0)))</f>
        <v>0</v>
      </c>
      <c r="DM39" s="24" t="e">
        <f t="shared" si="26"/>
        <v>#VALUE!</v>
      </c>
      <c r="DN39" s="24" t="e">
        <f>DM39*Rates!$D$6</f>
        <v>#VALUE!</v>
      </c>
      <c r="DO39" s="45" t="e">
        <f>IF(AND(DG39+DL39&gt;($C$42+$C$42*Rates!$J$5),DL39&lt;=Rates!$E$4-Rates!$D$4,DL39&gt;0,DL39&gt;DE71+DE71*Rates!$J$5), DG39+DL39-DJ39,0)</f>
        <v>#VALUE!</v>
      </c>
      <c r="DP39" s="25" t="e">
        <f>DO39*(Rates!$D$6-Rates!$J$6*Rates!$D$6)</f>
        <v>#VALUE!</v>
      </c>
      <c r="DQ39" s="41">
        <f>IF(DF39&gt;Rates!$E$4,DE39-DL39,0)</f>
        <v>0</v>
      </c>
      <c r="DR39" s="45" t="e">
        <f t="shared" si="27"/>
        <v>#VALUE!</v>
      </c>
      <c r="DS39" s="45" t="e">
        <f>DR39*Rates!$E$6</f>
        <v>#VALUE!</v>
      </c>
      <c r="DT39" s="45">
        <f>IF($C$42+$C$42*Rates!$J$5&lt;=Rates!$E$4,DQ39,IF(DF39&gt;$C$42+$C$42*Rates!$J$5,DF39-($C$42+$C$42*Rates!$J$5),0))</f>
        <v>700</v>
      </c>
      <c r="DU39" s="46">
        <f>DT39*(Rates!$E$6-Rates!$J$6*Rates!$E$6)</f>
        <v>137200</v>
      </c>
      <c r="DV39" s="33" t="e">
        <f t="shared" si="28"/>
        <v>#VALUE!</v>
      </c>
      <c r="DW39" s="53">
        <f>IF($V$7,DV39*Rates!$J$11,0)</f>
        <v>0</v>
      </c>
      <c r="DX39" s="68" t="e">
        <f t="shared" si="29"/>
        <v>#VALUE!</v>
      </c>
      <c r="DY39" s="53" t="e">
        <f t="shared" si="72"/>
        <v>#VALUE!</v>
      </c>
      <c r="DZ39" s="3"/>
      <c r="EA39" s="33">
        <f t="shared" si="62"/>
        <v>1250</v>
      </c>
      <c r="EB39" s="41" t="e">
        <f>IF(AND($E39&gt;=Rates!$D$4,SUM($F$10:EB38)&gt;=Rates!$D$4),0,IF(AND($E39&gt;=Rates!$D$4,SUM($F$10:EB38)&lt;Rates!$D$4),Rates!$D$4-SUM($F$10:EB38:EB38),IF($E39&lt;Rates!$D$4,$E39-SUM($F$10:EB38))))</f>
        <v>#VALUE!</v>
      </c>
      <c r="EC39" s="36" t="e">
        <f t="shared" si="30"/>
        <v>#VALUE!</v>
      </c>
      <c r="ED39" s="24" t="e">
        <f>EC39*Rates!$C$6</f>
        <v>#VALUE!</v>
      </c>
      <c r="EE39" s="36" t="e">
        <f>IF(AND(EA39&gt;($C$42+$C$42*Rates!$J$5),EA38&lt;=($C$42+$C$42*Rates!$J$5),SUM($F$10:EB39)&lt;Rates!$D$4),SUM($F$10:EB39)-($C$42+$C$42*Rates!$J$5),IF(EE38=0,0,EB39))</f>
        <v>#VALUE!</v>
      </c>
      <c r="EF39" s="25" t="e">
        <f>EE39*(Rates!$C$6-Rates!$J$6*Rates!$C$6)</f>
        <v>#VALUE!</v>
      </c>
      <c r="EG39" s="41">
        <f>IF($E39&lt;=Rates!$D$4,0,IF(AND($E39&gt;Rates!$D$4,$E39&lt;Rates!$E$4),$E39-SUM($K$10:K38)-Rates!$D$4,IF(AND($E39&gt;Rates!$E$4,SUM($K$10:K38)&lt;Rates!$E$4-Rates!$D$4),Rates!$E$4-Rates!$D$4-SUM($K$10:K38),0)))</f>
        <v>0</v>
      </c>
      <c r="EH39" s="24" t="e">
        <f t="shared" si="31"/>
        <v>#VALUE!</v>
      </c>
      <c r="EI39" s="24" t="e">
        <f>EH39*Rates!$D$6</f>
        <v>#VALUE!</v>
      </c>
      <c r="EJ39" s="45" t="e">
        <f>IF(AND(EB39+EG39&gt;($C$42+$C$42*Rates!$J$5),EG39&lt;=Rates!$E$4-Rates!$D$4,EG39&gt;0,EG39&gt;DZ71+DZ71*Rates!$J$5), EB39+EG39-EE39,0)</f>
        <v>#VALUE!</v>
      </c>
      <c r="EK39" s="25" t="e">
        <f>EJ39*(Rates!$D$6-Rates!$J$6*Rates!$D$6)</f>
        <v>#VALUE!</v>
      </c>
      <c r="EL39" s="41">
        <f>IF(EA39&gt;Rates!$E$4,DZ39-EG39,0)</f>
        <v>0</v>
      </c>
      <c r="EM39" s="45" t="e">
        <f t="shared" si="32"/>
        <v>#VALUE!</v>
      </c>
      <c r="EN39" s="45" t="e">
        <f>EM39*Rates!$E$6</f>
        <v>#VALUE!</v>
      </c>
      <c r="EO39" s="45">
        <f>IF($C$42+$C$42*Rates!$J$5&lt;=Rates!$E$4,EL39,IF(EA39&gt;$C$42+$C$42*Rates!$J$5,EA39-($C$42+$C$42*Rates!$J$5),0))</f>
        <v>700</v>
      </c>
      <c r="EP39" s="46">
        <f>EO39*(Rates!$E$6-Rates!$J$6*Rates!$E$6)</f>
        <v>137200</v>
      </c>
      <c r="EQ39" s="33" t="e">
        <f t="shared" si="33"/>
        <v>#VALUE!</v>
      </c>
      <c r="ER39" s="53">
        <f>IF($V$7,EQ39*Rates!$J$11,0)</f>
        <v>0</v>
      </c>
      <c r="ES39" s="68" t="e">
        <f t="shared" si="34"/>
        <v>#VALUE!</v>
      </c>
      <c r="ET39" s="53" t="e">
        <f t="shared" si="73"/>
        <v>#VALUE!</v>
      </c>
      <c r="EU39" s="3"/>
      <c r="EV39" s="33">
        <f t="shared" si="63"/>
        <v>1250</v>
      </c>
      <c r="EW39" s="41" t="e">
        <f>IF(AND($E39&gt;=Rates!$D$4,SUM($F$10:EW38)&gt;=Rates!$D$4),0,IF(AND($E39&gt;=Rates!$D$4,SUM($F$10:EW38)&lt;Rates!$D$4),Rates!$D$4-SUM($F$10:EW38:EW38),IF($E39&lt;Rates!$D$4,$E39-SUM($F$10:EW38))))</f>
        <v>#VALUE!</v>
      </c>
      <c r="EX39" s="36" t="e">
        <f t="shared" si="35"/>
        <v>#VALUE!</v>
      </c>
      <c r="EY39" s="24" t="e">
        <f>EX39*Rates!$C$6</f>
        <v>#VALUE!</v>
      </c>
      <c r="EZ39" s="36" t="e">
        <f>IF(AND(EV39&gt;($C$42+$C$42*Rates!$J$5),EV38&lt;=($C$42+$C$42*Rates!$J$5),SUM($F$10:EW39)&lt;Rates!$D$4),SUM($F$10:EW39)-($C$42+$C$42*Rates!$J$5),IF(EZ38=0,0,EW39))</f>
        <v>#VALUE!</v>
      </c>
      <c r="FA39" s="25" t="e">
        <f>EZ39*(Rates!$C$6-Rates!$J$6*Rates!$C$6)</f>
        <v>#VALUE!</v>
      </c>
      <c r="FB39" s="41">
        <f>IF($E39&lt;=Rates!$D$4,0,IF(AND($E39&gt;Rates!$D$4,$E39&lt;Rates!$E$4),$E39-SUM($K$10:K38)-Rates!$D$4,IF(AND($E39&gt;Rates!$E$4,SUM($K$10:K38)&lt;Rates!$E$4-Rates!$D$4),Rates!$E$4-Rates!$D$4-SUM($K$10:K38),0)))</f>
        <v>0</v>
      </c>
      <c r="FC39" s="24" t="e">
        <f t="shared" si="36"/>
        <v>#VALUE!</v>
      </c>
      <c r="FD39" s="24" t="e">
        <f>FC39*Rates!$D$6</f>
        <v>#VALUE!</v>
      </c>
      <c r="FE39" s="45" t="e">
        <f>IF(AND(EW39+FB39&gt;($C$42+$C$42*Rates!$J$5),FB39&lt;=Rates!$E$4-Rates!$D$4,FB39&gt;0,FB39&gt;EU71+EU71*Rates!$J$5), EW39+FB39-EZ39,0)</f>
        <v>#VALUE!</v>
      </c>
      <c r="FF39" s="25" t="e">
        <f>FE39*(Rates!$D$6-Rates!$J$6*Rates!$D$6)</f>
        <v>#VALUE!</v>
      </c>
      <c r="FG39" s="41">
        <f>IF(EV39&gt;Rates!$E$4,EU39-FB39,0)</f>
        <v>0</v>
      </c>
      <c r="FH39" s="45" t="e">
        <f t="shared" si="37"/>
        <v>#VALUE!</v>
      </c>
      <c r="FI39" s="45" t="e">
        <f>FH39*Rates!$E$6</f>
        <v>#VALUE!</v>
      </c>
      <c r="FJ39" s="45">
        <f>IF($C$42+$C$42*Rates!$J$5&lt;=Rates!$E$4,FG39,IF(EV39&gt;$C$42+$C$42*Rates!$J$5,EV39-($C$42+$C$42*Rates!$J$5),0))</f>
        <v>700</v>
      </c>
      <c r="FK39" s="46">
        <f>FJ39*(Rates!$E$6-Rates!$J$6*Rates!$E$6)</f>
        <v>137200</v>
      </c>
      <c r="FL39" s="33" t="e">
        <f t="shared" si="38"/>
        <v>#VALUE!</v>
      </c>
      <c r="FM39" s="53">
        <f>IF($V$7,FL39*Rates!$J$11,0)</f>
        <v>0</v>
      </c>
      <c r="FN39" s="68" t="e">
        <f t="shared" si="39"/>
        <v>#VALUE!</v>
      </c>
      <c r="FO39" s="53" t="e">
        <f t="shared" si="74"/>
        <v>#VALUE!</v>
      </c>
      <c r="FP39" s="3"/>
      <c r="FQ39" s="33">
        <f t="shared" si="64"/>
        <v>1250</v>
      </c>
      <c r="FR39" s="41" t="e">
        <f>IF(AND($E39&gt;=Rates!$D$4,SUM($F$10:FR38)&gt;=Rates!$D$4),0,IF(AND($E39&gt;=Rates!$D$4,SUM($F$10:FR38)&lt;Rates!$D$4),Rates!$D$4-SUM($F$10:FR38:FR38),IF($E39&lt;Rates!$D$4,$E39-SUM($F$10:FR38))))</f>
        <v>#VALUE!</v>
      </c>
      <c r="FS39" s="36" t="e">
        <f t="shared" si="40"/>
        <v>#VALUE!</v>
      </c>
      <c r="FT39" s="24" t="e">
        <f>FS39*Rates!$C$6</f>
        <v>#VALUE!</v>
      </c>
      <c r="FU39" s="36" t="e">
        <f>IF(AND(FQ39&gt;($C$42+$C$42*Rates!$J$5),FQ38&lt;=($C$42+$C$42*Rates!$J$5),SUM($F$10:FR39)&lt;Rates!$D$4),SUM($F$10:FR39)-($C$42+$C$42*Rates!$J$5),IF(FU38=0,0,FR39))</f>
        <v>#VALUE!</v>
      </c>
      <c r="FV39" s="25" t="e">
        <f>FU39*(Rates!$C$6-Rates!$J$6*Rates!$C$6)</f>
        <v>#VALUE!</v>
      </c>
      <c r="FW39" s="41">
        <f>IF($E39&lt;=Rates!$D$4,0,IF(AND($E39&gt;Rates!$D$4,$E39&lt;Rates!$E$4),$E39-SUM($K$10:K38)-Rates!$D$4,IF(AND($E39&gt;Rates!$E$4,SUM($K$10:K38)&lt;Rates!$E$4-Rates!$D$4),Rates!$E$4-Rates!$D$4-SUM($K$10:K38),0)))</f>
        <v>0</v>
      </c>
      <c r="FX39" s="24" t="e">
        <f t="shared" si="41"/>
        <v>#VALUE!</v>
      </c>
      <c r="FY39" s="24" t="e">
        <f>FX39*Rates!$D$6</f>
        <v>#VALUE!</v>
      </c>
      <c r="FZ39" s="45" t="e">
        <f>IF(AND(FR39+FW39&gt;($C$42+$C$42*Rates!$J$5),FW39&lt;=Rates!$E$4-Rates!$D$4,FW39&gt;0,FW39&gt;FP71+FP71*Rates!$J$5), FR39+FW39-FU39,0)</f>
        <v>#VALUE!</v>
      </c>
      <c r="GA39" s="25" t="e">
        <f>FZ39*(Rates!$D$6-Rates!$J$6*Rates!$D$6)</f>
        <v>#VALUE!</v>
      </c>
      <c r="GB39" s="41">
        <f>IF(FQ39&gt;Rates!$E$4,FP39-FW39,0)</f>
        <v>0</v>
      </c>
      <c r="GC39" s="45" t="e">
        <f t="shared" si="42"/>
        <v>#VALUE!</v>
      </c>
      <c r="GD39" s="45" t="e">
        <f>GC39*Rates!$E$6</f>
        <v>#VALUE!</v>
      </c>
      <c r="GE39" s="45">
        <f>IF($C$42+$C$42*Rates!$J$5&lt;=Rates!$E$4,GB39,IF(FQ39&gt;$C$42+$C$42*Rates!$J$5,FQ39-($C$42+$C$42*Rates!$J$5),0))</f>
        <v>700</v>
      </c>
      <c r="GF39" s="46">
        <f>GE39*(Rates!$E$6-Rates!$J$6*Rates!$E$6)</f>
        <v>137200</v>
      </c>
      <c r="GG39" s="33" t="e">
        <f t="shared" si="43"/>
        <v>#VALUE!</v>
      </c>
      <c r="GH39" s="53">
        <f>IF($V$7,GG39*Rates!$J$11,0)</f>
        <v>0</v>
      </c>
      <c r="GI39" s="68" t="e">
        <f t="shared" si="44"/>
        <v>#VALUE!</v>
      </c>
      <c r="GJ39" s="53" t="e">
        <f t="shared" si="75"/>
        <v>#VALUE!</v>
      </c>
      <c r="GK39" s="3"/>
      <c r="GL39" s="33">
        <f t="shared" si="65"/>
        <v>1250</v>
      </c>
      <c r="GM39" s="41" t="e">
        <f>IF(AND($E39&gt;=Rates!$D$4,SUM($F$10:GM38)&gt;=Rates!$D$4),0,IF(AND($E39&gt;=Rates!$D$4,SUM($F$10:GM38)&lt;Rates!$D$4),Rates!$D$4-SUM($F$10:GM38:GM38),IF($E39&lt;Rates!$D$4,$E39-SUM($F$10:GM38))))</f>
        <v>#VALUE!</v>
      </c>
      <c r="GN39" s="36" t="e">
        <f t="shared" si="45"/>
        <v>#VALUE!</v>
      </c>
      <c r="GO39" s="24" t="e">
        <f>GN39*Rates!$C$6</f>
        <v>#VALUE!</v>
      </c>
      <c r="GP39" s="36" t="e">
        <f>IF(AND(GL39&gt;($C$42+$C$42*Rates!$J$5),GL38&lt;=($C$42+$C$42*Rates!$J$5),SUM($F$10:GM39)&lt;Rates!$D$4),SUM($F$10:GM39)-($C$42+$C$42*Rates!$J$5),IF(GP38=0,0,GM39))</f>
        <v>#VALUE!</v>
      </c>
      <c r="GQ39" s="25" t="e">
        <f>GP39*(Rates!$C$6-Rates!$J$6*Rates!$C$6)</f>
        <v>#VALUE!</v>
      </c>
      <c r="GR39" s="41" t="e">
        <f>IF($E39&lt;=Rates!$D$4,0,IF(AND($E39&gt;Rates!$D$4,$E39&lt;Rates!$E$4),$E39-SUM($K$10:GR38)-Rates!$D$4,IF(AND($E39&gt;Rates!$E$4,SUM($K$10:GR38)&lt;Rates!$E$4-Rates!$D$4),Rates!$E$4-Rates!$D$4-SUM($K$10:GR38),0)))</f>
        <v>#VALUE!</v>
      </c>
      <c r="GS39" s="24" t="e">
        <f t="shared" si="46"/>
        <v>#VALUE!</v>
      </c>
      <c r="GT39" s="24" t="e">
        <f>GS39*Rates!$D$6</f>
        <v>#VALUE!</v>
      </c>
      <c r="GU39" s="45" t="e">
        <f>IF(AND(GM39+GR39&gt;($C$42+$C$42*Rates!$J$5),GR39&lt;=Rates!$E$4-Rates!$D$4,GR39&gt;0,GR39&gt;GK71+GK71*Rates!$J$5), GM39+GR39-GP39,0)</f>
        <v>#VALUE!</v>
      </c>
      <c r="GV39" s="25" t="e">
        <f>GU39*(Rates!$D$6-Rates!$J$6*Rates!$D$6)</f>
        <v>#VALUE!</v>
      </c>
      <c r="GW39" s="41" t="e">
        <f>IF(GL39&gt;Rates!$E$4,GK39-GR39,0)</f>
        <v>#VALUE!</v>
      </c>
      <c r="GX39" s="45" t="e">
        <f t="shared" si="47"/>
        <v>#VALUE!</v>
      </c>
      <c r="GY39" s="45" t="e">
        <f>GX39*Rates!$E$6</f>
        <v>#VALUE!</v>
      </c>
      <c r="GZ39" s="45">
        <f>IF($C$42+$C$42*Rates!$J$5&lt;=Rates!$E$4,GW39,IF(GL39&gt;$C$42+$C$42*Rates!$J$5,GL39-($C$42+$C$42*Rates!$J$5),0))</f>
        <v>700</v>
      </c>
      <c r="HA39" s="46">
        <f>GZ39*(Rates!$E$6-Rates!$J$6*Rates!$E$6)</f>
        <v>137200</v>
      </c>
      <c r="HB39" s="33" t="e">
        <f t="shared" si="48"/>
        <v>#VALUE!</v>
      </c>
      <c r="HC39" s="53">
        <f>IF($V$7,HB39*Rates!$J$11,0)</f>
        <v>0</v>
      </c>
      <c r="HD39" s="68" t="e">
        <f t="shared" si="49"/>
        <v>#VALUE!</v>
      </c>
      <c r="HE39" s="53" t="e">
        <f t="shared" si="76"/>
        <v>#VALUE!</v>
      </c>
      <c r="HF39" s="3"/>
      <c r="HG39" s="33">
        <f t="shared" si="66"/>
        <v>1250</v>
      </c>
      <c r="HH39" s="41" t="e">
        <f>IF(AND($E39&gt;=Rates!$D$4,SUM($F$10:HH38)&gt;=Rates!$D$4),0,IF(AND($E39&gt;=Rates!$D$4,SUM($F$10:HH38)&lt;Rates!$D$4),Rates!$D$4-SUM($F$10:HH38:HH38),IF($E39&lt;Rates!$D$4,$E39-SUM($F$10:HH38))))</f>
        <v>#VALUE!</v>
      </c>
      <c r="HI39" s="36" t="e">
        <f t="shared" si="50"/>
        <v>#VALUE!</v>
      </c>
      <c r="HJ39" s="24" t="e">
        <f>HI39*Rates!$C$6</f>
        <v>#VALUE!</v>
      </c>
      <c r="HK39" s="36" t="e">
        <f>IF(AND(HG39&gt;($C$42+$C$42*Rates!$J$5),HG38&lt;=($C$42+$C$42*Rates!$J$5),SUM($F$10:HH39)&lt;Rates!$D$4),SUM($F$10:HH39)-($C$42+$C$42*Rates!$J$5),IF(HK38=0,0,HH39))</f>
        <v>#VALUE!</v>
      </c>
      <c r="HL39" s="25" t="e">
        <f>HK39*(Rates!$C$6-Rates!$J$6*Rates!$C$6)</f>
        <v>#VALUE!</v>
      </c>
      <c r="HM39" s="41">
        <f>IF($E39&lt;=Rates!$D$4,0,IF(AND($E39&gt;Rates!$D$4,$E39&lt;Rates!$E$4),$E39-SUM($K$10:K38)-Rates!$D$4,IF(AND($E39&gt;Rates!$E$4,SUM($K$10:K38)&lt;Rates!$E$4-Rates!$D$4),Rates!$E$4-Rates!$D$4-SUM($K$10:K38),0)))</f>
        <v>0</v>
      </c>
      <c r="HN39" s="24" t="e">
        <f t="shared" si="51"/>
        <v>#VALUE!</v>
      </c>
      <c r="HO39" s="24" t="e">
        <f>HN39*Rates!$D$6</f>
        <v>#VALUE!</v>
      </c>
      <c r="HP39" s="45" t="e">
        <f>IF(AND(HH39+HM39&gt;($C$42+$C$42*Rates!$J$5),HM39&lt;=Rates!$E$4-Rates!$D$4,HM39&gt;0,HM39&gt;HF71+HF71*Rates!$J$5), HH39+HM39-HK39,0)</f>
        <v>#VALUE!</v>
      </c>
      <c r="HQ39" s="25" t="e">
        <f>HP39*(Rates!$D$6-Rates!$J$6*Rates!$D$6)</f>
        <v>#VALUE!</v>
      </c>
      <c r="HR39" s="41">
        <f>IF(HG39&gt;Rates!$E$4,HF39-HM39,0)</f>
        <v>0</v>
      </c>
      <c r="HS39" s="45" t="e">
        <f t="shared" si="52"/>
        <v>#VALUE!</v>
      </c>
      <c r="HT39" s="45" t="e">
        <f>HS39*Rates!$E$6</f>
        <v>#VALUE!</v>
      </c>
      <c r="HU39" s="45">
        <f>IF($C$42+$C$42*Rates!$J$5&lt;=Rates!$E$4,HR39,IF(HG39&gt;$C$42+$C$42*Rates!$J$5,HG39-($C$42+$C$42*Rates!$J$5),0))</f>
        <v>700</v>
      </c>
      <c r="HV39" s="46">
        <f>HU39*(Rates!$E$6-Rates!$J$6*Rates!$E$6)</f>
        <v>137200</v>
      </c>
      <c r="HW39" s="33" t="e">
        <f t="shared" si="53"/>
        <v>#VALUE!</v>
      </c>
      <c r="HX39" s="53">
        <f>IF($V$7,HW39*Rates!$J$11,0)</f>
        <v>0</v>
      </c>
      <c r="HY39" s="68" t="e">
        <f t="shared" si="54"/>
        <v>#VALUE!</v>
      </c>
      <c r="HZ39" s="53" t="e">
        <f t="shared" si="77"/>
        <v>#VALUE!</v>
      </c>
      <c r="IB39" s="6"/>
      <c r="IC39" s="5"/>
    </row>
    <row r="40" spans="2:237" ht="15.75" thickBot="1" x14ac:dyDescent="0.3">
      <c r="B40" s="55" t="str">
        <f>IF(B39=" ", " ",IF(MONTH(B39+1)&gt;MONTH(B39), " ", B39+1))</f>
        <v xml:space="preserve"> </v>
      </c>
      <c r="C40" s="67" t="e">
        <f>WEEKDAY('Mngt Info'!B40,2)</f>
        <v>#VALUE!</v>
      </c>
      <c r="D40" s="3"/>
      <c r="E40" s="33">
        <f t="shared" si="78"/>
        <v>1250</v>
      </c>
      <c r="F40" s="41">
        <f>IF(AND($E40&gt;=Rates!$D$4,SUM($F$10:F39)&gt;=Rates!$D$4),0,IF(AND($E40&gt;=Rates!$D$4,SUM($F$10:F39)&lt;Rates!$D$4),Rates!$D$4-SUM(F$10:$F39:F39),IF($E40&lt;Rates!$D$4,$E40-SUM($F$10:F39))))</f>
        <v>0</v>
      </c>
      <c r="G40" s="36">
        <f t="shared" si="0"/>
        <v>0</v>
      </c>
      <c r="H40" s="24">
        <f>G40*Rates!$C$6</f>
        <v>0</v>
      </c>
      <c r="I40" s="36">
        <f>IF(AND(E40&gt;($C$42+$C$42*Rates!$J$5),E39&lt;=($C$42+$C$42*Rates!$J$5),SUM($F$10:F40)&lt;Rates!$D$4),SUM($F$10:F40)-($C$42+$C$42*Rates!$J$5),IF(I39=0,0,F40))</f>
        <v>0</v>
      </c>
      <c r="J40" s="25">
        <f>I40*(Rates!$C$6-Rates!$J$6*Rates!$C$6)</f>
        <v>0</v>
      </c>
      <c r="K40" s="41">
        <f>IF($E40&lt;=Rates!$D$4,0,IF(AND($E40&gt;Rates!$D$4,$E40&lt;Rates!$E$4),$E40-SUM($K$10:K39)-Rates!$D$4,IF(AND($E40&gt;Rates!$E$4,SUM($K$10:K39)&lt;Rates!$E$4-Rates!$D$4),Rates!$E$4-Rates!$D$4-SUM($K$10:K39),0)))</f>
        <v>0</v>
      </c>
      <c r="L40" s="24">
        <f t="shared" si="1"/>
        <v>0</v>
      </c>
      <c r="M40" s="24">
        <f>L40*Rates!$D$6</f>
        <v>0</v>
      </c>
      <c r="N40" s="45">
        <f>IF(AND(F40+K40&gt;($C$42+$C$42*Rates!$J$5),K40&lt;=Rates!$E$4-Rates!$D$4,K40&gt;0,K40&gt;D72+D72*Rates!$J$5), F40+K40-I40,0)</f>
        <v>0</v>
      </c>
      <c r="O40" s="25">
        <f>N40*(Rates!$D$6-Rates!$J$6*Rates!$D$6)</f>
        <v>0</v>
      </c>
      <c r="P40" s="41">
        <f>IF(E40&gt;Rates!$E$4,D40-K40,0)</f>
        <v>0</v>
      </c>
      <c r="Q40" s="45">
        <f>IF(P40=0,0,IF($H$42&lt;500,0,IF(SUM(Q$10:Q39)=($H$42-500),0,IF(P40&gt;$H$42-500-SUM(Q$10:Q39),$H$42-500-SUM(Q$10:Q39),P40))))</f>
        <v>0</v>
      </c>
      <c r="R40" s="45">
        <f>Q40*Rates!$E$6</f>
        <v>0</v>
      </c>
      <c r="S40" s="45">
        <f t="shared" si="2"/>
        <v>0</v>
      </c>
      <c r="T40" s="46">
        <f>S40*(Rates!$E$6-Rates!$J$6*Rates!$E$6)</f>
        <v>0</v>
      </c>
      <c r="U40" s="33">
        <f t="shared" si="3"/>
        <v>0</v>
      </c>
      <c r="V40" s="59">
        <f>IF($V$7,U40*Rates!$J$11,0)</f>
        <v>0</v>
      </c>
      <c r="W40" s="69">
        <f t="shared" si="4"/>
        <v>0</v>
      </c>
      <c r="X40" s="59" t="e">
        <f t="shared" si="67"/>
        <v>#VALUE!</v>
      </c>
      <c r="Y40" s="6"/>
      <c r="Z40" s="33">
        <f t="shared" si="57"/>
        <v>756</v>
      </c>
      <c r="AA40" s="41" t="e">
        <f>IF(AND($E40&gt;=Rates!$D$4,SUM($F$10:AA39)&gt;=Rates!$D$4),0,IF(AND($E40&gt;=Rates!$D$4,SUM($F$10:AA39)&lt;Rates!$D$4),Rates!$D$4-SUM($F$10:AA39:AA39),IF($E40&lt;Rates!$D$4,$E40-SUM($F$10:AA39))))</f>
        <v>#VALUE!</v>
      </c>
      <c r="AB40" s="36" t="e">
        <f t="shared" si="5"/>
        <v>#VALUE!</v>
      </c>
      <c r="AC40" s="24" t="e">
        <f>AB40*Rates!$C$6</f>
        <v>#VALUE!</v>
      </c>
      <c r="AD40" s="36" t="e">
        <f>IF(AND(Z40&gt;($C$42+$C$42*Rates!$J$5),Z39&lt;=($C$42+$C$42*Rates!$J$5),SUM($F$10:AA40)&lt;Rates!$D$4),SUM($F$10:AA40)-($C$42+$C$42*Rates!$J$5),IF(AD39=0,0,AA40))</f>
        <v>#VALUE!</v>
      </c>
      <c r="AE40" s="25" t="e">
        <f>AD40*(Rates!$C$6-Rates!$J$6*Rates!$C$6)</f>
        <v>#VALUE!</v>
      </c>
      <c r="AF40" s="41">
        <f>IF($E40&lt;=Rates!$D$4,0,IF(AND($E40&gt;Rates!$D$4,$E40&lt;Rates!$E$4),$E40-SUM($K$10:K39)-Rates!$D$4,IF(AND($E40&gt;Rates!$E$4,SUM($K$10:K39)&lt;Rates!$E$4-Rates!$D$4),Rates!$E$4-Rates!$D$4-SUM($K$10:K39),0)))</f>
        <v>0</v>
      </c>
      <c r="AG40" s="24" t="e">
        <f t="shared" si="6"/>
        <v>#VALUE!</v>
      </c>
      <c r="AH40" s="24" t="e">
        <f>AG40*Rates!$D$6</f>
        <v>#VALUE!</v>
      </c>
      <c r="AI40" s="45" t="e">
        <f>IF(AND(AA40+AF40&gt;($C$42+$C$42*Rates!$J$5),AF40&lt;=Rates!$E$4-Rates!$D$4,AF40&gt;0,AF40&gt;Y72+Y72*Rates!$J$5), AA40+AF40-AD40,0)</f>
        <v>#VALUE!</v>
      </c>
      <c r="AJ40" s="25" t="e">
        <f>AI40*(Rates!$D$6-Rates!$J$6*Rates!$D$6)</f>
        <v>#VALUE!</v>
      </c>
      <c r="AK40" s="41">
        <f>IF(Z40&gt;Rates!$E$4,Y40-AF40,0)</f>
        <v>0</v>
      </c>
      <c r="AL40" s="45" t="e">
        <f t="shared" si="7"/>
        <v>#VALUE!</v>
      </c>
      <c r="AM40" s="45" t="e">
        <f>AL40*Rates!$E$6</f>
        <v>#VALUE!</v>
      </c>
      <c r="AN40" s="45">
        <f>IF($C$42+$C$42*Rates!$J$5&lt;=Rates!$E$4,AK40,IF(Z40&gt;$C$42+$C$42*Rates!$J$5,Z40-($C$42+$C$42*Rates!$J$5),0))</f>
        <v>206</v>
      </c>
      <c r="AO40" s="46">
        <f>AN40*(Rates!$E$6-Rates!$J$6*Rates!$E$6)</f>
        <v>40376</v>
      </c>
      <c r="AP40" s="71" t="e">
        <f t="shared" si="8"/>
        <v>#VALUE!</v>
      </c>
      <c r="AQ40" s="59">
        <f>IF($V$7,AP40*Rates!$J$11,0)</f>
        <v>0</v>
      </c>
      <c r="AR40" s="69" t="e">
        <f t="shared" si="9"/>
        <v>#VALUE!</v>
      </c>
      <c r="AS40" s="59" t="e">
        <f t="shared" si="68"/>
        <v>#VALUE!</v>
      </c>
      <c r="AT40" s="6"/>
      <c r="AU40" s="33">
        <f t="shared" si="58"/>
        <v>1250</v>
      </c>
      <c r="AV40" s="41" t="e">
        <f>IF(AND($E40&gt;=Rates!$D$4,SUM($F$10:AV39)&gt;=Rates!$D$4),0,IF(AND($E40&gt;=Rates!$D$4,SUM($F$10:AV39)&lt;Rates!$D$4),Rates!$D$4-SUM($F$10:AV39:AV39),IF($E40&lt;Rates!$D$4,$E40-SUM($F$10:AV39))))</f>
        <v>#VALUE!</v>
      </c>
      <c r="AW40" s="36" t="e">
        <f t="shared" si="10"/>
        <v>#VALUE!</v>
      </c>
      <c r="AX40" s="24" t="e">
        <f>AW40*Rates!$C$6</f>
        <v>#VALUE!</v>
      </c>
      <c r="AY40" s="36" t="e">
        <f>IF(AND(AU40&gt;($C$42+$C$42*Rates!$J$5),AU39&lt;=($C$42+$C$42*Rates!$J$5),SUM($F$10:AV40)&lt;Rates!$D$4),SUM($F$10:AV40)-($C$42+$C$42*Rates!$J$5),IF(AY39=0,0,AV40))</f>
        <v>#VALUE!</v>
      </c>
      <c r="AZ40" s="25" t="e">
        <f>AY40*(Rates!$C$6-Rates!$J$6*Rates!$C$6)</f>
        <v>#VALUE!</v>
      </c>
      <c r="BA40" s="41">
        <f>IF($E40&lt;=Rates!$D$4,0,IF(AND($E40&gt;Rates!$D$4,$E40&lt;Rates!$E$4),$E40-SUM($K$10:K39)-Rates!$D$4,IF(AND($E40&gt;Rates!$E$4,SUM($K$10:K39)&lt;Rates!$E$4-Rates!$D$4),Rates!$E$4-Rates!$D$4-SUM($K$10:K39),0)))</f>
        <v>0</v>
      </c>
      <c r="BB40" s="24" t="e">
        <f t="shared" si="11"/>
        <v>#VALUE!</v>
      </c>
      <c r="BC40" s="24" t="e">
        <f>BB40*Rates!$D$6</f>
        <v>#VALUE!</v>
      </c>
      <c r="BD40" s="45" t="e">
        <f>IF(AND(AV40+BA40&gt;($C$42+$C$42*Rates!$J$5),BA40&lt;=Rates!$E$4-Rates!$D$4,BA40&gt;0,BA40&gt;AT72+AT72*Rates!$J$5), AV40+BA40-AY40,0)</f>
        <v>#VALUE!</v>
      </c>
      <c r="BE40" s="25" t="e">
        <f>BD40*(Rates!$D$6-Rates!$J$6*Rates!$D$6)</f>
        <v>#VALUE!</v>
      </c>
      <c r="BF40" s="41">
        <f>IF(AU40&gt;Rates!$E$4,AT40-BA40,0)</f>
        <v>0</v>
      </c>
      <c r="BG40" s="45" t="e">
        <f t="shared" si="12"/>
        <v>#VALUE!</v>
      </c>
      <c r="BH40" s="45" t="e">
        <f>BG40*Rates!$E$6</f>
        <v>#VALUE!</v>
      </c>
      <c r="BI40" s="45">
        <f>IF($C$42+$C$42*Rates!$J$5&lt;=Rates!$E$4,BF40,IF(AU40&gt;$C$42+$C$42*Rates!$J$5,AU40-($C$42+$C$42*Rates!$J$5),0))</f>
        <v>700</v>
      </c>
      <c r="BJ40" s="46">
        <f>BI40*(Rates!$E$6-Rates!$J$6*Rates!$E$6)</f>
        <v>137200</v>
      </c>
      <c r="BK40" s="71" t="e">
        <f t="shared" si="13"/>
        <v>#VALUE!</v>
      </c>
      <c r="BL40" s="59">
        <f>IF($V$7,BK40*Rates!$J$11,0)</f>
        <v>0</v>
      </c>
      <c r="BM40" s="69" t="e">
        <f t="shared" si="14"/>
        <v>#VALUE!</v>
      </c>
      <c r="BN40" s="59" t="e">
        <f t="shared" si="69"/>
        <v>#VALUE!</v>
      </c>
      <c r="BO40" s="3"/>
      <c r="BP40" s="33">
        <f t="shared" si="59"/>
        <v>1250</v>
      </c>
      <c r="BQ40" s="41" t="e">
        <f>IF(AND($E40&gt;=Rates!$D$4,SUM($F$10:BQ39)&gt;=Rates!$D$4),0,IF(AND($E40&gt;=Rates!$D$4,SUM($F$10:BQ39)&lt;Rates!$D$4),Rates!$D$4-SUM($F$10:BQ39:BQ39),IF($E40&lt;Rates!$D$4,$E40-SUM($F$10:BQ39))))</f>
        <v>#VALUE!</v>
      </c>
      <c r="BR40" s="36" t="e">
        <f t="shared" si="15"/>
        <v>#VALUE!</v>
      </c>
      <c r="BS40" s="24" t="e">
        <f>BR40*Rates!$C$6</f>
        <v>#VALUE!</v>
      </c>
      <c r="BT40" s="36" t="e">
        <f>IF(AND(BP40&gt;($C$42+$C$42*Rates!$J$5),BP39&lt;=($C$42+$C$42*Rates!$J$5),SUM($F$10:BQ40)&lt;Rates!$D$4),SUM($F$10:BQ40)-($C$42+$C$42*Rates!$J$5),IF(BT39=0,0,BQ40))</f>
        <v>#VALUE!</v>
      </c>
      <c r="BU40" s="25" t="e">
        <f>BT40*(Rates!$C$6-Rates!$J$6*Rates!$C$6)</f>
        <v>#VALUE!</v>
      </c>
      <c r="BV40" s="41">
        <f>IF($E40&lt;=Rates!$D$4,0,IF(AND($E40&gt;Rates!$D$4,$E40&lt;Rates!$E$4),$E40-SUM($K$10:K39)-Rates!$D$4,IF(AND($E40&gt;Rates!$E$4,SUM($K$10:K39)&lt;Rates!$E$4-Rates!$D$4),Rates!$E$4-Rates!$D$4-SUM($K$10:K39),0)))</f>
        <v>0</v>
      </c>
      <c r="BW40" s="24" t="e">
        <f t="shared" si="16"/>
        <v>#VALUE!</v>
      </c>
      <c r="BX40" s="24" t="e">
        <f>BW40*Rates!$D$6</f>
        <v>#VALUE!</v>
      </c>
      <c r="BY40" s="45" t="e">
        <f>IF(AND(BQ40+BV40&gt;($C$42+$C$42*Rates!$J$5),BV40&lt;=Rates!$E$4-Rates!$D$4,BV40&gt;0,BV40&gt;BO72+BO72*Rates!$J$5), BQ40+BV40-BT40,0)</f>
        <v>#VALUE!</v>
      </c>
      <c r="BZ40" s="25" t="e">
        <f>BY40*(Rates!$D$6-Rates!$J$6*Rates!$D$6)</f>
        <v>#VALUE!</v>
      </c>
      <c r="CA40" s="41">
        <f>IF(BP40&gt;Rates!$E$4,BO40-BV40,0)</f>
        <v>0</v>
      </c>
      <c r="CB40" s="45" t="e">
        <f t="shared" si="17"/>
        <v>#VALUE!</v>
      </c>
      <c r="CC40" s="45" t="e">
        <f>CB40*Rates!$E$6</f>
        <v>#VALUE!</v>
      </c>
      <c r="CD40" s="45">
        <f>IF($C$42+$C$42*Rates!$J$5&lt;=Rates!$E$4,CA40,IF(BP40&gt;$C$42+$C$42*Rates!$J$5,BP40-($C$42+$C$42*Rates!$J$5),0))</f>
        <v>700</v>
      </c>
      <c r="CE40" s="46">
        <f>CD40*(Rates!$E$6-Rates!$J$6*Rates!$E$6)</f>
        <v>137200</v>
      </c>
      <c r="CF40" s="33" t="e">
        <f t="shared" si="18"/>
        <v>#VALUE!</v>
      </c>
      <c r="CG40" s="59">
        <f>IF($V$7,CF40*Rates!$J$11,0)</f>
        <v>0</v>
      </c>
      <c r="CH40" s="69" t="e">
        <f t="shared" si="19"/>
        <v>#VALUE!</v>
      </c>
      <c r="CI40" s="59" t="e">
        <f t="shared" si="70"/>
        <v>#VALUE!</v>
      </c>
      <c r="CJ40" s="3"/>
      <c r="CK40" s="33">
        <f t="shared" si="60"/>
        <v>1250</v>
      </c>
      <c r="CL40" s="41" t="e">
        <f>IF(AND($E40&gt;=Rates!$D$4,SUM($F$10:CL39)&gt;=Rates!$D$4),0,IF(AND($E40&gt;=Rates!$D$4,SUM($F$10:CL39)&lt;Rates!$D$4),Rates!$D$4-SUM($F$10:CL39:CL39),IF($E40&lt;Rates!$D$4,$E40-SUM($F$10:CL39))))</f>
        <v>#VALUE!</v>
      </c>
      <c r="CM40" s="36" t="e">
        <f t="shared" si="20"/>
        <v>#VALUE!</v>
      </c>
      <c r="CN40" s="24" t="e">
        <f>CM40*Rates!$C$6</f>
        <v>#VALUE!</v>
      </c>
      <c r="CO40" s="36" t="e">
        <f>IF(AND(CK40&gt;($C$42+$C$42*Rates!$J$5),CK39&lt;=($C$42+$C$42*Rates!$J$5),SUM($F$10:CL40)&lt;Rates!$D$4),SUM($F$10:CL40)-($C$42+$C$42*Rates!$J$5),IF(CO39=0,0,CL40))</f>
        <v>#VALUE!</v>
      </c>
      <c r="CP40" s="25" t="e">
        <f>CO40*(Rates!$C$6-Rates!$J$6*Rates!$C$6)</f>
        <v>#VALUE!</v>
      </c>
      <c r="CQ40" s="41">
        <f>IF($E40&lt;=Rates!$D$4,0,IF(AND($E40&gt;Rates!$D$4,$E40&lt;Rates!$E$4),$E40-SUM($K$10:K39)-Rates!$D$4,IF(AND($E40&gt;Rates!$E$4,SUM($K$10:K39)&lt;Rates!$E$4-Rates!$D$4),Rates!$E$4-Rates!$D$4-SUM($K$10:K39),0)))</f>
        <v>0</v>
      </c>
      <c r="CR40" s="24" t="e">
        <f t="shared" si="21"/>
        <v>#VALUE!</v>
      </c>
      <c r="CS40" s="24" t="e">
        <f>CR40*Rates!$D$6</f>
        <v>#VALUE!</v>
      </c>
      <c r="CT40" s="45" t="e">
        <f>IF(AND(CL40+CQ40&gt;($C$42+$C$42*Rates!$J$5),CQ40&lt;=Rates!$E$4-Rates!$D$4,CQ40&gt;0,CQ40&gt;CJ72+CJ72*Rates!$J$5), CL40+CQ40-CO40,0)</f>
        <v>#VALUE!</v>
      </c>
      <c r="CU40" s="25" t="e">
        <f>CT40*(Rates!$D$6-Rates!$J$6*Rates!$D$6)</f>
        <v>#VALUE!</v>
      </c>
      <c r="CV40" s="41">
        <f>IF(CK40&gt;Rates!$E$4,CJ40-CQ40,0)</f>
        <v>0</v>
      </c>
      <c r="CW40" s="45" t="e">
        <f t="shared" si="22"/>
        <v>#VALUE!</v>
      </c>
      <c r="CX40" s="45" t="e">
        <f>CW40*Rates!$E$6</f>
        <v>#VALUE!</v>
      </c>
      <c r="CY40" s="45">
        <f>IF($C$42+$C$42*Rates!$J$5&lt;=Rates!$E$4,CV40,IF(CK40&gt;$C$42+$C$42*Rates!$J$5,CK40-($C$42+$C$42*Rates!$J$5),0))</f>
        <v>700</v>
      </c>
      <c r="CZ40" s="46">
        <f>CY40*(Rates!$E$6-Rates!$J$6*Rates!$E$6)</f>
        <v>137200</v>
      </c>
      <c r="DA40" s="33" t="e">
        <f t="shared" si="23"/>
        <v>#VALUE!</v>
      </c>
      <c r="DB40" s="59">
        <f>IF($V$7,DA40*Rates!$J$11,0)</f>
        <v>0</v>
      </c>
      <c r="DC40" s="69" t="e">
        <f t="shared" si="24"/>
        <v>#VALUE!</v>
      </c>
      <c r="DD40" s="59" t="e">
        <f t="shared" si="71"/>
        <v>#VALUE!</v>
      </c>
      <c r="DE40" s="3"/>
      <c r="DF40" s="33">
        <f t="shared" si="61"/>
        <v>1250</v>
      </c>
      <c r="DG40" s="41" t="e">
        <f>IF(AND($E40&gt;=Rates!$D$4,SUM($F$10:DG39)&gt;=Rates!$D$4),0,IF(AND($E40&gt;=Rates!$D$4,SUM($F$10:DG39)&lt;Rates!$D$4),Rates!$D$4-SUM($F$10:DG39:DG39),IF($E40&lt;Rates!$D$4,$E40-SUM($F$10:DG39))))</f>
        <v>#VALUE!</v>
      </c>
      <c r="DH40" s="36" t="e">
        <f t="shared" si="25"/>
        <v>#VALUE!</v>
      </c>
      <c r="DI40" s="24" t="e">
        <f>DH40*Rates!$C$6</f>
        <v>#VALUE!</v>
      </c>
      <c r="DJ40" s="36" t="e">
        <f>IF(AND(DF40&gt;($C$42+$C$42*Rates!$J$5),DF39&lt;=($C$42+$C$42*Rates!$J$5),SUM($F$10:DG40)&lt;Rates!$D$4),SUM($F$10:DG40)-($C$42+$C$42*Rates!$J$5),IF(DJ39=0,0,DG40))</f>
        <v>#VALUE!</v>
      </c>
      <c r="DK40" s="25" t="e">
        <f>DJ40*(Rates!$C$6-Rates!$J$6*Rates!$C$6)</f>
        <v>#VALUE!</v>
      </c>
      <c r="DL40" s="41">
        <f>IF($E40&lt;=Rates!$D$4,0,IF(AND($E40&gt;Rates!$D$4,$E40&lt;Rates!$E$4),$E40-SUM($K$10:K39)-Rates!$D$4,IF(AND($E40&gt;Rates!$E$4,SUM($K$10:K39)&lt;Rates!$E$4-Rates!$D$4),Rates!$E$4-Rates!$D$4-SUM($K$10:K39),0)))</f>
        <v>0</v>
      </c>
      <c r="DM40" s="24" t="e">
        <f t="shared" si="26"/>
        <v>#VALUE!</v>
      </c>
      <c r="DN40" s="24" t="e">
        <f>DM40*Rates!$D$6</f>
        <v>#VALUE!</v>
      </c>
      <c r="DO40" s="45" t="e">
        <f>IF(AND(DG40+DL40&gt;($C$42+$C$42*Rates!$J$5),DL40&lt;=Rates!$E$4-Rates!$D$4,DL40&gt;0,DL40&gt;DE72+DE72*Rates!$J$5), DG40+DL40-DJ40,0)</f>
        <v>#VALUE!</v>
      </c>
      <c r="DP40" s="25" t="e">
        <f>DO40*(Rates!$D$6-Rates!$J$6*Rates!$D$6)</f>
        <v>#VALUE!</v>
      </c>
      <c r="DQ40" s="41">
        <f>IF(DF40&gt;Rates!$E$4,DE40-DL40,0)</f>
        <v>0</v>
      </c>
      <c r="DR40" s="45" t="e">
        <f t="shared" si="27"/>
        <v>#VALUE!</v>
      </c>
      <c r="DS40" s="45" t="e">
        <f>DR40*Rates!$E$6</f>
        <v>#VALUE!</v>
      </c>
      <c r="DT40" s="45">
        <f>IF($C$42+$C$42*Rates!$J$5&lt;=Rates!$E$4,DQ40,IF(DF40&gt;$C$42+$C$42*Rates!$J$5,DF40-($C$42+$C$42*Rates!$J$5),0))</f>
        <v>700</v>
      </c>
      <c r="DU40" s="46">
        <f>DT40*(Rates!$E$6-Rates!$J$6*Rates!$E$6)</f>
        <v>137200</v>
      </c>
      <c r="DV40" s="33" t="e">
        <f t="shared" si="28"/>
        <v>#VALUE!</v>
      </c>
      <c r="DW40" s="59">
        <f>IF($V$7,DV40*Rates!$J$11,0)</f>
        <v>0</v>
      </c>
      <c r="DX40" s="69" t="e">
        <f t="shared" si="29"/>
        <v>#VALUE!</v>
      </c>
      <c r="DY40" s="59" t="e">
        <f t="shared" si="72"/>
        <v>#VALUE!</v>
      </c>
      <c r="DZ40" s="3"/>
      <c r="EA40" s="33">
        <f t="shared" si="62"/>
        <v>1250</v>
      </c>
      <c r="EB40" s="41" t="e">
        <f>IF(AND($E40&gt;=Rates!$D$4,SUM($F$10:EB39)&gt;=Rates!$D$4),0,IF(AND($E40&gt;=Rates!$D$4,SUM($F$10:EB39)&lt;Rates!$D$4),Rates!$D$4-SUM($F$10:EB39:EB39),IF($E40&lt;Rates!$D$4,$E40-SUM($F$10:EB39))))</f>
        <v>#VALUE!</v>
      </c>
      <c r="EC40" s="36" t="e">
        <f t="shared" si="30"/>
        <v>#VALUE!</v>
      </c>
      <c r="ED40" s="24" t="e">
        <f>EC40*Rates!$C$6</f>
        <v>#VALUE!</v>
      </c>
      <c r="EE40" s="36" t="e">
        <f>IF(AND(EA40&gt;($C$42+$C$42*Rates!$J$5),EA39&lt;=($C$42+$C$42*Rates!$J$5),SUM($F$10:EB40)&lt;Rates!$D$4),SUM($F$10:EB40)-($C$42+$C$42*Rates!$J$5),IF(EE39=0,0,EB40))</f>
        <v>#VALUE!</v>
      </c>
      <c r="EF40" s="25" t="e">
        <f>EE40*(Rates!$C$6-Rates!$J$6*Rates!$C$6)</f>
        <v>#VALUE!</v>
      </c>
      <c r="EG40" s="41">
        <f>IF($E40&lt;=Rates!$D$4,0,IF(AND($E40&gt;Rates!$D$4,$E40&lt;Rates!$E$4),$E40-SUM($K$10:K39)-Rates!$D$4,IF(AND($E40&gt;Rates!$E$4,SUM($K$10:K39)&lt;Rates!$E$4-Rates!$D$4),Rates!$E$4-Rates!$D$4-SUM($K$10:K39),0)))</f>
        <v>0</v>
      </c>
      <c r="EH40" s="24" t="e">
        <f t="shared" si="31"/>
        <v>#VALUE!</v>
      </c>
      <c r="EI40" s="24" t="e">
        <f>EH40*Rates!$D$6</f>
        <v>#VALUE!</v>
      </c>
      <c r="EJ40" s="45" t="e">
        <f>IF(AND(EB40+EG40&gt;($C$42+$C$42*Rates!$J$5),EG40&lt;=Rates!$E$4-Rates!$D$4,EG40&gt;0,EG40&gt;DZ72+DZ72*Rates!$J$5), EB40+EG40-EE40,0)</f>
        <v>#VALUE!</v>
      </c>
      <c r="EK40" s="25" t="e">
        <f>EJ40*(Rates!$D$6-Rates!$J$6*Rates!$D$6)</f>
        <v>#VALUE!</v>
      </c>
      <c r="EL40" s="41">
        <f>IF(EA40&gt;Rates!$E$4,DZ40-EG40,0)</f>
        <v>0</v>
      </c>
      <c r="EM40" s="45" t="e">
        <f t="shared" si="32"/>
        <v>#VALUE!</v>
      </c>
      <c r="EN40" s="45" t="e">
        <f>EM40*Rates!$E$6</f>
        <v>#VALUE!</v>
      </c>
      <c r="EO40" s="45">
        <f>IF($C$42+$C$42*Rates!$J$5&lt;=Rates!$E$4,EL40,IF(EA40&gt;$C$42+$C$42*Rates!$J$5,EA40-($C$42+$C$42*Rates!$J$5),0))</f>
        <v>700</v>
      </c>
      <c r="EP40" s="46">
        <f>EO40*(Rates!$E$6-Rates!$J$6*Rates!$E$6)</f>
        <v>137200</v>
      </c>
      <c r="EQ40" s="33" t="e">
        <f t="shared" si="33"/>
        <v>#VALUE!</v>
      </c>
      <c r="ER40" s="59">
        <f>IF($V$7,EQ40*Rates!$J$11,0)</f>
        <v>0</v>
      </c>
      <c r="ES40" s="69" t="e">
        <f t="shared" si="34"/>
        <v>#VALUE!</v>
      </c>
      <c r="ET40" s="59" t="e">
        <f t="shared" si="73"/>
        <v>#VALUE!</v>
      </c>
      <c r="EU40" s="3"/>
      <c r="EV40" s="33">
        <f t="shared" si="63"/>
        <v>1250</v>
      </c>
      <c r="EW40" s="41" t="e">
        <f>IF(AND($E40&gt;=Rates!$D$4,SUM($F$10:EW39)&gt;=Rates!$D$4),0,IF(AND($E40&gt;=Rates!$D$4,SUM($F$10:EW39)&lt;Rates!$D$4),Rates!$D$4-SUM($F$10:EW39:EW39),IF($E40&lt;Rates!$D$4,$E40-SUM($F$10:EW39))))</f>
        <v>#VALUE!</v>
      </c>
      <c r="EX40" s="36" t="e">
        <f t="shared" si="35"/>
        <v>#VALUE!</v>
      </c>
      <c r="EY40" s="24" t="e">
        <f>EX40*Rates!$C$6</f>
        <v>#VALUE!</v>
      </c>
      <c r="EZ40" s="36" t="e">
        <f>IF(AND(EV40&gt;($C$42+$C$42*Rates!$J$5),EV39&lt;=($C$42+$C$42*Rates!$J$5),SUM($F$10:EW40)&lt;Rates!$D$4),SUM($F$10:EW40)-($C$42+$C$42*Rates!$J$5),IF(EZ39=0,0,EW40))</f>
        <v>#VALUE!</v>
      </c>
      <c r="FA40" s="25" t="e">
        <f>EZ40*(Rates!$C$6-Rates!$J$6*Rates!$C$6)</f>
        <v>#VALUE!</v>
      </c>
      <c r="FB40" s="41">
        <f>IF($E40&lt;=Rates!$D$4,0,IF(AND($E40&gt;Rates!$D$4,$E40&lt;Rates!$E$4),$E40-SUM($K$10:K39)-Rates!$D$4,IF(AND($E40&gt;Rates!$E$4,SUM($K$10:K39)&lt;Rates!$E$4-Rates!$D$4),Rates!$E$4-Rates!$D$4-SUM($K$10:K39),0)))</f>
        <v>0</v>
      </c>
      <c r="FC40" s="24" t="e">
        <f t="shared" si="36"/>
        <v>#VALUE!</v>
      </c>
      <c r="FD40" s="24" t="e">
        <f>FC40*Rates!$D$6</f>
        <v>#VALUE!</v>
      </c>
      <c r="FE40" s="45" t="e">
        <f>IF(AND(EW40+FB40&gt;($C$42+$C$42*Rates!$J$5),FB40&lt;=Rates!$E$4-Rates!$D$4,FB40&gt;0,FB40&gt;EU72+EU72*Rates!$J$5), EW40+FB40-EZ40,0)</f>
        <v>#VALUE!</v>
      </c>
      <c r="FF40" s="25" t="e">
        <f>FE40*(Rates!$D$6-Rates!$J$6*Rates!$D$6)</f>
        <v>#VALUE!</v>
      </c>
      <c r="FG40" s="41">
        <f>IF(EV40&gt;Rates!$E$4,EU40-FB40,0)</f>
        <v>0</v>
      </c>
      <c r="FH40" s="45" t="e">
        <f t="shared" si="37"/>
        <v>#VALUE!</v>
      </c>
      <c r="FI40" s="45" t="e">
        <f>FH40*Rates!$E$6</f>
        <v>#VALUE!</v>
      </c>
      <c r="FJ40" s="45">
        <f>IF($C$42+$C$42*Rates!$J$5&lt;=Rates!$E$4,FG40,IF(EV40&gt;$C$42+$C$42*Rates!$J$5,EV40-($C$42+$C$42*Rates!$J$5),0))</f>
        <v>700</v>
      </c>
      <c r="FK40" s="46">
        <f>FJ40*(Rates!$E$6-Rates!$J$6*Rates!$E$6)</f>
        <v>137200</v>
      </c>
      <c r="FL40" s="33" t="e">
        <f t="shared" si="38"/>
        <v>#VALUE!</v>
      </c>
      <c r="FM40" s="59">
        <f>IF($V$7,FL40*Rates!$J$11,0)</f>
        <v>0</v>
      </c>
      <c r="FN40" s="69" t="e">
        <f t="shared" si="39"/>
        <v>#VALUE!</v>
      </c>
      <c r="FO40" s="59" t="e">
        <f t="shared" si="74"/>
        <v>#VALUE!</v>
      </c>
      <c r="FP40" s="3"/>
      <c r="FQ40" s="33">
        <f t="shared" si="64"/>
        <v>1250</v>
      </c>
      <c r="FR40" s="41" t="e">
        <f>IF(AND($E40&gt;=Rates!$D$4,SUM($F$10:FR39)&gt;=Rates!$D$4),0,IF(AND($E40&gt;=Rates!$D$4,SUM($F$10:FR39)&lt;Rates!$D$4),Rates!$D$4-SUM($F$10:FR39:FR39),IF($E40&lt;Rates!$D$4,$E40-SUM($F$10:FR39))))</f>
        <v>#VALUE!</v>
      </c>
      <c r="FS40" s="36" t="e">
        <f t="shared" si="40"/>
        <v>#VALUE!</v>
      </c>
      <c r="FT40" s="24" t="e">
        <f>FS40*Rates!$C$6</f>
        <v>#VALUE!</v>
      </c>
      <c r="FU40" s="36" t="e">
        <f>IF(AND(FQ40&gt;($C$42+$C$42*Rates!$J$5),FQ39&lt;=($C$42+$C$42*Rates!$J$5),SUM($F$10:FR40)&lt;Rates!$D$4),SUM($F$10:FR40)-($C$42+$C$42*Rates!$J$5),IF(FU39=0,0,FR40))</f>
        <v>#VALUE!</v>
      </c>
      <c r="FV40" s="25" t="e">
        <f>FU40*(Rates!$C$6-Rates!$J$6*Rates!$C$6)</f>
        <v>#VALUE!</v>
      </c>
      <c r="FW40" s="41">
        <f>IF($E40&lt;=Rates!$D$4,0,IF(AND($E40&gt;Rates!$D$4,$E40&lt;Rates!$E$4),$E40-SUM($K$10:K39)-Rates!$D$4,IF(AND($E40&gt;Rates!$E$4,SUM($K$10:K39)&lt;Rates!$E$4-Rates!$D$4),Rates!$E$4-Rates!$D$4-SUM($K$10:K39),0)))</f>
        <v>0</v>
      </c>
      <c r="FX40" s="24" t="e">
        <f t="shared" si="41"/>
        <v>#VALUE!</v>
      </c>
      <c r="FY40" s="24" t="e">
        <f>FX40*Rates!$D$6</f>
        <v>#VALUE!</v>
      </c>
      <c r="FZ40" s="45" t="e">
        <f>IF(AND(FR40+FW40&gt;($C$42+$C$42*Rates!$J$5),FW40&lt;=Rates!$E$4-Rates!$D$4,FW40&gt;0,FW40&gt;FP72+FP72*Rates!$J$5), FR40+FW40-FU40,0)</f>
        <v>#VALUE!</v>
      </c>
      <c r="GA40" s="25" t="e">
        <f>FZ40*(Rates!$D$6-Rates!$J$6*Rates!$D$6)</f>
        <v>#VALUE!</v>
      </c>
      <c r="GB40" s="41">
        <f>IF(FQ40&gt;Rates!$E$4,FP40-FW40,0)</f>
        <v>0</v>
      </c>
      <c r="GC40" s="45" t="e">
        <f t="shared" si="42"/>
        <v>#VALUE!</v>
      </c>
      <c r="GD40" s="45" t="e">
        <f>GC40*Rates!$E$6</f>
        <v>#VALUE!</v>
      </c>
      <c r="GE40" s="45">
        <f>IF($C$42+$C$42*Rates!$J$5&lt;=Rates!$E$4,GB40,IF(FQ40&gt;$C$42+$C$42*Rates!$J$5,FQ40-($C$42+$C$42*Rates!$J$5),0))</f>
        <v>700</v>
      </c>
      <c r="GF40" s="46">
        <f>GE40*(Rates!$E$6-Rates!$J$6*Rates!$E$6)</f>
        <v>137200</v>
      </c>
      <c r="GG40" s="33" t="e">
        <f t="shared" si="43"/>
        <v>#VALUE!</v>
      </c>
      <c r="GH40" s="59">
        <f>IF($V$7,GG40*Rates!$J$11,0)</f>
        <v>0</v>
      </c>
      <c r="GI40" s="69" t="e">
        <f t="shared" si="44"/>
        <v>#VALUE!</v>
      </c>
      <c r="GJ40" s="59" t="e">
        <f t="shared" si="75"/>
        <v>#VALUE!</v>
      </c>
      <c r="GK40" s="3"/>
      <c r="GL40" s="33">
        <f t="shared" si="65"/>
        <v>1250</v>
      </c>
      <c r="GM40" s="41" t="e">
        <f>IF(AND($E40&gt;=Rates!$D$4,SUM($F$10:GM39)&gt;=Rates!$D$4),0,IF(AND($E40&gt;=Rates!$D$4,SUM($F$10:GM39)&lt;Rates!$D$4),Rates!$D$4-SUM($F$10:GM39:GM39),IF($E40&lt;Rates!$D$4,$E40-SUM($F$10:GM39))))</f>
        <v>#VALUE!</v>
      </c>
      <c r="GN40" s="36" t="e">
        <f t="shared" si="45"/>
        <v>#VALUE!</v>
      </c>
      <c r="GO40" s="24" t="e">
        <f>GN40*Rates!$C$6</f>
        <v>#VALUE!</v>
      </c>
      <c r="GP40" s="36" t="e">
        <f>IF(AND(GL40&gt;($C$42+$C$42*Rates!$J$5),GL39&lt;=($C$42+$C$42*Rates!$J$5),SUM($F$10:GM40)&lt;Rates!$D$4),SUM($F$10:GM40)-($C$42+$C$42*Rates!$J$5),IF(GP39=0,0,GM40))</f>
        <v>#VALUE!</v>
      </c>
      <c r="GQ40" s="25" t="e">
        <f>GP40*(Rates!$C$6-Rates!$J$6*Rates!$C$6)</f>
        <v>#VALUE!</v>
      </c>
      <c r="GR40" s="41" t="e">
        <f>IF($E40&lt;=Rates!$D$4,0,IF(AND($E40&gt;Rates!$D$4,$E40&lt;Rates!$E$4),$E40-SUM($K$10:GR39)-Rates!$D$4,IF(AND($E40&gt;Rates!$E$4,SUM($K$10:GR39)&lt;Rates!$E$4-Rates!$D$4),Rates!$E$4-Rates!$D$4-SUM($K$10:GR39),0)))</f>
        <v>#VALUE!</v>
      </c>
      <c r="GS40" s="24" t="e">
        <f t="shared" si="46"/>
        <v>#VALUE!</v>
      </c>
      <c r="GT40" s="24" t="e">
        <f>GS40*Rates!$D$6</f>
        <v>#VALUE!</v>
      </c>
      <c r="GU40" s="45" t="e">
        <f>IF(AND(GM40+GR40&gt;($C$42+$C$42*Rates!$J$5),GR40&lt;=Rates!$E$4-Rates!$D$4,GR40&gt;0,GR40&gt;GK72+GK72*Rates!$J$5), GM40+GR40-GP40,0)</f>
        <v>#VALUE!</v>
      </c>
      <c r="GV40" s="25" t="e">
        <f>GU40*(Rates!$D$6-Rates!$J$6*Rates!$D$6)</f>
        <v>#VALUE!</v>
      </c>
      <c r="GW40" s="41" t="e">
        <f>IF(GL40&gt;Rates!$E$4,GK40-GR40,0)</f>
        <v>#VALUE!</v>
      </c>
      <c r="GX40" s="45" t="e">
        <f t="shared" si="47"/>
        <v>#VALUE!</v>
      </c>
      <c r="GY40" s="45" t="e">
        <f>GX40*Rates!$E$6</f>
        <v>#VALUE!</v>
      </c>
      <c r="GZ40" s="45">
        <f>IF($C$42+$C$42*Rates!$J$5&lt;=Rates!$E$4,GW40,IF(GL40&gt;$C$42+$C$42*Rates!$J$5,GL40-($C$42+$C$42*Rates!$J$5),0))</f>
        <v>700</v>
      </c>
      <c r="HA40" s="46">
        <f>GZ40*(Rates!$E$6-Rates!$J$6*Rates!$E$6)</f>
        <v>137200</v>
      </c>
      <c r="HB40" s="33" t="e">
        <f t="shared" si="48"/>
        <v>#VALUE!</v>
      </c>
      <c r="HC40" s="59">
        <f>IF($V$7,HB40*Rates!$J$11,0)</f>
        <v>0</v>
      </c>
      <c r="HD40" s="69" t="e">
        <f t="shared" si="49"/>
        <v>#VALUE!</v>
      </c>
      <c r="HE40" s="59" t="e">
        <f t="shared" si="76"/>
        <v>#VALUE!</v>
      </c>
      <c r="HF40" s="3"/>
      <c r="HG40" s="33">
        <f t="shared" si="66"/>
        <v>1250</v>
      </c>
      <c r="HH40" s="41" t="e">
        <f>IF(AND($E40&gt;=Rates!$D$4,SUM($F$10:HH39)&gt;=Rates!$D$4),0,IF(AND($E40&gt;=Rates!$D$4,SUM($F$10:HH39)&lt;Rates!$D$4),Rates!$D$4-SUM($F$10:HH39:HH39),IF($E40&lt;Rates!$D$4,$E40-SUM($F$10:HH39))))</f>
        <v>#VALUE!</v>
      </c>
      <c r="HI40" s="36" t="e">
        <f t="shared" si="50"/>
        <v>#VALUE!</v>
      </c>
      <c r="HJ40" s="24" t="e">
        <f>HI40*Rates!$C$6</f>
        <v>#VALUE!</v>
      </c>
      <c r="HK40" s="36" t="e">
        <f>IF(AND(HG40&gt;($C$42+$C$42*Rates!$J$5),HG39&lt;=($C$42+$C$42*Rates!$J$5),SUM($F$10:HH40)&lt;Rates!$D$4),SUM($F$10:HH40)-($C$42+$C$42*Rates!$J$5),IF(HK39=0,0,HH40))</f>
        <v>#VALUE!</v>
      </c>
      <c r="HL40" s="25" t="e">
        <f>HK40*(Rates!$C$6-Rates!$J$6*Rates!$C$6)</f>
        <v>#VALUE!</v>
      </c>
      <c r="HM40" s="41">
        <f>IF($E40&lt;=Rates!$D$4,0,IF(AND($E40&gt;Rates!$D$4,$E40&lt;Rates!$E$4),$E40-SUM($K$10:K39)-Rates!$D$4,IF(AND($E40&gt;Rates!$E$4,SUM($K$10:K39)&lt;Rates!$E$4-Rates!$D$4),Rates!$E$4-Rates!$D$4-SUM($K$10:K39),0)))</f>
        <v>0</v>
      </c>
      <c r="HN40" s="24" t="e">
        <f t="shared" si="51"/>
        <v>#VALUE!</v>
      </c>
      <c r="HO40" s="24" t="e">
        <f>HN40*Rates!$D$6</f>
        <v>#VALUE!</v>
      </c>
      <c r="HP40" s="45" t="e">
        <f>IF(AND(HH40+HM40&gt;($C$42+$C$42*Rates!$J$5),HM40&lt;=Rates!$E$4-Rates!$D$4,HM40&gt;0,HM40&gt;HF72+HF72*Rates!$J$5), HH40+HM40-HK40,0)</f>
        <v>#VALUE!</v>
      </c>
      <c r="HQ40" s="25" t="e">
        <f>HP40*(Rates!$D$6-Rates!$J$6*Rates!$D$6)</f>
        <v>#VALUE!</v>
      </c>
      <c r="HR40" s="41">
        <f>IF(HG40&gt;Rates!$E$4,HF40-HM40,0)</f>
        <v>0</v>
      </c>
      <c r="HS40" s="45" t="e">
        <f t="shared" si="52"/>
        <v>#VALUE!</v>
      </c>
      <c r="HT40" s="45" t="e">
        <f>HS40*Rates!$E$6</f>
        <v>#VALUE!</v>
      </c>
      <c r="HU40" s="45">
        <f>IF($C$42+$C$42*Rates!$J$5&lt;=Rates!$E$4,HR40,IF(HG40&gt;$C$42+$C$42*Rates!$J$5,HG40-($C$42+$C$42*Rates!$J$5),0))</f>
        <v>700</v>
      </c>
      <c r="HV40" s="46">
        <f>HU40*(Rates!$E$6-Rates!$J$6*Rates!$E$6)</f>
        <v>137200</v>
      </c>
      <c r="HW40" s="33" t="e">
        <f t="shared" si="53"/>
        <v>#VALUE!</v>
      </c>
      <c r="HX40" s="59">
        <f>IF($V$7,HW40*Rates!$J$11,0)</f>
        <v>0</v>
      </c>
      <c r="HY40" s="69" t="e">
        <f t="shared" si="54"/>
        <v>#VALUE!</v>
      </c>
      <c r="HZ40" s="59" t="e">
        <f t="shared" si="77"/>
        <v>#VALUE!</v>
      </c>
      <c r="IB40" s="6"/>
      <c r="IC40" s="5"/>
    </row>
    <row r="41" spans="2:237" ht="15.75" thickBot="1" x14ac:dyDescent="0.3">
      <c r="B41" s="99" t="s">
        <v>43</v>
      </c>
      <c r="C41" s="100"/>
      <c r="D41" s="22">
        <f>SUM(D10:D40)</f>
        <v>1250</v>
      </c>
      <c r="E41" s="23"/>
      <c r="F41" s="43">
        <f t="shared" ref="F41:V41" si="79">SUM(F10:F40)</f>
        <v>100</v>
      </c>
      <c r="G41" s="44">
        <f t="shared" si="79"/>
        <v>100</v>
      </c>
      <c r="H41" s="23">
        <f t="shared" si="79"/>
        <v>40000</v>
      </c>
      <c r="I41" s="38">
        <f t="shared" si="79"/>
        <v>0</v>
      </c>
      <c r="J41" s="23">
        <f t="shared" si="79"/>
        <v>0</v>
      </c>
      <c r="K41" s="23">
        <f t="shared" si="79"/>
        <v>400</v>
      </c>
      <c r="L41" s="23">
        <f t="shared" si="79"/>
        <v>400</v>
      </c>
      <c r="M41" s="23">
        <f t="shared" si="79"/>
        <v>100000</v>
      </c>
      <c r="N41" s="23">
        <f t="shared" si="79"/>
        <v>0</v>
      </c>
      <c r="O41" s="23">
        <f t="shared" si="79"/>
        <v>0</v>
      </c>
      <c r="P41" s="23">
        <f t="shared" si="79"/>
        <v>750</v>
      </c>
      <c r="Q41" s="23">
        <f t="shared" si="79"/>
        <v>50</v>
      </c>
      <c r="R41" s="23">
        <f t="shared" si="79"/>
        <v>10000</v>
      </c>
      <c r="S41" s="23">
        <f t="shared" si="79"/>
        <v>700</v>
      </c>
      <c r="T41" s="22">
        <f t="shared" si="79"/>
        <v>137200</v>
      </c>
      <c r="U41" s="22">
        <f t="shared" si="79"/>
        <v>287200</v>
      </c>
      <c r="V41" s="22">
        <f t="shared" si="79"/>
        <v>0</v>
      </c>
      <c r="W41" s="61">
        <f t="shared" si="4"/>
        <v>287200</v>
      </c>
      <c r="X41" s="61" t="e">
        <f>SUM(X10:X40)</f>
        <v>#VALUE!</v>
      </c>
      <c r="Y41" s="22">
        <f>SUM(Y10:Y40)</f>
        <v>756</v>
      </c>
      <c r="Z41" s="23"/>
      <c r="AA41" s="43" t="e">
        <f t="shared" ref="AA41:AQ41" si="80">SUM(AA10:AA40)</f>
        <v>#VALUE!</v>
      </c>
      <c r="AB41" s="44" t="e">
        <f t="shared" si="80"/>
        <v>#VALUE!</v>
      </c>
      <c r="AC41" s="23" t="e">
        <f t="shared" si="80"/>
        <v>#VALUE!</v>
      </c>
      <c r="AD41" s="38" t="e">
        <f t="shared" si="80"/>
        <v>#VALUE!</v>
      </c>
      <c r="AE41" s="23" t="e">
        <f t="shared" si="80"/>
        <v>#VALUE!</v>
      </c>
      <c r="AF41" s="43">
        <f t="shared" si="80"/>
        <v>400</v>
      </c>
      <c r="AG41" s="23" t="e">
        <f t="shared" si="80"/>
        <v>#VALUE!</v>
      </c>
      <c r="AH41" s="23" t="e">
        <f t="shared" si="80"/>
        <v>#VALUE!</v>
      </c>
      <c r="AI41" s="23" t="e">
        <f t="shared" si="80"/>
        <v>#VALUE!</v>
      </c>
      <c r="AJ41" s="23" t="e">
        <f t="shared" si="80"/>
        <v>#VALUE!</v>
      </c>
      <c r="AK41" s="23">
        <f t="shared" si="80"/>
        <v>256</v>
      </c>
      <c r="AL41" s="23" t="e">
        <f t="shared" si="80"/>
        <v>#VALUE!</v>
      </c>
      <c r="AM41" s="23" t="e">
        <f t="shared" si="80"/>
        <v>#VALUE!</v>
      </c>
      <c r="AN41" s="23">
        <f t="shared" si="80"/>
        <v>5974</v>
      </c>
      <c r="AO41" s="22">
        <f t="shared" si="80"/>
        <v>1170904</v>
      </c>
      <c r="AP41" s="72" t="e">
        <f t="shared" si="80"/>
        <v>#VALUE!</v>
      </c>
      <c r="AQ41" s="22">
        <f t="shared" si="80"/>
        <v>0</v>
      </c>
      <c r="AR41" s="61" t="e">
        <f t="shared" si="9"/>
        <v>#VALUE!</v>
      </c>
      <c r="AS41" s="61" t="e">
        <f>SUM(AS10:AS40)</f>
        <v>#VALUE!</v>
      </c>
      <c r="AT41" s="22">
        <f>SUM(AT10:AT40)</f>
        <v>750</v>
      </c>
      <c r="AU41" s="23"/>
      <c r="AV41" s="43" t="e">
        <f t="shared" ref="AV41:BL41" si="81">SUM(AV10:AV40)</f>
        <v>#VALUE!</v>
      </c>
      <c r="AW41" s="44" t="e">
        <f t="shared" si="81"/>
        <v>#VALUE!</v>
      </c>
      <c r="AX41" s="23" t="e">
        <f t="shared" si="81"/>
        <v>#VALUE!</v>
      </c>
      <c r="AY41" s="38" t="e">
        <f t="shared" si="81"/>
        <v>#VALUE!</v>
      </c>
      <c r="AZ41" s="23" t="e">
        <f t="shared" si="81"/>
        <v>#VALUE!</v>
      </c>
      <c r="BA41" s="43">
        <f t="shared" si="81"/>
        <v>400</v>
      </c>
      <c r="BB41" s="23" t="e">
        <f t="shared" si="81"/>
        <v>#VALUE!</v>
      </c>
      <c r="BC41" s="23" t="e">
        <f t="shared" si="81"/>
        <v>#VALUE!</v>
      </c>
      <c r="BD41" s="23" t="e">
        <f t="shared" si="81"/>
        <v>#VALUE!</v>
      </c>
      <c r="BE41" s="23" t="e">
        <f t="shared" si="81"/>
        <v>#VALUE!</v>
      </c>
      <c r="BF41" s="23">
        <f t="shared" si="81"/>
        <v>-188</v>
      </c>
      <c r="BG41" s="23" t="e">
        <f t="shared" si="81"/>
        <v>#VALUE!</v>
      </c>
      <c r="BH41" s="23" t="e">
        <f t="shared" si="81"/>
        <v>#VALUE!</v>
      </c>
      <c r="BI41" s="23">
        <f t="shared" si="81"/>
        <v>11606</v>
      </c>
      <c r="BJ41" s="22">
        <f t="shared" si="81"/>
        <v>2274776</v>
      </c>
      <c r="BK41" s="72" t="e">
        <f t="shared" si="81"/>
        <v>#VALUE!</v>
      </c>
      <c r="BL41" s="22">
        <f t="shared" si="81"/>
        <v>0</v>
      </c>
      <c r="BM41" s="61" t="e">
        <f>BK41+BL41</f>
        <v>#VALUE!</v>
      </c>
      <c r="BN41" s="61" t="e">
        <f>SUM(BN10:BN40)</f>
        <v>#VALUE!</v>
      </c>
      <c r="BO41" s="22">
        <f>SUM(BO10:BO40)</f>
        <v>750</v>
      </c>
      <c r="BP41" s="23"/>
      <c r="BQ41" s="43" t="e">
        <f t="shared" ref="BQ41:CJ41" si="82">SUM(BQ10:BQ40)</f>
        <v>#VALUE!</v>
      </c>
      <c r="BR41" s="44" t="e">
        <f t="shared" si="82"/>
        <v>#VALUE!</v>
      </c>
      <c r="BS41" s="23" t="e">
        <f t="shared" si="82"/>
        <v>#VALUE!</v>
      </c>
      <c r="BT41" s="38" t="e">
        <f t="shared" si="82"/>
        <v>#VALUE!</v>
      </c>
      <c r="BU41" s="23" t="e">
        <f t="shared" si="82"/>
        <v>#VALUE!</v>
      </c>
      <c r="BV41" s="43">
        <f t="shared" si="82"/>
        <v>400</v>
      </c>
      <c r="BW41" s="23" t="e">
        <f t="shared" si="82"/>
        <v>#VALUE!</v>
      </c>
      <c r="BX41" s="23" t="e">
        <f t="shared" si="82"/>
        <v>#VALUE!</v>
      </c>
      <c r="BY41" s="23" t="e">
        <f t="shared" si="82"/>
        <v>#VALUE!</v>
      </c>
      <c r="BZ41" s="23" t="e">
        <f t="shared" si="82"/>
        <v>#VALUE!</v>
      </c>
      <c r="CA41" s="23">
        <f t="shared" si="82"/>
        <v>-188</v>
      </c>
      <c r="CB41" s="23" t="e">
        <f t="shared" si="82"/>
        <v>#VALUE!</v>
      </c>
      <c r="CC41" s="23" t="e">
        <f t="shared" si="82"/>
        <v>#VALUE!</v>
      </c>
      <c r="CD41" s="23">
        <f t="shared" si="82"/>
        <v>11606</v>
      </c>
      <c r="CE41" s="22">
        <f t="shared" si="82"/>
        <v>2274776</v>
      </c>
      <c r="CF41" s="22" t="e">
        <f t="shared" si="82"/>
        <v>#VALUE!</v>
      </c>
      <c r="CG41" s="22">
        <f t="shared" si="82"/>
        <v>0</v>
      </c>
      <c r="CH41" s="61" t="e">
        <f t="shared" si="82"/>
        <v>#VALUE!</v>
      </c>
      <c r="CI41" s="61" t="e">
        <f t="shared" si="82"/>
        <v>#VALUE!</v>
      </c>
      <c r="CJ41" s="22">
        <f t="shared" si="82"/>
        <v>750</v>
      </c>
      <c r="CK41" s="23"/>
      <c r="CL41" s="43" t="e">
        <f t="shared" ref="CL41:DB41" si="83">SUM(CL10:CL40)</f>
        <v>#VALUE!</v>
      </c>
      <c r="CM41" s="44" t="e">
        <f t="shared" si="83"/>
        <v>#VALUE!</v>
      </c>
      <c r="CN41" s="23" t="e">
        <f t="shared" si="83"/>
        <v>#VALUE!</v>
      </c>
      <c r="CO41" s="38" t="e">
        <f t="shared" si="83"/>
        <v>#VALUE!</v>
      </c>
      <c r="CP41" s="23" t="e">
        <f t="shared" si="83"/>
        <v>#VALUE!</v>
      </c>
      <c r="CQ41" s="43">
        <f t="shared" si="83"/>
        <v>400</v>
      </c>
      <c r="CR41" s="23" t="e">
        <f t="shared" si="83"/>
        <v>#VALUE!</v>
      </c>
      <c r="CS41" s="23" t="e">
        <f t="shared" si="83"/>
        <v>#VALUE!</v>
      </c>
      <c r="CT41" s="23" t="e">
        <f t="shared" si="83"/>
        <v>#VALUE!</v>
      </c>
      <c r="CU41" s="23" t="e">
        <f t="shared" si="83"/>
        <v>#VALUE!</v>
      </c>
      <c r="CV41" s="23">
        <f t="shared" si="83"/>
        <v>-188</v>
      </c>
      <c r="CW41" s="23" t="e">
        <f t="shared" si="83"/>
        <v>#VALUE!</v>
      </c>
      <c r="CX41" s="23" t="e">
        <f t="shared" si="83"/>
        <v>#VALUE!</v>
      </c>
      <c r="CY41" s="23">
        <f t="shared" si="83"/>
        <v>11606</v>
      </c>
      <c r="CZ41" s="22">
        <f t="shared" si="83"/>
        <v>2274776</v>
      </c>
      <c r="DA41" s="22" t="e">
        <f t="shared" si="83"/>
        <v>#VALUE!</v>
      </c>
      <c r="DB41" s="22">
        <f t="shared" si="83"/>
        <v>0</v>
      </c>
      <c r="DC41" s="61" t="e">
        <f t="shared" si="24"/>
        <v>#VALUE!</v>
      </c>
      <c r="DD41" s="61" t="e">
        <f>SUM(DC10:DD40)</f>
        <v>#VALUE!</v>
      </c>
      <c r="DE41" s="22">
        <f>SUM(DE10:DE40)</f>
        <v>750</v>
      </c>
      <c r="DF41" s="23"/>
      <c r="DG41" s="43" t="e">
        <f t="shared" ref="DG41:DW41" si="84">SUM(DG10:DG40)</f>
        <v>#VALUE!</v>
      </c>
      <c r="DH41" s="44" t="e">
        <f t="shared" si="84"/>
        <v>#VALUE!</v>
      </c>
      <c r="DI41" s="23" t="e">
        <f t="shared" si="84"/>
        <v>#VALUE!</v>
      </c>
      <c r="DJ41" s="38" t="e">
        <f t="shared" si="84"/>
        <v>#VALUE!</v>
      </c>
      <c r="DK41" s="23" t="e">
        <f t="shared" si="84"/>
        <v>#VALUE!</v>
      </c>
      <c r="DL41" s="23">
        <f t="shared" si="84"/>
        <v>400</v>
      </c>
      <c r="DM41" s="23" t="e">
        <f t="shared" si="84"/>
        <v>#VALUE!</v>
      </c>
      <c r="DN41" s="23" t="e">
        <f t="shared" si="84"/>
        <v>#VALUE!</v>
      </c>
      <c r="DO41" s="23" t="e">
        <f t="shared" si="84"/>
        <v>#VALUE!</v>
      </c>
      <c r="DP41" s="23" t="e">
        <f t="shared" si="84"/>
        <v>#VALUE!</v>
      </c>
      <c r="DQ41" s="23">
        <f t="shared" si="84"/>
        <v>-188</v>
      </c>
      <c r="DR41" s="23" t="e">
        <f t="shared" si="84"/>
        <v>#VALUE!</v>
      </c>
      <c r="DS41" s="23" t="e">
        <f t="shared" si="84"/>
        <v>#VALUE!</v>
      </c>
      <c r="DT41" s="23">
        <f t="shared" si="84"/>
        <v>11606</v>
      </c>
      <c r="DU41" s="22">
        <f t="shared" si="84"/>
        <v>2274776</v>
      </c>
      <c r="DV41" s="22" t="e">
        <f t="shared" si="84"/>
        <v>#VALUE!</v>
      </c>
      <c r="DW41" s="22">
        <f t="shared" si="84"/>
        <v>0</v>
      </c>
      <c r="DX41" s="61" t="e">
        <f t="shared" si="29"/>
        <v>#VALUE!</v>
      </c>
      <c r="DY41" s="61" t="e">
        <f>SUM(DY10:DY40)</f>
        <v>#VALUE!</v>
      </c>
      <c r="DZ41" s="22">
        <f>SUM(DZ10:DZ40)</f>
        <v>750</v>
      </c>
      <c r="EA41" s="23"/>
      <c r="EB41" s="43" t="e">
        <f t="shared" ref="EB41:ER41" si="85">SUM(EB10:EB40)</f>
        <v>#VALUE!</v>
      </c>
      <c r="EC41" s="44" t="e">
        <f t="shared" si="85"/>
        <v>#VALUE!</v>
      </c>
      <c r="ED41" s="23" t="e">
        <f t="shared" si="85"/>
        <v>#VALUE!</v>
      </c>
      <c r="EE41" s="38" t="e">
        <f t="shared" si="85"/>
        <v>#VALUE!</v>
      </c>
      <c r="EF41" s="23" t="e">
        <f t="shared" si="85"/>
        <v>#VALUE!</v>
      </c>
      <c r="EG41" s="43">
        <f t="shared" si="85"/>
        <v>400</v>
      </c>
      <c r="EH41" s="23" t="e">
        <f t="shared" si="85"/>
        <v>#VALUE!</v>
      </c>
      <c r="EI41" s="23" t="e">
        <f t="shared" si="85"/>
        <v>#VALUE!</v>
      </c>
      <c r="EJ41" s="23" t="e">
        <f t="shared" si="85"/>
        <v>#VALUE!</v>
      </c>
      <c r="EK41" s="23" t="e">
        <f t="shared" si="85"/>
        <v>#VALUE!</v>
      </c>
      <c r="EL41" s="23">
        <f t="shared" si="85"/>
        <v>-188</v>
      </c>
      <c r="EM41" s="23" t="e">
        <f t="shared" si="85"/>
        <v>#VALUE!</v>
      </c>
      <c r="EN41" s="23" t="e">
        <f t="shared" si="85"/>
        <v>#VALUE!</v>
      </c>
      <c r="EO41" s="23">
        <f t="shared" si="85"/>
        <v>11606</v>
      </c>
      <c r="EP41" s="22">
        <f t="shared" si="85"/>
        <v>2274776</v>
      </c>
      <c r="EQ41" s="22" t="e">
        <f t="shared" si="85"/>
        <v>#VALUE!</v>
      </c>
      <c r="ER41" s="22">
        <f t="shared" si="85"/>
        <v>0</v>
      </c>
      <c r="ES41" s="61" t="e">
        <f t="shared" si="34"/>
        <v>#VALUE!</v>
      </c>
      <c r="ET41" s="61" t="e">
        <f>SUM(ET10:ET40)</f>
        <v>#VALUE!</v>
      </c>
      <c r="EU41" s="22">
        <f>SUM(EU10:EU40)</f>
        <v>750</v>
      </c>
      <c r="EV41" s="23"/>
      <c r="EW41" s="43" t="e">
        <f t="shared" ref="EW41:FM41" si="86">SUM(EW10:EW40)</f>
        <v>#VALUE!</v>
      </c>
      <c r="EX41" s="44" t="e">
        <f t="shared" si="86"/>
        <v>#VALUE!</v>
      </c>
      <c r="EY41" s="23" t="e">
        <f t="shared" si="86"/>
        <v>#VALUE!</v>
      </c>
      <c r="EZ41" s="38" t="e">
        <f t="shared" si="86"/>
        <v>#VALUE!</v>
      </c>
      <c r="FA41" s="23" t="e">
        <f t="shared" si="86"/>
        <v>#VALUE!</v>
      </c>
      <c r="FB41" s="23">
        <f t="shared" si="86"/>
        <v>400</v>
      </c>
      <c r="FC41" s="23" t="e">
        <f t="shared" si="86"/>
        <v>#VALUE!</v>
      </c>
      <c r="FD41" s="23" t="e">
        <f t="shared" si="86"/>
        <v>#VALUE!</v>
      </c>
      <c r="FE41" s="23" t="e">
        <f t="shared" si="86"/>
        <v>#VALUE!</v>
      </c>
      <c r="FF41" s="23" t="e">
        <f t="shared" si="86"/>
        <v>#VALUE!</v>
      </c>
      <c r="FG41" s="23">
        <f t="shared" si="86"/>
        <v>-188</v>
      </c>
      <c r="FH41" s="23" t="e">
        <f t="shared" si="86"/>
        <v>#VALUE!</v>
      </c>
      <c r="FI41" s="23" t="e">
        <f t="shared" si="86"/>
        <v>#VALUE!</v>
      </c>
      <c r="FJ41" s="23">
        <f t="shared" si="86"/>
        <v>11606</v>
      </c>
      <c r="FK41" s="22">
        <f t="shared" si="86"/>
        <v>2274776</v>
      </c>
      <c r="FL41" s="22" t="e">
        <f t="shared" si="86"/>
        <v>#VALUE!</v>
      </c>
      <c r="FM41" s="22">
        <f t="shared" si="86"/>
        <v>0</v>
      </c>
      <c r="FN41" s="61" t="e">
        <f t="shared" si="39"/>
        <v>#VALUE!</v>
      </c>
      <c r="FO41" s="61" t="e">
        <f>SUM(FO10:FO40)</f>
        <v>#VALUE!</v>
      </c>
      <c r="FP41" s="22">
        <f>SUM(FP10:FP40)</f>
        <v>750</v>
      </c>
      <c r="FQ41" s="23"/>
      <c r="FR41" s="43" t="e">
        <f t="shared" ref="FR41:GH41" si="87">SUM(FR10:FR40)</f>
        <v>#VALUE!</v>
      </c>
      <c r="FS41" s="44" t="e">
        <f t="shared" si="87"/>
        <v>#VALUE!</v>
      </c>
      <c r="FT41" s="23" t="e">
        <f t="shared" si="87"/>
        <v>#VALUE!</v>
      </c>
      <c r="FU41" s="38" t="e">
        <f t="shared" si="87"/>
        <v>#VALUE!</v>
      </c>
      <c r="FV41" s="23" t="e">
        <f t="shared" si="87"/>
        <v>#VALUE!</v>
      </c>
      <c r="FW41" s="23">
        <f t="shared" si="87"/>
        <v>400</v>
      </c>
      <c r="FX41" s="23" t="e">
        <f t="shared" si="87"/>
        <v>#VALUE!</v>
      </c>
      <c r="FY41" s="23" t="e">
        <f t="shared" si="87"/>
        <v>#VALUE!</v>
      </c>
      <c r="FZ41" s="23" t="e">
        <f t="shared" si="87"/>
        <v>#VALUE!</v>
      </c>
      <c r="GA41" s="23" t="e">
        <f t="shared" si="87"/>
        <v>#VALUE!</v>
      </c>
      <c r="GB41" s="23">
        <f t="shared" si="87"/>
        <v>-188</v>
      </c>
      <c r="GC41" s="23" t="e">
        <f t="shared" si="87"/>
        <v>#VALUE!</v>
      </c>
      <c r="GD41" s="23" t="e">
        <f t="shared" si="87"/>
        <v>#VALUE!</v>
      </c>
      <c r="GE41" s="23">
        <f t="shared" si="87"/>
        <v>11606</v>
      </c>
      <c r="GF41" s="22">
        <f t="shared" si="87"/>
        <v>2274776</v>
      </c>
      <c r="GG41" s="22" t="e">
        <f t="shared" si="87"/>
        <v>#VALUE!</v>
      </c>
      <c r="GH41" s="22">
        <f t="shared" si="87"/>
        <v>0</v>
      </c>
      <c r="GI41" s="61" t="e">
        <f t="shared" si="44"/>
        <v>#VALUE!</v>
      </c>
      <c r="GJ41" s="61" t="e">
        <f>SUM(GJ10:GJ40)</f>
        <v>#VALUE!</v>
      </c>
      <c r="GK41" s="22">
        <f>SUM(GK10:GK40)</f>
        <v>750</v>
      </c>
      <c r="GL41" s="23"/>
      <c r="GM41" s="43" t="e">
        <f t="shared" ref="GM41:HC41" si="88">SUM(GM10:GM40)</f>
        <v>#VALUE!</v>
      </c>
      <c r="GN41" s="44" t="e">
        <f t="shared" si="88"/>
        <v>#VALUE!</v>
      </c>
      <c r="GO41" s="23" t="e">
        <f t="shared" si="88"/>
        <v>#VALUE!</v>
      </c>
      <c r="GP41" s="38" t="e">
        <f t="shared" si="88"/>
        <v>#VALUE!</v>
      </c>
      <c r="GQ41" s="23" t="e">
        <f t="shared" si="88"/>
        <v>#VALUE!</v>
      </c>
      <c r="GR41" s="23" t="e">
        <f t="shared" si="88"/>
        <v>#VALUE!</v>
      </c>
      <c r="GS41" s="23" t="e">
        <f t="shared" si="88"/>
        <v>#VALUE!</v>
      </c>
      <c r="GT41" s="23" t="e">
        <f t="shared" si="88"/>
        <v>#VALUE!</v>
      </c>
      <c r="GU41" s="23" t="e">
        <f t="shared" si="88"/>
        <v>#VALUE!</v>
      </c>
      <c r="GV41" s="23" t="e">
        <f t="shared" si="88"/>
        <v>#VALUE!</v>
      </c>
      <c r="GW41" s="23" t="e">
        <f t="shared" si="88"/>
        <v>#VALUE!</v>
      </c>
      <c r="GX41" s="23" t="e">
        <f t="shared" si="88"/>
        <v>#VALUE!</v>
      </c>
      <c r="GY41" s="23" t="e">
        <f t="shared" si="88"/>
        <v>#VALUE!</v>
      </c>
      <c r="GZ41" s="23">
        <f t="shared" si="88"/>
        <v>11606</v>
      </c>
      <c r="HA41" s="22">
        <f t="shared" si="88"/>
        <v>2274776</v>
      </c>
      <c r="HB41" s="22" t="e">
        <f t="shared" si="88"/>
        <v>#VALUE!</v>
      </c>
      <c r="HC41" s="22">
        <f t="shared" si="88"/>
        <v>0</v>
      </c>
      <c r="HD41" s="61" t="e">
        <f t="shared" si="49"/>
        <v>#VALUE!</v>
      </c>
      <c r="HE41" s="61" t="e">
        <f>SUM(HE10:HE40)</f>
        <v>#VALUE!</v>
      </c>
      <c r="HF41" s="22">
        <f>SUM(HF10:HF40)</f>
        <v>750</v>
      </c>
      <c r="HG41" s="23"/>
      <c r="HH41" s="43" t="e">
        <f t="shared" ref="HH41:HX41" si="89">SUM(HH10:HH40)</f>
        <v>#VALUE!</v>
      </c>
      <c r="HI41" s="44" t="e">
        <f t="shared" si="89"/>
        <v>#VALUE!</v>
      </c>
      <c r="HJ41" s="23" t="e">
        <f t="shared" si="89"/>
        <v>#VALUE!</v>
      </c>
      <c r="HK41" s="38" t="e">
        <f t="shared" si="89"/>
        <v>#VALUE!</v>
      </c>
      <c r="HL41" s="23" t="e">
        <f t="shared" si="89"/>
        <v>#VALUE!</v>
      </c>
      <c r="HM41" s="23">
        <f t="shared" si="89"/>
        <v>400</v>
      </c>
      <c r="HN41" s="23" t="e">
        <f t="shared" si="89"/>
        <v>#VALUE!</v>
      </c>
      <c r="HO41" s="23" t="e">
        <f t="shared" si="89"/>
        <v>#VALUE!</v>
      </c>
      <c r="HP41" s="23" t="e">
        <f t="shared" si="89"/>
        <v>#VALUE!</v>
      </c>
      <c r="HQ41" s="23" t="e">
        <f t="shared" si="89"/>
        <v>#VALUE!</v>
      </c>
      <c r="HR41" s="23">
        <f t="shared" si="89"/>
        <v>-188</v>
      </c>
      <c r="HS41" s="23" t="e">
        <f t="shared" si="89"/>
        <v>#VALUE!</v>
      </c>
      <c r="HT41" s="23" t="e">
        <f t="shared" si="89"/>
        <v>#VALUE!</v>
      </c>
      <c r="HU41" s="23">
        <f t="shared" si="89"/>
        <v>11606</v>
      </c>
      <c r="HV41" s="22">
        <f t="shared" si="89"/>
        <v>2274776</v>
      </c>
      <c r="HW41" s="22" t="e">
        <f t="shared" si="89"/>
        <v>#VALUE!</v>
      </c>
      <c r="HX41" s="22">
        <f t="shared" si="89"/>
        <v>0</v>
      </c>
      <c r="HY41" s="61" t="e">
        <f t="shared" si="54"/>
        <v>#VALUE!</v>
      </c>
      <c r="HZ41" s="61" t="e">
        <f>SUM(HZ10:HZ40)</f>
        <v>#VALUE!</v>
      </c>
      <c r="IB41" s="7"/>
      <c r="IC41" s="9"/>
    </row>
    <row r="42" spans="2:237" ht="29.25" customHeight="1" thickBot="1" x14ac:dyDescent="0.3">
      <c r="B42" s="50" t="s">
        <v>45</v>
      </c>
      <c r="C42" s="62">
        <v>500</v>
      </c>
      <c r="E42" s="80" t="s">
        <v>63</v>
      </c>
      <c r="F42" s="81"/>
      <c r="G42" s="82"/>
      <c r="H42" s="51">
        <f>ROUNDDOWN(C42+C42*Rates!J5,0)</f>
        <v>550</v>
      </c>
      <c r="W42" s="58"/>
      <c r="X42" s="58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</row>
    <row r="43" spans="2:237" x14ac:dyDescent="0.25">
      <c r="B43" s="1"/>
      <c r="C43" s="1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</row>
    <row r="44" spans="2:237" x14ac:dyDescent="0.25">
      <c r="B44" s="1"/>
      <c r="C44" s="1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</row>
    <row r="45" spans="2:237" x14ac:dyDescent="0.25">
      <c r="B45" s="1"/>
      <c r="C45" s="1"/>
    </row>
    <row r="46" spans="2:237" x14ac:dyDescent="0.25">
      <c r="B46" s="1"/>
      <c r="C46" s="1"/>
    </row>
    <row r="47" spans="2:237" x14ac:dyDescent="0.25">
      <c r="B47" s="1"/>
      <c r="C47" s="1"/>
    </row>
    <row r="48" spans="2:237" x14ac:dyDescent="0.25">
      <c r="B48" s="1"/>
      <c r="C48" s="1"/>
    </row>
    <row r="49" spans="2:3" x14ac:dyDescent="0.25">
      <c r="B49" s="1"/>
      <c r="C49" s="1"/>
    </row>
    <row r="50" spans="2:3" x14ac:dyDescent="0.25">
      <c r="B50" s="1"/>
      <c r="C50" s="1"/>
    </row>
  </sheetData>
  <autoFilter ref="B9:B42"/>
  <mergeCells count="137">
    <mergeCell ref="W7:X7"/>
    <mergeCell ref="J5:T5"/>
    <mergeCell ref="B41:C41"/>
    <mergeCell ref="W8:W9"/>
    <mergeCell ref="Y7:AO7"/>
    <mergeCell ref="AP7:AQ7"/>
    <mergeCell ref="AR7:AS7"/>
    <mergeCell ref="Y8:Y9"/>
    <mergeCell ref="Z8:Z9"/>
    <mergeCell ref="AA8:AE8"/>
    <mergeCell ref="AF8:AJ8"/>
    <mergeCell ref="AK8:AO8"/>
    <mergeCell ref="AP8:AP9"/>
    <mergeCell ref="AQ8:AQ9"/>
    <mergeCell ref="AR8:AR9"/>
    <mergeCell ref="AS8:AS9"/>
    <mergeCell ref="U8:U9"/>
    <mergeCell ref="V8:V9"/>
    <mergeCell ref="U7:V7"/>
    <mergeCell ref="D7:T7"/>
    <mergeCell ref="P8:T8"/>
    <mergeCell ref="D8:D9"/>
    <mergeCell ref="E8:E9"/>
    <mergeCell ref="F8:J8"/>
    <mergeCell ref="K8:O8"/>
    <mergeCell ref="X8:X9"/>
    <mergeCell ref="AT7:BJ7"/>
    <mergeCell ref="BK7:BL7"/>
    <mergeCell ref="BM7:BN7"/>
    <mergeCell ref="AT8:AT9"/>
    <mergeCell ref="AU8:AU9"/>
    <mergeCell ref="AV8:AZ8"/>
    <mergeCell ref="BA8:BE8"/>
    <mergeCell ref="BF8:BJ8"/>
    <mergeCell ref="BK8:BK9"/>
    <mergeCell ref="BL8:BL9"/>
    <mergeCell ref="BM8:BM9"/>
    <mergeCell ref="BN8:BN9"/>
    <mergeCell ref="BO7:CE7"/>
    <mergeCell ref="CF7:CG7"/>
    <mergeCell ref="CH7:CI7"/>
    <mergeCell ref="BO8:BO9"/>
    <mergeCell ref="BP8:BP9"/>
    <mergeCell ref="BQ8:BU8"/>
    <mergeCell ref="BV8:BZ8"/>
    <mergeCell ref="CA8:CE8"/>
    <mergeCell ref="CF8:CF9"/>
    <mergeCell ref="CG8:CG9"/>
    <mergeCell ref="CH8:CH9"/>
    <mergeCell ref="CI8:CI9"/>
    <mergeCell ref="CJ7:CZ7"/>
    <mergeCell ref="DA7:DB7"/>
    <mergeCell ref="DC7:DD7"/>
    <mergeCell ref="CJ8:CJ9"/>
    <mergeCell ref="CK8:CK9"/>
    <mergeCell ref="CL8:CP8"/>
    <mergeCell ref="CQ8:CU8"/>
    <mergeCell ref="CV8:CZ8"/>
    <mergeCell ref="DA8:DA9"/>
    <mergeCell ref="DB8:DB9"/>
    <mergeCell ref="DC8:DC9"/>
    <mergeCell ref="DD8:DD9"/>
    <mergeCell ref="DE7:DU7"/>
    <mergeCell ref="DV7:DW7"/>
    <mergeCell ref="DX7:DY7"/>
    <mergeCell ref="DE8:DE9"/>
    <mergeCell ref="DF8:DF9"/>
    <mergeCell ref="DG8:DK8"/>
    <mergeCell ref="DL8:DP8"/>
    <mergeCell ref="DQ8:DU8"/>
    <mergeCell ref="DV8:DV9"/>
    <mergeCell ref="DW8:DW9"/>
    <mergeCell ref="DX8:DX9"/>
    <mergeCell ref="DY8:DY9"/>
    <mergeCell ref="DZ7:EP7"/>
    <mergeCell ref="EQ7:ER7"/>
    <mergeCell ref="ES7:ET7"/>
    <mergeCell ref="DZ8:DZ9"/>
    <mergeCell ref="EA8:EA9"/>
    <mergeCell ref="EB8:EF8"/>
    <mergeCell ref="EG8:EK8"/>
    <mergeCell ref="EL8:EP8"/>
    <mergeCell ref="EQ8:EQ9"/>
    <mergeCell ref="ER8:ER9"/>
    <mergeCell ref="ES8:ES9"/>
    <mergeCell ref="ET8:ET9"/>
    <mergeCell ref="EU7:FK7"/>
    <mergeCell ref="FL7:FM7"/>
    <mergeCell ref="FN7:FO7"/>
    <mergeCell ref="EU8:EU9"/>
    <mergeCell ref="EV8:EV9"/>
    <mergeCell ref="EW8:FA8"/>
    <mergeCell ref="FB8:FF8"/>
    <mergeCell ref="FG8:FK8"/>
    <mergeCell ref="FL8:FL9"/>
    <mergeCell ref="FM8:FM9"/>
    <mergeCell ref="FN8:FN9"/>
    <mergeCell ref="FO8:FO9"/>
    <mergeCell ref="HC8:HC9"/>
    <mergeCell ref="HD8:HD9"/>
    <mergeCell ref="HE8:HE9"/>
    <mergeCell ref="FP7:GF7"/>
    <mergeCell ref="GG7:GH7"/>
    <mergeCell ref="GI7:GJ7"/>
    <mergeCell ref="FP8:FP9"/>
    <mergeCell ref="FQ8:FQ9"/>
    <mergeCell ref="FR8:FV8"/>
    <mergeCell ref="FW8:GA8"/>
    <mergeCell ref="GB8:GF8"/>
    <mergeCell ref="GG8:GG9"/>
    <mergeCell ref="GH8:GH9"/>
    <mergeCell ref="GI8:GI9"/>
    <mergeCell ref="GJ8:GJ9"/>
    <mergeCell ref="IB7:IB9"/>
    <mergeCell ref="IC7:IC9"/>
    <mergeCell ref="E42:G42"/>
    <mergeCell ref="HF7:HV7"/>
    <mergeCell ref="HW7:HX7"/>
    <mergeCell ref="HY7:HZ7"/>
    <mergeCell ref="HF8:HF9"/>
    <mergeCell ref="HG8:HG9"/>
    <mergeCell ref="HH8:HL8"/>
    <mergeCell ref="HM8:HQ8"/>
    <mergeCell ref="HR8:HV8"/>
    <mergeCell ref="HW8:HW9"/>
    <mergeCell ref="HX8:HX9"/>
    <mergeCell ref="HY8:HY9"/>
    <mergeCell ref="HZ8:HZ9"/>
    <mergeCell ref="GK7:HA7"/>
    <mergeCell ref="HB7:HC7"/>
    <mergeCell ref="HD7:HE7"/>
    <mergeCell ref="GK8:GK9"/>
    <mergeCell ref="GL8:GL9"/>
    <mergeCell ref="GM8:GQ8"/>
    <mergeCell ref="GR8:GV8"/>
    <mergeCell ref="GW8:HA8"/>
    <mergeCell ref="HB8:HB9"/>
  </mergeCells>
  <phoneticPr fontId="4" type="noConversion"/>
  <pageMargins left="0.7" right="0.7" top="0.75" bottom="0.75" header="0.3" footer="0.3"/>
  <pageSetup paperSize="9" orientation="portrait" r:id="rId1"/>
  <ignoredErrors>
    <ignoredError sqref="W41 AR41 BM4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Check Box 2">
              <controlPr defaultSize="0" autoFill="0" autoLine="0" autoPict="0">
                <anchor moveWithCells="1">
                  <from>
                    <xdr:col>20</xdr:col>
                    <xdr:colOff>276225</xdr:colOff>
                    <xdr:row>5</xdr:row>
                    <xdr:rowOff>171450</xdr:rowOff>
                  </from>
                  <to>
                    <xdr:col>21</xdr:col>
                    <xdr:colOff>561975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" name="Check Box 59">
              <controlPr defaultSize="0" autoFill="0" autoLine="0" autoPict="0">
                <anchor moveWithCells="1">
                  <from>
                    <xdr:col>41</xdr:col>
                    <xdr:colOff>276225</xdr:colOff>
                    <xdr:row>5</xdr:row>
                    <xdr:rowOff>171450</xdr:rowOff>
                  </from>
                  <to>
                    <xdr:col>42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" name="Check Box 60">
              <controlPr defaultSize="0" autoFill="0" autoLine="0" autoPict="0">
                <anchor moveWithCells="1">
                  <from>
                    <xdr:col>62</xdr:col>
                    <xdr:colOff>276225</xdr:colOff>
                    <xdr:row>5</xdr:row>
                    <xdr:rowOff>171450</xdr:rowOff>
                  </from>
                  <to>
                    <xdr:col>63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7" name="Check Box 61">
              <controlPr defaultSize="0" autoFill="0" autoLine="0" autoPict="0">
                <anchor moveWithCells="1">
                  <from>
                    <xdr:col>62</xdr:col>
                    <xdr:colOff>276225</xdr:colOff>
                    <xdr:row>5</xdr:row>
                    <xdr:rowOff>171450</xdr:rowOff>
                  </from>
                  <to>
                    <xdr:col>63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8" name="Check Box 62">
              <controlPr defaultSize="0" autoFill="0" autoLine="0" autoPict="0">
                <anchor moveWithCells="1">
                  <from>
                    <xdr:col>83</xdr:col>
                    <xdr:colOff>276225</xdr:colOff>
                    <xdr:row>5</xdr:row>
                    <xdr:rowOff>171450</xdr:rowOff>
                  </from>
                  <to>
                    <xdr:col>84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9" name="Check Box 63">
              <controlPr defaultSize="0" autoFill="0" autoLine="0" autoPict="0">
                <anchor moveWithCells="1">
                  <from>
                    <xdr:col>104</xdr:col>
                    <xdr:colOff>276225</xdr:colOff>
                    <xdr:row>5</xdr:row>
                    <xdr:rowOff>171450</xdr:rowOff>
                  </from>
                  <to>
                    <xdr:col>105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0" name="Check Box 64">
              <controlPr defaultSize="0" autoFill="0" autoLine="0" autoPict="0">
                <anchor moveWithCells="1">
                  <from>
                    <xdr:col>104</xdr:col>
                    <xdr:colOff>276225</xdr:colOff>
                    <xdr:row>5</xdr:row>
                    <xdr:rowOff>171450</xdr:rowOff>
                  </from>
                  <to>
                    <xdr:col>105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1" name="Check Box 65">
              <controlPr defaultSize="0" autoFill="0" autoLine="0" autoPict="0">
                <anchor moveWithCells="1">
                  <from>
                    <xdr:col>125</xdr:col>
                    <xdr:colOff>276225</xdr:colOff>
                    <xdr:row>5</xdr:row>
                    <xdr:rowOff>171450</xdr:rowOff>
                  </from>
                  <to>
                    <xdr:col>126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2" name="Check Box 66">
              <controlPr defaultSize="0" autoFill="0" autoLine="0" autoPict="0">
                <anchor moveWithCells="1">
                  <from>
                    <xdr:col>125</xdr:col>
                    <xdr:colOff>276225</xdr:colOff>
                    <xdr:row>5</xdr:row>
                    <xdr:rowOff>171450</xdr:rowOff>
                  </from>
                  <to>
                    <xdr:col>126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13" name="Check Box 67">
              <controlPr defaultSize="0" autoFill="0" autoLine="0" autoPict="0">
                <anchor moveWithCells="1">
                  <from>
                    <xdr:col>146</xdr:col>
                    <xdr:colOff>276225</xdr:colOff>
                    <xdr:row>5</xdr:row>
                    <xdr:rowOff>171450</xdr:rowOff>
                  </from>
                  <to>
                    <xdr:col>147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4" name="Check Box 68">
              <controlPr defaultSize="0" autoFill="0" autoLine="0" autoPict="0">
                <anchor moveWithCells="1">
                  <from>
                    <xdr:col>167</xdr:col>
                    <xdr:colOff>276225</xdr:colOff>
                    <xdr:row>5</xdr:row>
                    <xdr:rowOff>171450</xdr:rowOff>
                  </from>
                  <to>
                    <xdr:col>168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5" name="Check Box 69">
              <controlPr defaultSize="0" autoFill="0" autoLine="0" autoPict="0">
                <anchor moveWithCells="1">
                  <from>
                    <xdr:col>188</xdr:col>
                    <xdr:colOff>276225</xdr:colOff>
                    <xdr:row>5</xdr:row>
                    <xdr:rowOff>171450</xdr:rowOff>
                  </from>
                  <to>
                    <xdr:col>189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16" name="Check Box 70">
              <controlPr defaultSize="0" autoFill="0" autoLine="0" autoPict="0">
                <anchor moveWithCells="1">
                  <from>
                    <xdr:col>209</xdr:col>
                    <xdr:colOff>276225</xdr:colOff>
                    <xdr:row>5</xdr:row>
                    <xdr:rowOff>171450</xdr:rowOff>
                  </from>
                  <to>
                    <xdr:col>210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17" name="Check Box 71">
              <controlPr defaultSize="0" autoFill="0" autoLine="0" autoPict="0">
                <anchor moveWithCells="1">
                  <from>
                    <xdr:col>209</xdr:col>
                    <xdr:colOff>276225</xdr:colOff>
                    <xdr:row>5</xdr:row>
                    <xdr:rowOff>171450</xdr:rowOff>
                  </from>
                  <to>
                    <xdr:col>210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18" name="Check Box 72">
              <controlPr defaultSize="0" autoFill="0" autoLine="0" autoPict="0">
                <anchor moveWithCells="1">
                  <from>
                    <xdr:col>230</xdr:col>
                    <xdr:colOff>276225</xdr:colOff>
                    <xdr:row>5</xdr:row>
                    <xdr:rowOff>171450</xdr:rowOff>
                  </from>
                  <to>
                    <xdr:col>231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19" name="Check Box 73">
              <controlPr defaultSize="0" autoFill="0" autoLine="0" autoPict="0">
                <anchor moveWithCells="1">
                  <from>
                    <xdr:col>230</xdr:col>
                    <xdr:colOff>276225</xdr:colOff>
                    <xdr:row>5</xdr:row>
                    <xdr:rowOff>171450</xdr:rowOff>
                  </from>
                  <to>
                    <xdr:col>231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1"/>
  <sheetViews>
    <sheetView workbookViewId="0">
      <selection activeCell="D32" sqref="D32"/>
    </sheetView>
  </sheetViews>
  <sheetFormatPr baseColWidth="10" defaultColWidth="11.42578125" defaultRowHeight="15" x14ac:dyDescent="0.25"/>
  <cols>
    <col min="2" max="2" width="16.42578125" customWidth="1"/>
    <col min="7" max="7" width="12.28515625" bestFit="1" customWidth="1"/>
    <col min="8" max="8" width="17.5703125" bestFit="1" customWidth="1"/>
    <col min="9" max="9" width="21.5703125" bestFit="1" customWidth="1"/>
  </cols>
  <sheetData>
    <row r="2" spans="2:10" ht="15.75" thickBot="1" x14ac:dyDescent="0.3"/>
    <row r="3" spans="2:10" ht="15.75" thickBot="1" x14ac:dyDescent="0.3">
      <c r="B3" s="16"/>
      <c r="C3" s="17" t="s">
        <v>23</v>
      </c>
      <c r="D3" s="17" t="s">
        <v>24</v>
      </c>
      <c r="E3" s="18" t="s">
        <v>25</v>
      </c>
    </row>
    <row r="4" spans="2:10" ht="15.75" thickBot="1" x14ac:dyDescent="0.3">
      <c r="B4" s="16" t="s">
        <v>50</v>
      </c>
      <c r="C4" s="17">
        <v>0</v>
      </c>
      <c r="D4" s="17">
        <v>100</v>
      </c>
      <c r="E4" s="18">
        <v>500</v>
      </c>
    </row>
    <row r="5" spans="2:10" ht="15.75" thickBot="1" x14ac:dyDescent="0.3">
      <c r="B5" s="7"/>
      <c r="C5" s="8"/>
      <c r="D5" s="8"/>
      <c r="E5" s="9"/>
      <c r="F5" s="16" t="s">
        <v>41</v>
      </c>
      <c r="G5" s="18" t="s">
        <v>26</v>
      </c>
      <c r="I5" s="16" t="s">
        <v>46</v>
      </c>
      <c r="J5" s="20">
        <v>0.1</v>
      </c>
    </row>
    <row r="6" spans="2:10" ht="15.75" thickBot="1" x14ac:dyDescent="0.3">
      <c r="B6" s="16" t="s">
        <v>13</v>
      </c>
      <c r="C6" s="17">
        <v>400</v>
      </c>
      <c r="D6" s="17">
        <v>250</v>
      </c>
      <c r="E6" s="18">
        <v>200</v>
      </c>
      <c r="F6" s="6" t="s">
        <v>49</v>
      </c>
      <c r="G6" s="5">
        <f>VLOOKUP($F6,$I$10:$J$11,2,FALSE)</f>
        <v>0</v>
      </c>
      <c r="I6" s="7" t="s">
        <v>47</v>
      </c>
      <c r="J6" s="21">
        <v>0.02</v>
      </c>
    </row>
    <row r="7" spans="2:10" x14ac:dyDescent="0.25">
      <c r="B7" s="6" t="s">
        <v>14</v>
      </c>
      <c r="C7" s="3">
        <v>400</v>
      </c>
      <c r="D7" s="3">
        <v>250</v>
      </c>
      <c r="E7" s="5">
        <v>200</v>
      </c>
      <c r="F7" s="6" t="s">
        <v>42</v>
      </c>
      <c r="G7" s="5">
        <f t="shared" ref="G7:G15" si="0">VLOOKUP($F7,$I$10:$J$11,2,FALSE)</f>
        <v>0.05</v>
      </c>
    </row>
    <row r="8" spans="2:10" x14ac:dyDescent="0.25">
      <c r="B8" s="6" t="s">
        <v>15</v>
      </c>
      <c r="C8" s="3">
        <v>400</v>
      </c>
      <c r="D8" s="3">
        <v>250</v>
      </c>
      <c r="E8" s="5">
        <v>200</v>
      </c>
      <c r="F8" s="6" t="s">
        <v>49</v>
      </c>
      <c r="G8" s="5">
        <f t="shared" si="0"/>
        <v>0</v>
      </c>
    </row>
    <row r="9" spans="2:10" ht="15.75" thickBot="1" x14ac:dyDescent="0.3">
      <c r="B9" s="6" t="s">
        <v>16</v>
      </c>
      <c r="C9" s="3">
        <v>400</v>
      </c>
      <c r="D9" s="3">
        <v>250</v>
      </c>
      <c r="E9" s="5">
        <v>200</v>
      </c>
      <c r="F9" s="6" t="s">
        <v>42</v>
      </c>
      <c r="G9" s="5">
        <f t="shared" si="0"/>
        <v>0.05</v>
      </c>
    </row>
    <row r="10" spans="2:10" x14ac:dyDescent="0.25">
      <c r="B10" s="6" t="s">
        <v>17</v>
      </c>
      <c r="C10" s="3">
        <v>400</v>
      </c>
      <c r="D10" s="3">
        <v>250</v>
      </c>
      <c r="E10" s="5">
        <v>200</v>
      </c>
      <c r="F10" s="6" t="s">
        <v>42</v>
      </c>
      <c r="G10" s="5">
        <f t="shared" si="0"/>
        <v>0.05</v>
      </c>
      <c r="I10" s="16" t="s">
        <v>49</v>
      </c>
      <c r="J10" s="20">
        <v>0</v>
      </c>
    </row>
    <row r="11" spans="2:10" ht="15.75" thickBot="1" x14ac:dyDescent="0.3">
      <c r="B11" s="6" t="s">
        <v>18</v>
      </c>
      <c r="C11" s="3">
        <v>400</v>
      </c>
      <c r="D11" s="3">
        <v>250</v>
      </c>
      <c r="E11" s="5">
        <v>200</v>
      </c>
      <c r="F11" s="6" t="s">
        <v>42</v>
      </c>
      <c r="G11" s="5">
        <f t="shared" si="0"/>
        <v>0.05</v>
      </c>
      <c r="I11" s="7" t="s">
        <v>42</v>
      </c>
      <c r="J11" s="21">
        <v>0.05</v>
      </c>
    </row>
    <row r="12" spans="2:10" x14ac:dyDescent="0.25">
      <c r="B12" s="6" t="s">
        <v>19</v>
      </c>
      <c r="C12" s="3">
        <v>400</v>
      </c>
      <c r="D12" s="3">
        <v>250</v>
      </c>
      <c r="E12" s="5">
        <v>200</v>
      </c>
      <c r="F12" s="6" t="s">
        <v>49</v>
      </c>
      <c r="G12" s="5">
        <f t="shared" si="0"/>
        <v>0</v>
      </c>
    </row>
    <row r="13" spans="2:10" x14ac:dyDescent="0.25">
      <c r="B13" s="6" t="s">
        <v>20</v>
      </c>
      <c r="C13" s="3">
        <v>400</v>
      </c>
      <c r="D13" s="3">
        <v>250</v>
      </c>
      <c r="E13" s="5">
        <v>200</v>
      </c>
      <c r="F13" s="6" t="s">
        <v>49</v>
      </c>
      <c r="G13" s="5">
        <f t="shared" si="0"/>
        <v>0</v>
      </c>
    </row>
    <row r="14" spans="2:10" x14ac:dyDescent="0.25">
      <c r="B14" s="6" t="s">
        <v>21</v>
      </c>
      <c r="C14" s="3">
        <v>400</v>
      </c>
      <c r="D14" s="3">
        <v>250</v>
      </c>
      <c r="E14" s="5">
        <v>200</v>
      </c>
      <c r="F14" s="6" t="s">
        <v>42</v>
      </c>
      <c r="G14" s="5">
        <f t="shared" si="0"/>
        <v>0.05</v>
      </c>
    </row>
    <row r="15" spans="2:10" ht="15.75" thickBot="1" x14ac:dyDescent="0.3">
      <c r="B15" s="7" t="s">
        <v>22</v>
      </c>
      <c r="C15" s="8">
        <v>400</v>
      </c>
      <c r="D15" s="8">
        <v>250</v>
      </c>
      <c r="E15" s="9">
        <v>200</v>
      </c>
      <c r="F15" s="7" t="s">
        <v>42</v>
      </c>
      <c r="G15" s="9">
        <f t="shared" si="0"/>
        <v>0.05</v>
      </c>
    </row>
    <row r="19" spans="4:6" x14ac:dyDescent="0.25">
      <c r="E19" t="s">
        <v>64</v>
      </c>
    </row>
    <row r="20" spans="4:6" x14ac:dyDescent="0.25">
      <c r="F20" t="s">
        <v>13</v>
      </c>
    </row>
    <row r="21" spans="4:6" x14ac:dyDescent="0.25">
      <c r="F21" t="s">
        <v>14</v>
      </c>
    </row>
    <row r="22" spans="4:6" x14ac:dyDescent="0.25">
      <c r="F22" t="s">
        <v>15</v>
      </c>
    </row>
    <row r="23" spans="4:6" x14ac:dyDescent="0.25">
      <c r="F23" t="s">
        <v>16</v>
      </c>
    </row>
    <row r="24" spans="4:6" x14ac:dyDescent="0.25">
      <c r="F24" t="s">
        <v>17</v>
      </c>
    </row>
    <row r="25" spans="4:6" x14ac:dyDescent="0.25">
      <c r="F25" t="s">
        <v>18</v>
      </c>
    </row>
    <row r="26" spans="4:6" x14ac:dyDescent="0.25">
      <c r="F26" t="s">
        <v>19</v>
      </c>
    </row>
    <row r="27" spans="4:6" x14ac:dyDescent="0.25">
      <c r="F27" t="s">
        <v>20</v>
      </c>
    </row>
    <row r="28" spans="4:6" x14ac:dyDescent="0.25">
      <c r="F28" t="s">
        <v>21</v>
      </c>
    </row>
    <row r="29" spans="4:6" x14ac:dyDescent="0.25">
      <c r="F29" t="s">
        <v>22</v>
      </c>
    </row>
    <row r="30" spans="4:6" x14ac:dyDescent="0.25">
      <c r="D30" t="s">
        <v>65</v>
      </c>
    </row>
    <row r="31" spans="4:6" x14ac:dyDescent="0.25">
      <c r="D31" t="s">
        <v>66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5"/>
  <sheetViews>
    <sheetView workbookViewId="0">
      <selection activeCell="E9" sqref="E9"/>
    </sheetView>
  </sheetViews>
  <sheetFormatPr baseColWidth="10" defaultColWidth="11.42578125" defaultRowHeight="15" x14ac:dyDescent="0.25"/>
  <cols>
    <col min="2" max="2" width="14.5703125" bestFit="1" customWidth="1"/>
    <col min="3" max="3" width="12.5703125" bestFit="1" customWidth="1"/>
  </cols>
  <sheetData>
    <row r="3" spans="2:3" x14ac:dyDescent="0.25">
      <c r="B3" t="s">
        <v>27</v>
      </c>
      <c r="C3" t="s">
        <v>28</v>
      </c>
    </row>
    <row r="4" spans="2:3" x14ac:dyDescent="0.25">
      <c r="B4">
        <v>1</v>
      </c>
      <c r="C4" t="s">
        <v>29</v>
      </c>
    </row>
    <row r="5" spans="2:3" x14ac:dyDescent="0.25">
      <c r="B5">
        <v>2</v>
      </c>
      <c r="C5" t="s">
        <v>30</v>
      </c>
    </row>
    <row r="6" spans="2:3" x14ac:dyDescent="0.25">
      <c r="B6">
        <v>3</v>
      </c>
      <c r="C6" t="s">
        <v>31</v>
      </c>
    </row>
    <row r="7" spans="2:3" x14ac:dyDescent="0.25">
      <c r="B7">
        <v>4</v>
      </c>
      <c r="C7" t="s">
        <v>32</v>
      </c>
    </row>
    <row r="8" spans="2:3" x14ac:dyDescent="0.25">
      <c r="B8">
        <v>5</v>
      </c>
      <c r="C8" t="s">
        <v>33</v>
      </c>
    </row>
    <row r="9" spans="2:3" x14ac:dyDescent="0.25">
      <c r="B9">
        <v>6</v>
      </c>
      <c r="C9" t="s">
        <v>34</v>
      </c>
    </row>
    <row r="10" spans="2:3" x14ac:dyDescent="0.25">
      <c r="B10">
        <v>7</v>
      </c>
      <c r="C10" t="s">
        <v>35</v>
      </c>
    </row>
    <row r="11" spans="2:3" x14ac:dyDescent="0.25">
      <c r="B11">
        <v>8</v>
      </c>
      <c r="C11" t="s">
        <v>36</v>
      </c>
    </row>
    <row r="12" spans="2:3" x14ac:dyDescent="0.25">
      <c r="B12">
        <v>9</v>
      </c>
      <c r="C12" t="s">
        <v>37</v>
      </c>
    </row>
    <row r="13" spans="2:3" x14ac:dyDescent="0.25">
      <c r="B13">
        <v>10</v>
      </c>
      <c r="C13" t="s">
        <v>38</v>
      </c>
    </row>
    <row r="14" spans="2:3" x14ac:dyDescent="0.25">
      <c r="B14">
        <v>11</v>
      </c>
      <c r="C14" t="s">
        <v>39</v>
      </c>
    </row>
    <row r="15" spans="2:3" x14ac:dyDescent="0.25">
      <c r="B15">
        <v>12</v>
      </c>
      <c r="C15" t="s">
        <v>40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8"/>
  <sheetViews>
    <sheetView workbookViewId="0">
      <selection activeCell="E17" sqref="E17"/>
    </sheetView>
  </sheetViews>
  <sheetFormatPr baseColWidth="10" defaultColWidth="11.42578125" defaultRowHeight="15" x14ac:dyDescent="0.25"/>
  <cols>
    <col min="4" max="4" width="14" bestFit="1" customWidth="1"/>
  </cols>
  <sheetData>
    <row r="3" spans="4:5" x14ac:dyDescent="0.25">
      <c r="D3" s="104" t="s">
        <v>48</v>
      </c>
      <c r="E3" s="104"/>
    </row>
    <row r="5" spans="4:5" x14ac:dyDescent="0.25">
      <c r="D5">
        <v>0</v>
      </c>
      <c r="E5">
        <v>0</v>
      </c>
    </row>
    <row r="6" spans="4:5" x14ac:dyDescent="0.25">
      <c r="D6">
        <v>1000</v>
      </c>
      <c r="E6" s="19">
        <v>2E-3</v>
      </c>
    </row>
    <row r="7" spans="4:5" x14ac:dyDescent="0.25">
      <c r="D7">
        <v>2000</v>
      </c>
      <c r="E7" s="19">
        <v>5.0000000000000001E-3</v>
      </c>
    </row>
    <row r="8" spans="4:5" x14ac:dyDescent="0.25">
      <c r="D8">
        <v>3000</v>
      </c>
      <c r="E8" s="19">
        <v>8.0000000000000002E-3</v>
      </c>
    </row>
  </sheetData>
  <mergeCells count="1">
    <mergeCell ref="D3:E3"/>
  </mergeCells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Mngt Info</vt:lpstr>
      <vt:lpstr>Rates</vt:lpstr>
      <vt:lpstr>Data</vt:lpstr>
      <vt:lpstr>Bonus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SIDOKPOHOU Anaelle</dc:creator>
  <cp:lastModifiedBy>SIDOKPOHOU Anaelle</cp:lastModifiedBy>
  <dcterms:created xsi:type="dcterms:W3CDTF">2011-10-26T13:18:47Z</dcterms:created>
  <dcterms:modified xsi:type="dcterms:W3CDTF">2011-11-05T22:12:28Z</dcterms:modified>
</cp:coreProperties>
</file>