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8_{1E11A4B3-86DD-4581-B05F-B9C3EBD74DF1}" xr6:coauthVersionLast="47" xr6:coauthVersionMax="47" xr10:uidLastSave="{00000000-0000-0000-0000-000000000000}"/>
  <bookViews>
    <workbookView xWindow="3510" yWindow="3510" windowWidth="21600" windowHeight="11295" activeTab="1" xr2:uid="{21125646-CC38-4E8A-A0D1-F300C7FFFA1F}"/>
  </bookViews>
  <sheets>
    <sheet name="Feuil1" sheetId="1" r:id="rId1"/>
    <sheet name="Onglet Test Formu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  <c r="H5" i="2"/>
  <c r="H16" i="2" s="1"/>
  <c r="F6" i="2"/>
  <c r="G6" i="2"/>
  <c r="H6" i="2"/>
  <c r="J6" i="2"/>
  <c r="G7" i="2"/>
  <c r="H7" i="2"/>
  <c r="J7" i="2"/>
  <c r="G8" i="2"/>
  <c r="H8" i="2"/>
  <c r="J8" i="2" s="1"/>
  <c r="G9" i="2"/>
  <c r="H9" i="2"/>
  <c r="J9" i="2"/>
  <c r="G10" i="2"/>
  <c r="H10" i="2"/>
  <c r="J10" i="2"/>
  <c r="C11" i="2"/>
  <c r="F11" i="2"/>
  <c r="J13" i="2"/>
  <c r="G16" i="2"/>
  <c r="G25" i="2"/>
  <c r="H25" i="2"/>
  <c r="J25" i="2"/>
  <c r="G26" i="2"/>
  <c r="H26" i="2"/>
  <c r="J26" i="2"/>
  <c r="G27" i="2"/>
  <c r="H27" i="2"/>
  <c r="J27" i="2"/>
  <c r="G28" i="2"/>
  <c r="H28" i="2"/>
  <c r="J28" i="2"/>
  <c r="F29" i="2"/>
  <c r="F32" i="2" s="1"/>
  <c r="G29" i="2"/>
  <c r="G30" i="2"/>
  <c r="H30" i="2"/>
  <c r="J30" i="2"/>
  <c r="G31" i="2"/>
  <c r="H31" i="2"/>
  <c r="J31" i="2"/>
  <c r="C32" i="2"/>
  <c r="H29" i="2" l="1"/>
  <c r="J29" i="2" s="1"/>
  <c r="J32" i="2" s="1"/>
  <c r="J35" i="2" s="1"/>
  <c r="H11" i="2"/>
  <c r="G37" i="2" s="1"/>
  <c r="J5" i="2"/>
  <c r="J11" i="2" s="1"/>
  <c r="J14" i="2" s="1"/>
  <c r="H37" i="2"/>
</calcChain>
</file>

<file path=xl/sharedStrings.xml><?xml version="1.0" encoding="utf-8"?>
<sst xmlns="http://schemas.openxmlformats.org/spreadsheetml/2006/main" count="65" uniqueCount="39">
  <si>
    <t>CCA</t>
  </si>
  <si>
    <t>FNP</t>
  </si>
  <si>
    <t>N/S</t>
  </si>
  <si>
    <t>Ecart</t>
  </si>
  <si>
    <t>Contrôle BG</t>
  </si>
  <si>
    <t>Total</t>
  </si>
  <si>
    <t>Sparadrap</t>
  </si>
  <si>
    <t>Complices G</t>
  </si>
  <si>
    <t>Divers com</t>
  </si>
  <si>
    <t>ADA</t>
  </si>
  <si>
    <t>Autres imprimés</t>
  </si>
  <si>
    <t>Edicolor</t>
  </si>
  <si>
    <t>Dossiers médicaux</t>
  </si>
  <si>
    <t>Commentaire</t>
  </si>
  <si>
    <t xml:space="preserve">Total Charge </t>
  </si>
  <si>
    <t>Extourne OD N-1</t>
  </si>
  <si>
    <t>Montant OD à passer</t>
  </si>
  <si>
    <t>FNP / CCA</t>
  </si>
  <si>
    <t xml:space="preserve">Montants comptabilisés </t>
  </si>
  <si>
    <t>Date de fin</t>
  </si>
  <si>
    <t xml:space="preserve">Date début </t>
  </si>
  <si>
    <t>Total charge 2025</t>
  </si>
  <si>
    <t>Prestation</t>
  </si>
  <si>
    <t>Fournisseur</t>
  </si>
  <si>
    <t xml:space="preserve">Date situation </t>
  </si>
  <si>
    <t>Compte 60213300</t>
  </si>
  <si>
    <t>Extourner M-1</t>
  </si>
  <si>
    <t>A saisir</t>
  </si>
  <si>
    <t xml:space="preserve">Total </t>
  </si>
  <si>
    <t>Redevance déchets 2024</t>
  </si>
  <si>
    <t>Agglo st malo</t>
  </si>
  <si>
    <t>SPRE</t>
  </si>
  <si>
    <t>redevance télé chambres</t>
  </si>
  <si>
    <t>Attente téléphonique</t>
  </si>
  <si>
    <t>SCPA</t>
  </si>
  <si>
    <t>SACEM</t>
  </si>
  <si>
    <t>Nouvelle Formule CCA avec date ok</t>
  </si>
  <si>
    <t>Dans le compte</t>
  </si>
  <si>
    <t>Compte 63785000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</si>
</sst>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3" fontId="0" fillId="0" borderId="2" xfId="1" applyFont="1" applyBorder="1"/>
    <xf numFmtId="0" fontId="0" fillId="0" borderId="2" xfId="0" applyBorder="1"/>
    <xf numFmtId="43" fontId="2" fillId="0" borderId="2" xfId="1" applyFont="1" applyBorder="1"/>
    <xf numFmtId="0" fontId="2" fillId="0" borderId="2" xfId="0" applyFont="1" applyBorder="1"/>
    <xf numFmtId="43" fontId="0" fillId="0" borderId="0" xfId="1" applyFont="1"/>
    <xf numFmtId="14" fontId="0" fillId="0" borderId="0" xfId="0" applyNumberFormat="1"/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43" fontId="0" fillId="4" borderId="1" xfId="1" applyFont="1" applyFill="1" applyBorder="1" applyAlignment="1">
      <alignment horizontal="center" vertical="center" wrapText="1"/>
    </xf>
    <xf numFmtId="0" fontId="0" fillId="5" borderId="0" xfId="0" applyFill="1"/>
    <xf numFmtId="0" fontId="0" fillId="0" borderId="1" xfId="0" applyBorder="1"/>
    <xf numFmtId="0" fontId="0" fillId="2" borderId="1" xfId="0" applyFill="1" applyBorder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0" fillId="0" borderId="2" xfId="1" applyNumberFormat="1" applyFont="1" applyBorder="1"/>
    <xf numFmtId="43" fontId="2" fillId="0" borderId="2" xfId="0" applyNumberFormat="1" applyFont="1" applyBorder="1"/>
  </cellXfs>
  <cellStyles count="2">
    <cellStyle name="Milliers" xfId="1" builtinId="3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9BE75-58C1-4052-8D6C-799582A645A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25684-DECE-4002-BB43-C731F1178C8F}">
  <dimension ref="A1:N37"/>
  <sheetViews>
    <sheetView tabSelected="1" workbookViewId="0">
      <selection activeCell="L12" sqref="L12"/>
    </sheetView>
  </sheetViews>
  <sheetFormatPr baseColWidth="10" defaultRowHeight="15" x14ac:dyDescent="0.25"/>
  <cols>
    <col min="1" max="1" width="15.7109375" customWidth="1"/>
    <col min="2" max="2" width="27.140625" customWidth="1"/>
    <col min="6" max="6" width="18.7109375" bestFit="1" customWidth="1"/>
    <col min="7" max="7" width="12.7109375" customWidth="1"/>
    <col min="11" max="11" width="24.28515625" customWidth="1"/>
  </cols>
  <sheetData>
    <row r="1" spans="1:11" x14ac:dyDescent="0.25">
      <c r="A1" t="s">
        <v>38</v>
      </c>
    </row>
    <row r="2" spans="1:11" x14ac:dyDescent="0.25">
      <c r="A2" t="s">
        <v>24</v>
      </c>
      <c r="B2" s="9">
        <v>46081</v>
      </c>
      <c r="C2" s="9">
        <v>46023</v>
      </c>
      <c r="J2" t="s">
        <v>37</v>
      </c>
    </row>
    <row r="4" spans="1:11" ht="30" x14ac:dyDescent="0.25">
      <c r="A4" s="12" t="s">
        <v>23</v>
      </c>
      <c r="B4" s="12" t="s">
        <v>22</v>
      </c>
      <c r="C4" s="12" t="s">
        <v>21</v>
      </c>
      <c r="D4" s="11" t="s">
        <v>20</v>
      </c>
      <c r="E4" s="11" t="s">
        <v>19</v>
      </c>
      <c r="F4" s="12" t="s">
        <v>18</v>
      </c>
      <c r="G4" s="11" t="s">
        <v>17</v>
      </c>
      <c r="H4" s="12" t="s">
        <v>16</v>
      </c>
      <c r="I4" s="12" t="s">
        <v>15</v>
      </c>
      <c r="J4" s="11" t="s">
        <v>14</v>
      </c>
      <c r="K4" s="11" t="s">
        <v>13</v>
      </c>
    </row>
    <row r="5" spans="1:11" x14ac:dyDescent="0.25">
      <c r="A5" t="s">
        <v>35</v>
      </c>
      <c r="B5" t="s">
        <v>33</v>
      </c>
      <c r="C5">
        <v>132.31</v>
      </c>
      <c r="D5" s="9">
        <v>46023</v>
      </c>
      <c r="E5" s="9">
        <v>46387</v>
      </c>
      <c r="G5" t="str">
        <f>+IF(E5&gt;$B$2,"CCA","FNP")</f>
        <v>CCA</v>
      </c>
      <c r="H5" s="8">
        <f>-+ROUND((E5-$B$2)/30,0)*C5/12</f>
        <v>-110.25833333333333</v>
      </c>
      <c r="I5">
        <v>137.03</v>
      </c>
      <c r="J5" s="8">
        <f>+F5+H5+I5</f>
        <v>26.771666666666675</v>
      </c>
      <c r="K5" t="s">
        <v>36</v>
      </c>
    </row>
    <row r="6" spans="1:11" x14ac:dyDescent="0.25">
      <c r="A6" t="s">
        <v>35</v>
      </c>
      <c r="B6" t="s">
        <v>32</v>
      </c>
      <c r="C6">
        <v>794.23</v>
      </c>
      <c r="D6" s="9">
        <v>46023</v>
      </c>
      <c r="E6" s="9">
        <v>46387</v>
      </c>
      <c r="F6">
        <f>808.52+8.12</f>
        <v>816.64</v>
      </c>
      <c r="G6" t="str">
        <f>+IF(E6&gt;$B$2,"CCA","FNP")</f>
        <v>CCA</v>
      </c>
      <c r="H6" s="8">
        <f>-+ROUND((E6-$B$2)/30,0)*F6/12</f>
        <v>-680.5333333333333</v>
      </c>
      <c r="I6">
        <v>0</v>
      </c>
      <c r="J6" s="8">
        <f>+F6+H6+I6</f>
        <v>136.10666666666668</v>
      </c>
    </row>
    <row r="7" spans="1:11" x14ac:dyDescent="0.25">
      <c r="A7" t="s">
        <v>34</v>
      </c>
      <c r="B7" t="s">
        <v>33</v>
      </c>
      <c r="C7">
        <v>132.31</v>
      </c>
      <c r="D7" s="9">
        <v>46023</v>
      </c>
      <c r="E7" s="9">
        <v>46387</v>
      </c>
      <c r="F7">
        <v>132.31</v>
      </c>
      <c r="G7" t="str">
        <f>+IF(E7&gt;$B$2,"CCA","FNP")</f>
        <v>CCA</v>
      </c>
      <c r="H7" s="8">
        <f>-+ROUND((E7-$B$2)/30,0)*C7/12</f>
        <v>-110.25833333333333</v>
      </c>
      <c r="I7">
        <v>0</v>
      </c>
      <c r="J7" s="8">
        <f>+F7+H7+I7</f>
        <v>22.051666666666677</v>
      </c>
    </row>
    <row r="8" spans="1:11" x14ac:dyDescent="0.25">
      <c r="A8" t="s">
        <v>31</v>
      </c>
      <c r="B8" t="s">
        <v>32</v>
      </c>
      <c r="C8">
        <v>277.91000000000003</v>
      </c>
      <c r="D8" s="9">
        <v>45658</v>
      </c>
      <c r="E8" s="9">
        <v>46022</v>
      </c>
      <c r="F8">
        <v>285.79000000000002</v>
      </c>
      <c r="G8" t="str">
        <f>+IF(E8&gt;$B$2,"CCA","FNP")</f>
        <v>FNP</v>
      </c>
      <c r="H8" s="8">
        <f>+IF(I8=0,F8*2/12,I8*2/12)</f>
        <v>47.631666666666668</v>
      </c>
      <c r="I8">
        <v>0</v>
      </c>
      <c r="J8" s="8">
        <f>+F8+H8+I8</f>
        <v>333.42166666666668</v>
      </c>
    </row>
    <row r="9" spans="1:11" x14ac:dyDescent="0.25">
      <c r="A9" t="s">
        <v>31</v>
      </c>
      <c r="C9">
        <v>255.56</v>
      </c>
      <c r="D9" s="9">
        <v>45658</v>
      </c>
      <c r="E9" s="9">
        <v>46022</v>
      </c>
      <c r="F9">
        <v>268.77</v>
      </c>
      <c r="G9" t="str">
        <f>+IF(E9&gt;$B$2,"CCA","FNP")</f>
        <v>FNP</v>
      </c>
      <c r="H9" s="8">
        <f>+IF(I9=0,C9*1/12,I9*1/12)</f>
        <v>21.296666666666667</v>
      </c>
      <c r="I9">
        <v>0</v>
      </c>
      <c r="J9" s="8">
        <f>+F9+H9+I9</f>
        <v>290.06666666666666</v>
      </c>
    </row>
    <row r="10" spans="1:11" ht="15.75" thickBot="1" x14ac:dyDescent="0.3">
      <c r="A10" t="s">
        <v>30</v>
      </c>
      <c r="B10" t="s">
        <v>29</v>
      </c>
      <c r="C10">
        <v>2007.53</v>
      </c>
      <c r="D10" s="9">
        <v>45658</v>
      </c>
      <c r="E10" s="9">
        <v>46022</v>
      </c>
      <c r="G10" t="str">
        <f>+IF(E10&gt;$B$2,"CCA","FNP")</f>
        <v>FNP</v>
      </c>
      <c r="H10" s="8">
        <f>+IF(I10=0,C10*2/12,I10*2/12)</f>
        <v>334.58833333333331</v>
      </c>
      <c r="I10">
        <v>0</v>
      </c>
      <c r="J10" s="8">
        <f>+F10+H10+I10</f>
        <v>334.58833333333331</v>
      </c>
    </row>
    <row r="11" spans="1:11" ht="15.75" thickBot="1" x14ac:dyDescent="0.3">
      <c r="A11" s="7" t="s">
        <v>28</v>
      </c>
      <c r="C11" s="7">
        <f>+SUM(C5:C10)</f>
        <v>3599.85</v>
      </c>
      <c r="F11" s="7">
        <f>+SUM(F5:F10)</f>
        <v>1503.51</v>
      </c>
      <c r="H11" s="20">
        <f>+SUM(H6+H8+H9+H10)</f>
        <v>-277.01666666666671</v>
      </c>
      <c r="J11" s="20">
        <f>+SUM(J5:J10)</f>
        <v>1143.0066666666667</v>
      </c>
    </row>
    <row r="12" spans="1:11" ht="15.75" thickBot="1" x14ac:dyDescent="0.3"/>
    <row r="13" spans="1:11" ht="15.75" thickBot="1" x14ac:dyDescent="0.3">
      <c r="I13" s="7" t="s">
        <v>4</v>
      </c>
      <c r="J13" s="6">
        <f>1634.54</f>
        <v>1634.54</v>
      </c>
    </row>
    <row r="14" spans="1:11" ht="15.75" thickBot="1" x14ac:dyDescent="0.3">
      <c r="I14" s="5" t="s">
        <v>3</v>
      </c>
      <c r="J14" s="19">
        <f>+J11-J13</f>
        <v>-491.5333333333333</v>
      </c>
      <c r="K14" t="s">
        <v>2</v>
      </c>
    </row>
    <row r="15" spans="1:11" x14ac:dyDescent="0.25">
      <c r="G15" s="18" t="s">
        <v>1</v>
      </c>
      <c r="H15" s="17" t="s">
        <v>0</v>
      </c>
    </row>
    <row r="16" spans="1:11" x14ac:dyDescent="0.25">
      <c r="G16" s="16">
        <f>+SUMIF($H$5:$H$10,"&gt;0")</f>
        <v>403.51666666666665</v>
      </c>
      <c r="H16" s="15">
        <f>+SUMIF($H$5:$H$10,"&lt;0")</f>
        <v>-901.05</v>
      </c>
    </row>
    <row r="17" spans="1:14" x14ac:dyDescent="0.25">
      <c r="G17" t="s">
        <v>27</v>
      </c>
    </row>
    <row r="18" spans="1:14" x14ac:dyDescent="0.25">
      <c r="G18" t="s">
        <v>26</v>
      </c>
    </row>
    <row r="20" spans="1:14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</row>
    <row r="21" spans="1:14" x14ac:dyDescent="0.25">
      <c r="A21" t="s">
        <v>25</v>
      </c>
    </row>
    <row r="22" spans="1:14" x14ac:dyDescent="0.25">
      <c r="A22" t="s">
        <v>24</v>
      </c>
      <c r="B22" s="9">
        <v>46081</v>
      </c>
      <c r="C22" s="9">
        <v>46387</v>
      </c>
    </row>
    <row r="24" spans="1:14" ht="30" x14ac:dyDescent="0.25">
      <c r="A24" s="12" t="s">
        <v>23</v>
      </c>
      <c r="B24" s="12" t="s">
        <v>22</v>
      </c>
      <c r="C24" s="12" t="s">
        <v>21</v>
      </c>
      <c r="D24" s="11" t="s">
        <v>20</v>
      </c>
      <c r="E24" s="11" t="s">
        <v>19</v>
      </c>
      <c r="F24" s="13" t="s">
        <v>18</v>
      </c>
      <c r="G24" s="11" t="s">
        <v>17</v>
      </c>
      <c r="H24" s="12" t="s">
        <v>16</v>
      </c>
      <c r="I24" s="12" t="s">
        <v>15</v>
      </c>
      <c r="J24" s="11" t="s">
        <v>14</v>
      </c>
      <c r="K24" s="11" t="s">
        <v>13</v>
      </c>
    </row>
    <row r="25" spans="1:14" x14ac:dyDescent="0.25">
      <c r="A25" t="s">
        <v>11</v>
      </c>
      <c r="B25" t="s">
        <v>12</v>
      </c>
      <c r="C25" s="8">
        <v>10404.709999999999</v>
      </c>
      <c r="D25" s="9">
        <v>46023</v>
      </c>
      <c r="E25" s="9">
        <v>46387</v>
      </c>
      <c r="F25" s="8">
        <v>29174</v>
      </c>
      <c r="G25" t="str">
        <f>+IF(E25&gt;$B$2,"CCA","FNP")</f>
        <v>CCA</v>
      </c>
      <c r="H25" s="8">
        <f>+-C25/12*2</f>
        <v>-1734.1183333333331</v>
      </c>
      <c r="I25" s="8">
        <v>-883.69</v>
      </c>
      <c r="J25" s="8">
        <f>+F25+H25+I25</f>
        <v>26556.191666666669</v>
      </c>
    </row>
    <row r="26" spans="1:14" x14ac:dyDescent="0.25">
      <c r="A26" t="s">
        <v>11</v>
      </c>
      <c r="B26" t="s">
        <v>12</v>
      </c>
      <c r="C26" s="8">
        <v>3365.7199999999993</v>
      </c>
      <c r="D26" s="9">
        <v>46023</v>
      </c>
      <c r="E26" s="9">
        <v>46387</v>
      </c>
      <c r="F26" s="8">
        <v>3761.95</v>
      </c>
      <c r="G26" t="str">
        <f>+IF(E26&gt;$B$2,"CCA","FNP")</f>
        <v>CCA</v>
      </c>
      <c r="H26" s="8">
        <f>+-F26/12*2</f>
        <v>-626.99166666666667</v>
      </c>
      <c r="I26" s="8">
        <v>8000</v>
      </c>
      <c r="J26" s="8">
        <f>+F26+H26+I26</f>
        <v>11134.958333333332</v>
      </c>
    </row>
    <row r="27" spans="1:14" x14ac:dyDescent="0.25">
      <c r="A27" t="s">
        <v>11</v>
      </c>
      <c r="B27" t="s">
        <v>10</v>
      </c>
      <c r="C27" s="8">
        <v>15976.509999999998</v>
      </c>
      <c r="D27" s="9">
        <v>45658</v>
      </c>
      <c r="E27" s="9">
        <v>46022</v>
      </c>
      <c r="F27" s="8">
        <v>13121.53</v>
      </c>
      <c r="G27" t="str">
        <f>+IF(E27&gt;$B$2,"CCA","FNP")</f>
        <v>FNP</v>
      </c>
      <c r="H27" s="8">
        <f>+IF(I27=0,F27*2/12,I27*2/12)</f>
        <v>2186.9216666666666</v>
      </c>
      <c r="I27" s="8">
        <v>0</v>
      </c>
      <c r="J27" s="8">
        <f>+F27+H27+I27</f>
        <v>15308.451666666668</v>
      </c>
    </row>
    <row r="28" spans="1:14" x14ac:dyDescent="0.25">
      <c r="A28" t="s">
        <v>11</v>
      </c>
      <c r="B28" t="s">
        <v>10</v>
      </c>
      <c r="C28" s="8">
        <v>0</v>
      </c>
      <c r="D28" s="9">
        <v>45658</v>
      </c>
      <c r="E28" s="9">
        <v>46022</v>
      </c>
      <c r="F28" s="8">
        <v>0</v>
      </c>
      <c r="G28" t="str">
        <f>+IF(E28&gt;$B$2,"CCA","FNP")</f>
        <v>FNP</v>
      </c>
      <c r="H28" s="8">
        <f>+IF(I28=0,F28*2/12,I28*2/12)</f>
        <v>1099.8183333333334</v>
      </c>
      <c r="I28" s="8">
        <v>6598.91</v>
      </c>
      <c r="J28" s="8">
        <f>+F28+H28+I28</f>
        <v>7698.7283333333335</v>
      </c>
    </row>
    <row r="29" spans="1:14" x14ac:dyDescent="0.25">
      <c r="A29" t="s">
        <v>9</v>
      </c>
      <c r="B29" t="s">
        <v>8</v>
      </c>
      <c r="C29" s="8">
        <v>1511.55</v>
      </c>
      <c r="D29" s="9">
        <v>46023</v>
      </c>
      <c r="E29" s="9">
        <v>46387</v>
      </c>
      <c r="F29" s="8">
        <f>-C29</f>
        <v>-1511.55</v>
      </c>
      <c r="G29" t="str">
        <f>+IF(E29&gt;$B$2,"CCA","FNP")</f>
        <v>CCA</v>
      </c>
      <c r="H29" s="8">
        <f>+IF(I29=0,F29*2/12,I29*2/12)</f>
        <v>-251.92499999999998</v>
      </c>
      <c r="I29" s="8"/>
      <c r="J29" s="8">
        <f>+F29+H29+I29</f>
        <v>-1763.4749999999999</v>
      </c>
    </row>
    <row r="30" spans="1:14" x14ac:dyDescent="0.25">
      <c r="A30" t="s">
        <v>7</v>
      </c>
      <c r="C30" s="8"/>
      <c r="D30" s="9">
        <v>45658</v>
      </c>
      <c r="E30" s="9">
        <v>46022</v>
      </c>
      <c r="F30" s="8"/>
      <c r="G30" t="str">
        <f>+IF(E30&gt;$B$2,"CCA","FNP")</f>
        <v>FNP</v>
      </c>
      <c r="H30" s="8">
        <f>+IF(I30=0,F30*2/12,I30*2/12)</f>
        <v>0</v>
      </c>
      <c r="I30" s="8"/>
      <c r="J30" s="8">
        <f>+F30+H30+I30</f>
        <v>0</v>
      </c>
    </row>
    <row r="31" spans="1:14" ht="15.75" thickBot="1" x14ac:dyDescent="0.3">
      <c r="A31" s="10" t="s">
        <v>6</v>
      </c>
      <c r="C31" s="8">
        <v>220</v>
      </c>
      <c r="D31" s="9">
        <v>45658</v>
      </c>
      <c r="E31" s="9">
        <v>46022</v>
      </c>
      <c r="F31" s="8"/>
      <c r="G31" t="str">
        <f>+IF(E31&gt;$B$2,"CCA","FNP")</f>
        <v>FNP</v>
      </c>
      <c r="H31" s="8">
        <f>+IF(I31=0,F31*2/12,I31*2/12)</f>
        <v>0</v>
      </c>
      <c r="I31" s="8"/>
      <c r="J31" s="8">
        <f>+F31+H31+I31</f>
        <v>0</v>
      </c>
    </row>
    <row r="32" spans="1:14" ht="15.75" thickBot="1" x14ac:dyDescent="0.3">
      <c r="A32" s="7" t="s">
        <v>5</v>
      </c>
      <c r="C32" s="6">
        <f>+SUM(C25:C31)</f>
        <v>31478.489999999994</v>
      </c>
      <c r="F32" s="6">
        <f>+SUM(F25:F31)</f>
        <v>44545.929999999993</v>
      </c>
      <c r="H32" s="7"/>
      <c r="J32" s="6">
        <f>+SUM(J25:J31)</f>
        <v>58934.855000000003</v>
      </c>
    </row>
    <row r="33" spans="7:11" ht="15.75" thickBot="1" x14ac:dyDescent="0.3"/>
    <row r="34" spans="7:11" ht="15.75" thickBot="1" x14ac:dyDescent="0.3">
      <c r="I34" s="7" t="s">
        <v>4</v>
      </c>
      <c r="J34" s="6">
        <v>0</v>
      </c>
    </row>
    <row r="35" spans="7:11" ht="15.75" thickBot="1" x14ac:dyDescent="0.3">
      <c r="I35" s="5" t="s">
        <v>3</v>
      </c>
      <c r="J35" s="4">
        <f>+J32-J34</f>
        <v>58934.855000000003</v>
      </c>
      <c r="K35" t="s">
        <v>2</v>
      </c>
    </row>
    <row r="36" spans="7:11" x14ac:dyDescent="0.25">
      <c r="G36" s="3" t="s">
        <v>1</v>
      </c>
      <c r="H36" s="1" t="s">
        <v>0</v>
      </c>
    </row>
    <row r="37" spans="7:11" x14ac:dyDescent="0.25">
      <c r="G37" s="2">
        <f>+SUMIF($H$5:$H$11,"&gt;0")</f>
        <v>403.51666666666665</v>
      </c>
      <c r="H37" s="1">
        <f>+SUMIF($H$5:$H$11,"&lt;0")</f>
        <v>-1178.0666666666666</v>
      </c>
    </row>
  </sheetData>
  <conditionalFormatting sqref="J14">
    <cfRule type="cellIs" dxfId="3" priority="3" operator="lessThan">
      <formula>9.99</formula>
    </cfRule>
    <cfRule type="cellIs" dxfId="2" priority="4" operator="greaterThan">
      <formula>10</formula>
    </cfRule>
  </conditionalFormatting>
  <conditionalFormatting sqref="J35">
    <cfRule type="cellIs" dxfId="1" priority="1" operator="lessThan">
      <formula>9.99</formula>
    </cfRule>
    <cfRule type="cellIs" dxfId="0" priority="2" operator="greaterThan">
      <formula>10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B09B358-B4D1-4CBA-AC87-6A12582BB7B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Onglet Test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OLIGER Laetitia</dc:creator>
  <cp:lastModifiedBy>OLIGER Laetitia</cp:lastModifiedBy>
  <dcterms:created xsi:type="dcterms:W3CDTF">2026-02-23T11:06:24Z</dcterms:created>
  <dcterms:modified xsi:type="dcterms:W3CDTF">2026-02-23T11:06:42Z</dcterms:modified>
</cp:coreProperties>
</file>