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noZ\Documents\Excel-Pratique\"/>
    </mc:Choice>
  </mc:AlternateContent>
  <bookViews>
    <workbookView xWindow="0" yWindow="0" windowWidth="14380" windowHeight="5650" tabRatio="670" activeTab="5"/>
  </bookViews>
  <sheets>
    <sheet name="Oct 17" sheetId="1" r:id="rId1"/>
    <sheet name="Nov 17" sheetId="8" r:id="rId2"/>
    <sheet name="Déc 17" sheetId="5" r:id="rId3"/>
    <sheet name="Jan 18" sheetId="9" r:id="rId4"/>
    <sheet name="Fev 18" sheetId="11" r:id="rId5"/>
    <sheet name="Prélèvements" sheetId="14" r:id="rId6"/>
    <sheet name="TCD" sheetId="15" r:id="rId7"/>
    <sheet name="Soldes" sheetId="13" r:id="rId8"/>
  </sheets>
  <definedNames>
    <definedName name="_xlnm._FilterDatabase" localSheetId="1" hidden="1">'Nov 17'!$Q$1:$AJ$1</definedName>
    <definedName name="Liste_Fournisseurs">OFFSET(Soldes!$A$4,1,,COUNTA(Soldes!$A:$A)-1)</definedName>
  </definedNames>
  <calcPr calcId="162913"/>
  <pivotCaches>
    <pivotCache cacheId="14" r:id="rId9"/>
  </pivotCaches>
</workbook>
</file>

<file path=xl/calcChain.xml><?xml version="1.0" encoding="utf-8"?>
<calcChain xmlns="http://schemas.openxmlformats.org/spreadsheetml/2006/main">
  <c r="C6" i="13" l="1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5" i="13"/>
  <c r="D3" i="13"/>
  <c r="E2" i="13" s="1"/>
  <c r="E3" i="13" s="1"/>
  <c r="F2" i="13" s="1"/>
  <c r="F3" i="13" s="1"/>
  <c r="G2" i="13" s="1"/>
  <c r="G3" i="13" s="1"/>
  <c r="H2" i="13" s="1"/>
  <c r="H3" i="13" s="1"/>
  <c r="I2" i="13" s="1"/>
  <c r="I3" i="13" s="1"/>
  <c r="C2" i="14"/>
  <c r="C3" i="14"/>
  <c r="C4" i="14"/>
  <c r="C5" i="14"/>
  <c r="C6" i="14"/>
  <c r="C7" i="14"/>
  <c r="C8" i="14"/>
  <c r="C9" i="14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C46" i="14"/>
  <c r="C47" i="14"/>
  <c r="C48" i="14"/>
  <c r="C49" i="14"/>
  <c r="C50" i="14"/>
  <c r="C51" i="14"/>
  <c r="C52" i="14"/>
  <c r="C53" i="14"/>
  <c r="C54" i="14"/>
  <c r="C55" i="14"/>
  <c r="C56" i="14"/>
  <c r="C57" i="14"/>
  <c r="C58" i="14"/>
  <c r="C59" i="14"/>
  <c r="C60" i="14"/>
  <c r="C61" i="14"/>
  <c r="C62" i="14"/>
  <c r="C63" i="14"/>
  <c r="C64" i="14"/>
  <c r="C65" i="14"/>
  <c r="C66" i="14"/>
  <c r="C67" i="14"/>
  <c r="Q16" i="5"/>
  <c r="C19" i="1"/>
  <c r="C33" i="1"/>
  <c r="D33" i="1"/>
  <c r="F33" i="1"/>
  <c r="G33" i="1"/>
  <c r="H33" i="1"/>
  <c r="I33" i="1"/>
  <c r="J33" i="1"/>
  <c r="K33" i="1"/>
  <c r="L33" i="1"/>
  <c r="M33" i="1"/>
  <c r="B33" i="1"/>
  <c r="D33" i="8"/>
  <c r="F33" i="8"/>
  <c r="G33" i="8"/>
  <c r="H33" i="8"/>
  <c r="I33" i="8"/>
  <c r="J33" i="8"/>
  <c r="K33" i="8"/>
  <c r="L33" i="8"/>
  <c r="M33" i="8"/>
  <c r="D33" i="9"/>
  <c r="F33" i="9"/>
  <c r="G33" i="9"/>
  <c r="H33" i="9"/>
  <c r="I33" i="9"/>
  <c r="J33" i="9"/>
  <c r="K33" i="9"/>
  <c r="L33" i="9"/>
  <c r="M33" i="9"/>
  <c r="D33" i="11"/>
  <c r="E33" i="11"/>
  <c r="F33" i="11"/>
  <c r="G33" i="11"/>
  <c r="H33" i="11"/>
  <c r="I33" i="11"/>
  <c r="J33" i="11"/>
  <c r="K33" i="11"/>
  <c r="L33" i="11"/>
  <c r="M33" i="11"/>
  <c r="D33" i="5"/>
  <c r="F33" i="5"/>
  <c r="G33" i="5"/>
  <c r="H33" i="5"/>
  <c r="I33" i="5"/>
  <c r="J33" i="5"/>
  <c r="K33" i="5"/>
  <c r="L33" i="5"/>
  <c r="M33" i="5"/>
  <c r="P33" i="5"/>
  <c r="AK33" i="11"/>
  <c r="AJ33" i="11"/>
  <c r="AI33" i="11"/>
  <c r="AH33" i="11"/>
  <c r="AG33" i="11"/>
  <c r="AF33" i="11"/>
  <c r="AE33" i="11"/>
  <c r="AD33" i="11"/>
  <c r="AC33" i="11"/>
  <c r="AB33" i="11"/>
  <c r="AA33" i="11"/>
  <c r="Z33" i="11"/>
  <c r="Y33" i="11"/>
  <c r="X33" i="11"/>
  <c r="W33" i="11"/>
  <c r="V33" i="11"/>
  <c r="U33" i="11"/>
  <c r="T33" i="11"/>
  <c r="S33" i="11"/>
  <c r="R33" i="11"/>
  <c r="Q33" i="11"/>
  <c r="P33" i="11"/>
  <c r="B33" i="11"/>
  <c r="E2" i="11"/>
  <c r="C2" i="11"/>
  <c r="C33" i="11" s="1"/>
  <c r="AE33" i="9"/>
  <c r="AF33" i="9"/>
  <c r="AG33" i="9"/>
  <c r="AH33" i="9"/>
  <c r="AI33" i="9"/>
  <c r="AJ33" i="9"/>
  <c r="AK33" i="9"/>
  <c r="P33" i="9"/>
  <c r="AD33" i="9"/>
  <c r="AC33" i="9"/>
  <c r="AB33" i="9"/>
  <c r="AA33" i="9"/>
  <c r="Z33" i="9"/>
  <c r="Y33" i="9"/>
  <c r="X33" i="9"/>
  <c r="W33" i="9"/>
  <c r="V33" i="9"/>
  <c r="U33" i="9"/>
  <c r="T33" i="9"/>
  <c r="S33" i="9"/>
  <c r="R33" i="9"/>
  <c r="Q33" i="9"/>
  <c r="B33" i="9"/>
  <c r="E2" i="9"/>
  <c r="E33" i="9" s="1"/>
  <c r="C2" i="9"/>
  <c r="C33" i="9" s="1"/>
  <c r="B33" i="5"/>
  <c r="E2" i="5"/>
  <c r="E33" i="5" s="1"/>
  <c r="C2" i="5"/>
  <c r="C33" i="5" s="1"/>
  <c r="B33" i="8"/>
  <c r="AE33" i="8"/>
  <c r="AF33" i="8"/>
  <c r="AG33" i="8"/>
  <c r="AH33" i="8"/>
  <c r="AI33" i="8"/>
  <c r="AJ33" i="8"/>
  <c r="AK33" i="8"/>
  <c r="P33" i="8"/>
  <c r="AC31" i="8"/>
  <c r="R16" i="8"/>
  <c r="R33" i="8" s="1"/>
  <c r="E2" i="8"/>
  <c r="E33" i="8" s="1"/>
  <c r="C2" i="8"/>
  <c r="C33" i="8" s="1"/>
  <c r="AD33" i="8"/>
  <c r="AC33" i="8"/>
  <c r="AB33" i="8"/>
  <c r="AA33" i="8"/>
  <c r="Z33" i="8"/>
  <c r="Y33" i="8"/>
  <c r="X33" i="8"/>
  <c r="W33" i="8"/>
  <c r="V33" i="8"/>
  <c r="U33" i="8"/>
  <c r="T33" i="8"/>
  <c r="S33" i="8"/>
  <c r="Q33" i="8"/>
  <c r="AD33" i="5"/>
  <c r="AC33" i="5"/>
  <c r="AB33" i="5"/>
  <c r="AA33" i="5"/>
  <c r="Z33" i="5"/>
  <c r="Y33" i="5"/>
  <c r="W33" i="5"/>
  <c r="V33" i="5"/>
  <c r="U33" i="5"/>
  <c r="T33" i="5"/>
  <c r="S33" i="5"/>
  <c r="R33" i="5"/>
  <c r="Q33" i="5"/>
  <c r="X33" i="5"/>
  <c r="S33" i="1"/>
  <c r="T33" i="1"/>
  <c r="U33" i="1"/>
  <c r="V33" i="1"/>
  <c r="W33" i="1"/>
  <c r="Y33" i="1"/>
  <c r="Z33" i="1"/>
  <c r="AA33" i="1"/>
  <c r="AB33" i="1"/>
  <c r="AC33" i="1"/>
  <c r="AD33" i="1"/>
  <c r="R33" i="1"/>
  <c r="L38" i="1" s="1"/>
  <c r="Q33" i="1"/>
  <c r="P33" i="1"/>
  <c r="X32" i="1"/>
  <c r="X33" i="1" s="1"/>
  <c r="E32" i="1"/>
  <c r="E33" i="1" s="1"/>
  <c r="C4" i="13" l="1"/>
  <c r="E30" i="13"/>
  <c r="E26" i="13"/>
  <c r="E22" i="13"/>
  <c r="E18" i="13"/>
  <c r="E14" i="13"/>
  <c r="E10" i="13"/>
  <c r="E6" i="13"/>
  <c r="I20" i="13"/>
  <c r="E29" i="13"/>
  <c r="E25" i="13"/>
  <c r="E21" i="13"/>
  <c r="E17" i="13"/>
  <c r="E13" i="13"/>
  <c r="E9" i="13"/>
  <c r="E5" i="13"/>
  <c r="I16" i="13"/>
  <c r="D5" i="13"/>
  <c r="E28" i="13"/>
  <c r="E24" i="13"/>
  <c r="E20" i="13"/>
  <c r="E16" i="13"/>
  <c r="E12" i="13"/>
  <c r="E8" i="13"/>
  <c r="I28" i="13"/>
  <c r="I12" i="13"/>
  <c r="D16" i="13"/>
  <c r="E31" i="13"/>
  <c r="E27" i="13"/>
  <c r="E23" i="13"/>
  <c r="E19" i="13"/>
  <c r="E15" i="13"/>
  <c r="E11" i="13"/>
  <c r="E7" i="13"/>
  <c r="I24" i="13"/>
  <c r="I8" i="13"/>
  <c r="D28" i="13"/>
  <c r="D1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H11" i="13"/>
  <c r="H10" i="13"/>
  <c r="H9" i="13"/>
  <c r="H8" i="13"/>
  <c r="H7" i="13"/>
  <c r="H6" i="13"/>
  <c r="H5" i="13"/>
  <c r="I31" i="13"/>
  <c r="I27" i="13"/>
  <c r="I23" i="13"/>
  <c r="I19" i="13"/>
  <c r="I15" i="13"/>
  <c r="I11" i="13"/>
  <c r="I7" i="13"/>
  <c r="D24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G5" i="13"/>
  <c r="I30" i="13"/>
  <c r="I26" i="13"/>
  <c r="I22" i="13"/>
  <c r="I18" i="13"/>
  <c r="I14" i="13"/>
  <c r="I10" i="13"/>
  <c r="I6" i="13"/>
  <c r="D20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F5" i="13"/>
  <c r="I29" i="13"/>
  <c r="I25" i="13"/>
  <c r="I21" i="13"/>
  <c r="I17" i="13"/>
  <c r="I13" i="13"/>
  <c r="I9" i="13"/>
  <c r="I5" i="13"/>
  <c r="D30" i="13"/>
  <c r="D26" i="13"/>
  <c r="D22" i="13"/>
  <c r="D18" i="13"/>
  <c r="D14" i="13"/>
  <c r="D10" i="13"/>
  <c r="D6" i="13"/>
  <c r="D29" i="13"/>
  <c r="D25" i="13"/>
  <c r="D21" i="13"/>
  <c r="D17" i="13"/>
  <c r="D13" i="13"/>
  <c r="D9" i="13"/>
  <c r="D8" i="13"/>
  <c r="D31" i="13"/>
  <c r="D27" i="13"/>
  <c r="D23" i="13"/>
  <c r="D19" i="13"/>
  <c r="D15" i="13"/>
  <c r="D11" i="13"/>
  <c r="D7" i="13"/>
  <c r="AC35" i="1"/>
  <c r="L35" i="1"/>
  <c r="AC35" i="5"/>
  <c r="L38" i="5" s="1"/>
  <c r="L38" i="8"/>
  <c r="L35" i="11"/>
  <c r="L35" i="8"/>
  <c r="AJ36" i="11"/>
  <c r="L38" i="11" s="1"/>
  <c r="L35" i="9"/>
  <c r="L35" i="5"/>
  <c r="AJ36" i="9"/>
  <c r="L38" i="9" s="1"/>
  <c r="I4" i="13" l="1"/>
  <c r="D4" i="13"/>
  <c r="E4" i="13"/>
  <c r="G4" i="13"/>
  <c r="H4" i="13"/>
  <c r="F4" i="13"/>
</calcChain>
</file>

<file path=xl/sharedStrings.xml><?xml version="1.0" encoding="utf-8"?>
<sst xmlns="http://schemas.openxmlformats.org/spreadsheetml/2006/main" count="337" uniqueCount="62">
  <si>
    <t>UBH</t>
  </si>
  <si>
    <t>Stanley</t>
  </si>
  <si>
    <t>Dufaud</t>
  </si>
  <si>
    <t>SECD</t>
  </si>
  <si>
    <t>DE - Gaz</t>
  </si>
  <si>
    <t>DE - Elec</t>
  </si>
  <si>
    <t>CGRM</t>
  </si>
  <si>
    <t>URSSAF</t>
  </si>
  <si>
    <t>Verspiren</t>
  </si>
  <si>
    <t>Art 83</t>
  </si>
  <si>
    <t>Humanis</t>
  </si>
  <si>
    <t>Apicil</t>
  </si>
  <si>
    <t>RM</t>
  </si>
  <si>
    <t>LP</t>
  </si>
  <si>
    <t>FB</t>
  </si>
  <si>
    <t>Allan's</t>
  </si>
  <si>
    <t>Cregut</t>
  </si>
  <si>
    <t>SFC</t>
  </si>
  <si>
    <t>Festina</t>
  </si>
  <si>
    <t>Lucor</t>
  </si>
  <si>
    <t>Porchet</t>
  </si>
  <si>
    <t>GL</t>
  </si>
  <si>
    <t>HBN</t>
  </si>
  <si>
    <t>Seiko</t>
  </si>
  <si>
    <t>MB</t>
  </si>
  <si>
    <t>Una Storia</t>
  </si>
  <si>
    <t>Coque de nacre</t>
  </si>
  <si>
    <t>MAS</t>
  </si>
  <si>
    <t>CEMPP</t>
  </si>
  <si>
    <t>MG</t>
  </si>
  <si>
    <t>SEIKO</t>
  </si>
  <si>
    <t>FLEURUS</t>
  </si>
  <si>
    <t>FRAIS FIXE</t>
  </si>
  <si>
    <t>MARCHANDISES</t>
  </si>
  <si>
    <t>Fournisseurs</t>
  </si>
  <si>
    <t>Date</t>
  </si>
  <si>
    <t>Fournisseur</t>
  </si>
  <si>
    <t>Montant</t>
  </si>
  <si>
    <t>Pointé</t>
  </si>
  <si>
    <t>X</t>
  </si>
  <si>
    <t>Étiquettes de lignes</t>
  </si>
  <si>
    <t>(vide)</t>
  </si>
  <si>
    <t>Total général</t>
  </si>
  <si>
    <t>Étiquettes de colonnes</t>
  </si>
  <si>
    <t>&lt;01/10/2017</t>
  </si>
  <si>
    <t>2017</t>
  </si>
  <si>
    <t>2018</t>
  </si>
  <si>
    <t>Trimestre4</t>
  </si>
  <si>
    <t>Trimestre1</t>
  </si>
  <si>
    <t>oct</t>
  </si>
  <si>
    <t>nov</t>
  </si>
  <si>
    <t>déc</t>
  </si>
  <si>
    <t>janv</t>
  </si>
  <si>
    <t>Somme de Montant</t>
  </si>
  <si>
    <t>Type</t>
  </si>
  <si>
    <t>Marchandise</t>
  </si>
  <si>
    <t>Frais Fixes</t>
  </si>
  <si>
    <t>(Tous)</t>
  </si>
  <si>
    <t>SOLDE au</t>
  </si>
  <si>
    <t>Global</t>
  </si>
  <si>
    <t>Type /   Totaux</t>
  </si>
  <si>
    <t xml:space="preserve"> &lt;= mettre un X quand pointé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</si>
</sst>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0" borderId="1" xfId="0" applyNumberFormat="1" applyBorder="1" applyAlignment="1">
      <alignment horizontal="center"/>
    </xf>
    <xf numFmtId="43" fontId="0" fillId="0" borderId="1" xfId="1" applyNumberFormat="1" applyFont="1" applyBorder="1"/>
    <xf numFmtId="43" fontId="2" fillId="0" borderId="0" xfId="1" applyNumberFormat="1" applyFont="1" applyAlignment="1">
      <alignment vertical="center"/>
    </xf>
    <xf numFmtId="0" fontId="0" fillId="2" borderId="1" xfId="0" applyNumberFormat="1" applyFill="1" applyBorder="1" applyAlignment="1">
      <alignment horizontal="center"/>
    </xf>
    <xf numFmtId="43" fontId="0" fillId="2" borderId="1" xfId="1" applyNumberFormat="1" applyFont="1" applyFill="1" applyBorder="1"/>
    <xf numFmtId="0" fontId="0" fillId="2" borderId="0" xfId="0" applyFill="1"/>
    <xf numFmtId="43" fontId="2" fillId="3" borderId="1" xfId="1" applyNumberFormat="1" applyFont="1" applyFill="1" applyBorder="1" applyAlignment="1">
      <alignment horizontal="center" vertical="center"/>
    </xf>
    <xf numFmtId="43" fontId="2" fillId="3" borderId="1" xfId="1" applyNumberFormat="1" applyFont="1" applyFill="1" applyBorder="1" applyAlignment="1">
      <alignment horizontal="center" vertical="center" wrapText="1"/>
    </xf>
    <xf numFmtId="43" fontId="2" fillId="0" borderId="0" xfId="1" applyNumberFormat="1" applyFont="1" applyFill="1" applyBorder="1" applyAlignment="1">
      <alignment horizontal="center" vertical="center"/>
    </xf>
    <xf numFmtId="43" fontId="0" fillId="0" borderId="0" xfId="1" applyNumberFormat="1" applyFont="1" applyFill="1" applyBorder="1"/>
    <xf numFmtId="0" fontId="0" fillId="0" borderId="0" xfId="0" applyFill="1"/>
    <xf numFmtId="43" fontId="0" fillId="4" borderId="1" xfId="1" applyNumberFormat="1" applyFont="1" applyFill="1" applyBorder="1"/>
    <xf numFmtId="0" fontId="4" fillId="0" borderId="1" xfId="0" applyNumberFormat="1" applyFont="1" applyBorder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164" fontId="0" fillId="2" borderId="1" xfId="1" applyNumberFormat="1" applyFont="1" applyFill="1" applyBorder="1"/>
    <xf numFmtId="164" fontId="0" fillId="0" borderId="1" xfId="1" applyNumberFormat="1" applyFont="1" applyBorder="1"/>
    <xf numFmtId="164" fontId="0" fillId="4" borderId="1" xfId="1" applyNumberFormat="1" applyFont="1" applyFill="1" applyBorder="1"/>
    <xf numFmtId="0" fontId="0" fillId="0" borderId="1" xfId="0" applyFill="1" applyBorder="1"/>
    <xf numFmtId="0" fontId="0" fillId="2" borderId="1" xfId="0" applyFill="1" applyBorder="1"/>
    <xf numFmtId="164" fontId="0" fillId="0" borderId="1" xfId="0" applyNumberFormat="1" applyBorder="1"/>
    <xf numFmtId="43" fontId="2" fillId="0" borderId="2" xfId="0" applyNumberFormat="1" applyFont="1" applyBorder="1" applyAlignment="1">
      <alignment horizontal="center" vertical="center"/>
    </xf>
    <xf numFmtId="43" fontId="2" fillId="0" borderId="0" xfId="0" applyNumberFormat="1" applyFont="1" applyAlignment="1">
      <alignment horizontal="center" vertical="center"/>
    </xf>
    <xf numFmtId="4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3" fontId="2" fillId="0" borderId="0" xfId="0" applyNumberFormat="1" applyFont="1" applyBorder="1" applyAlignment="1">
      <alignment horizontal="center" vertical="center"/>
    </xf>
    <xf numFmtId="0" fontId="2" fillId="0" borderId="0" xfId="0" applyFont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5" borderId="0" xfId="0" applyFill="1"/>
    <xf numFmtId="0" fontId="0" fillId="6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0" xfId="0" applyFont="1" applyAlignment="1">
      <alignment horizontal="centerContinuous"/>
    </xf>
    <xf numFmtId="165" fontId="0" fillId="0" borderId="0" xfId="0" applyNumberFormat="1"/>
  </cellXfs>
  <cellStyles count="2">
    <cellStyle name="Milliers" xfId="1" builtinId="3"/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no WinPhone" refreshedDate="43036.151073379631" createdVersion="6" refreshedVersion="6" minRefreshableVersion="3" recordCount="66">
  <cacheSource type="worksheet">
    <worksheetSource name="Tableau1"/>
  </cacheSource>
  <cacheFields count="7">
    <cacheField name="Date" numFmtId="0">
      <sharedItems containsNonDate="0" containsDate="1" containsString="0" containsBlank="1" minDate="2017-10-01T00:00:00" maxDate="2018-01-15T00:00:00" count="31">
        <d v="2017-10-31T00:00:00"/>
        <d v="2017-10-18T00:00:00"/>
        <d v="2017-10-10T00:00:00"/>
        <d v="2017-10-01T00:00:00"/>
        <d v="2017-10-04T00:00:00"/>
        <d v="2017-10-11T00:00:00"/>
        <d v="2017-10-20T00:00:00"/>
        <d v="2017-10-25T00:00:00"/>
        <d v="2017-10-27T00:00:00"/>
        <d v="2017-10-15T00:00:00"/>
        <d v="2017-10-22T00:00:00"/>
        <d v="2017-10-30T00:00:00"/>
        <d v="2017-11-01T00:00:00"/>
        <d v="2017-11-04T00:00:00"/>
        <d v="2017-11-11T00:00:00"/>
        <d v="2017-11-18T00:00:00"/>
        <d v="2017-11-25T00:00:00"/>
        <d v="2017-11-27T00:00:00"/>
        <d v="2017-11-15T00:00:00"/>
        <d v="2017-11-30T00:00:00"/>
        <d v="2017-12-01T00:00:00"/>
        <d v="2017-12-03T00:00:00"/>
        <d v="2017-12-11T00:00:00"/>
        <d v="2017-12-15T00:00:00"/>
        <d v="2017-12-18T00:00:00"/>
        <d v="2017-12-22T00:00:00"/>
        <d v="2017-12-25T00:00:00"/>
        <d v="2017-12-29T00:00:00"/>
        <d v="2018-01-13T00:00:00"/>
        <d v="2018-01-14T00:00:00"/>
        <m/>
      </sharedItems>
      <fieldGroup par="6" base="0">
        <rangePr groupBy="months" startDate="2017-10-01T00:00:00" endDate="2018-01-15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1/2018"/>
        </groupItems>
      </fieldGroup>
    </cacheField>
    <cacheField name="Fournisseur" numFmtId="0">
      <sharedItems containsBlank="1" count="28">
        <s v="UBH"/>
        <s v="Stanley"/>
        <s v="Dufaud"/>
        <s v="SECD"/>
        <s v="DE - Gaz"/>
        <s v="DE - Elec"/>
        <s v="CGRM"/>
        <s v="URSSAF"/>
        <s v="Verspiren"/>
        <s v="Art 83"/>
        <s v="Humanis"/>
        <s v="Apicil"/>
        <s v="RM"/>
        <s v="LP"/>
        <s v="FB"/>
        <s v="Allan's"/>
        <s v="Cregut"/>
        <s v="SFC"/>
        <s v="Festina"/>
        <s v="Coque de nacre"/>
        <s v="Lucor"/>
        <s v="Porchet"/>
        <s v="GL"/>
        <s v="HBN"/>
        <s v="Seiko"/>
        <s v="MB"/>
        <s v="Una Storia"/>
        <m/>
      </sharedItems>
    </cacheField>
    <cacheField name="Type" numFmtId="0">
      <sharedItems count="4">
        <s v="Frais Fixes"/>
        <s v="Marchandise"/>
        <s v=""/>
        <e v="#N/A" u="1"/>
      </sharedItems>
    </cacheField>
    <cacheField name="Montant" numFmtId="0">
      <sharedItems containsString="0" containsBlank="1" containsNumber="1" minValue="14.099999999999998" maxValue="2762"/>
    </cacheField>
    <cacheField name="Pointé" numFmtId="0">
      <sharedItems containsNonDate="0" containsString="0" containsBlank="1"/>
    </cacheField>
    <cacheField name="Trimestres" numFmtId="0" databaseField="0">
      <fieldGroup base="0">
        <rangePr groupBy="quarters" startDate="2017-10-01T00:00:00" endDate="2018-01-15T00:00:00"/>
        <groupItems count="6">
          <s v="&lt;01/10/2017"/>
          <s v="Trimestre1"/>
          <s v="Trimestre2"/>
          <s v="Trimestre3"/>
          <s v="Trimestre4"/>
          <s v="&gt;15/01/2018"/>
        </groupItems>
      </fieldGroup>
    </cacheField>
    <cacheField name="Années" numFmtId="0" databaseField="0">
      <fieldGroup base="0">
        <rangePr groupBy="years" startDate="2017-10-01T00:00:00" endDate="2018-01-15T00:00:00"/>
        <groupItems count="4">
          <s v="&lt;01/10/2017"/>
          <s v="2017"/>
          <s v="2018"/>
          <s v="&gt;15/0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">
  <r>
    <x v="0"/>
    <x v="0"/>
    <x v="0"/>
    <n v="147"/>
    <m/>
  </r>
  <r>
    <x v="1"/>
    <x v="1"/>
    <x v="0"/>
    <n v="226.56"/>
    <m/>
  </r>
  <r>
    <x v="0"/>
    <x v="1"/>
    <x v="0"/>
    <n v="85.33"/>
    <m/>
  </r>
  <r>
    <x v="2"/>
    <x v="2"/>
    <x v="0"/>
    <n v="539.9"/>
    <m/>
  </r>
  <r>
    <x v="0"/>
    <x v="3"/>
    <x v="0"/>
    <n v="753"/>
    <m/>
  </r>
  <r>
    <x v="0"/>
    <x v="4"/>
    <x v="0"/>
    <n v="38.36"/>
    <m/>
  </r>
  <r>
    <x v="0"/>
    <x v="5"/>
    <x v="0"/>
    <n v="40.159999999999997"/>
    <m/>
  </r>
  <r>
    <x v="0"/>
    <x v="6"/>
    <x v="0"/>
    <n v="411.9"/>
    <m/>
  </r>
  <r>
    <x v="0"/>
    <x v="7"/>
    <x v="0"/>
    <n v="2762"/>
    <m/>
  </r>
  <r>
    <x v="0"/>
    <x v="8"/>
    <x v="0"/>
    <n v="323.5"/>
    <m/>
  </r>
  <r>
    <x v="0"/>
    <x v="9"/>
    <x v="0"/>
    <n v="549.19000000000005"/>
    <m/>
  </r>
  <r>
    <x v="0"/>
    <x v="10"/>
    <x v="0"/>
    <n v="821.14"/>
    <m/>
  </r>
  <r>
    <x v="0"/>
    <x v="11"/>
    <x v="0"/>
    <n v="86"/>
    <m/>
  </r>
  <r>
    <x v="3"/>
    <x v="12"/>
    <x v="1"/>
    <n v="239.55"/>
    <m/>
  </r>
  <r>
    <x v="4"/>
    <x v="12"/>
    <x v="1"/>
    <n v="318.27999999999997"/>
    <m/>
  </r>
  <r>
    <x v="5"/>
    <x v="12"/>
    <x v="1"/>
    <n v="527.92999999999995"/>
    <m/>
  </r>
  <r>
    <x v="1"/>
    <x v="12"/>
    <x v="1"/>
    <n v="892.02"/>
    <m/>
  </r>
  <r>
    <x v="6"/>
    <x v="12"/>
    <x v="1"/>
    <n v="552.88"/>
    <m/>
  </r>
  <r>
    <x v="7"/>
    <x v="12"/>
    <x v="1"/>
    <n v="423.35"/>
    <m/>
  </r>
  <r>
    <x v="8"/>
    <x v="12"/>
    <x v="1"/>
    <n v="372.22"/>
    <m/>
  </r>
  <r>
    <x v="9"/>
    <x v="13"/>
    <x v="1"/>
    <n v="146.59"/>
    <m/>
  </r>
  <r>
    <x v="9"/>
    <x v="14"/>
    <x v="1"/>
    <n v="523.66999999999996"/>
    <m/>
  </r>
  <r>
    <x v="9"/>
    <x v="15"/>
    <x v="1"/>
    <n v="92.6"/>
    <m/>
  </r>
  <r>
    <x v="10"/>
    <x v="16"/>
    <x v="1"/>
    <n v="81.430000000000007"/>
    <m/>
  </r>
  <r>
    <x v="10"/>
    <x v="17"/>
    <x v="1"/>
    <n v="448.66"/>
    <m/>
  </r>
  <r>
    <x v="11"/>
    <x v="18"/>
    <x v="1"/>
    <n v="48.67"/>
    <m/>
  </r>
  <r>
    <x v="0"/>
    <x v="19"/>
    <x v="1"/>
    <n v="59.95"/>
    <m/>
  </r>
  <r>
    <x v="0"/>
    <x v="20"/>
    <x v="1"/>
    <n v="584.67999999999995"/>
    <m/>
  </r>
  <r>
    <x v="0"/>
    <x v="21"/>
    <x v="1"/>
    <n v="422.76"/>
    <m/>
  </r>
  <r>
    <x v="0"/>
    <x v="22"/>
    <x v="1"/>
    <n v="94.56"/>
    <m/>
  </r>
  <r>
    <x v="0"/>
    <x v="23"/>
    <x v="1"/>
    <n v="282.66000000000003"/>
    <m/>
  </r>
  <r>
    <x v="0"/>
    <x v="24"/>
    <x v="1"/>
    <n v="97.86"/>
    <m/>
  </r>
  <r>
    <x v="0"/>
    <x v="25"/>
    <x v="1"/>
    <n v="142.75"/>
    <m/>
  </r>
  <r>
    <x v="0"/>
    <x v="26"/>
    <x v="1"/>
    <n v="398.41"/>
    <m/>
  </r>
  <r>
    <x v="12"/>
    <x v="1"/>
    <x v="0"/>
    <n v="311.89999999999998"/>
    <m/>
  </r>
  <r>
    <x v="12"/>
    <x v="2"/>
    <x v="0"/>
    <n v="539.9"/>
    <m/>
  </r>
  <r>
    <x v="12"/>
    <x v="3"/>
    <x v="0"/>
    <n v="770"/>
    <m/>
  </r>
  <r>
    <x v="13"/>
    <x v="12"/>
    <x v="1"/>
    <n v="318.29000000000002"/>
    <m/>
  </r>
  <r>
    <x v="14"/>
    <x v="12"/>
    <x v="1"/>
    <n v="527.94000000000005"/>
    <m/>
  </r>
  <r>
    <x v="15"/>
    <x v="12"/>
    <x v="1"/>
    <n v="892.02"/>
    <m/>
  </r>
  <r>
    <x v="16"/>
    <x v="12"/>
    <x v="1"/>
    <n v="423.36"/>
    <m/>
  </r>
  <r>
    <x v="17"/>
    <x v="12"/>
    <x v="1"/>
    <n v="140.44"/>
    <m/>
  </r>
  <r>
    <x v="18"/>
    <x v="14"/>
    <x v="1"/>
    <n v="578.67999999999995"/>
    <m/>
  </r>
  <r>
    <x v="19"/>
    <x v="20"/>
    <x v="1"/>
    <n v="306.3"/>
    <m/>
  </r>
  <r>
    <x v="19"/>
    <x v="21"/>
    <x v="1"/>
    <n v="1591.32"/>
    <m/>
  </r>
  <r>
    <x v="19"/>
    <x v="25"/>
    <x v="1"/>
    <n v="14.099999999999998"/>
    <m/>
  </r>
  <r>
    <x v="19"/>
    <x v="26"/>
    <x v="1"/>
    <n v="229.76"/>
    <m/>
  </r>
  <r>
    <x v="20"/>
    <x v="1"/>
    <x v="0"/>
    <n v="311.89999999999998"/>
    <m/>
  </r>
  <r>
    <x v="20"/>
    <x v="2"/>
    <x v="0"/>
    <n v="539.9"/>
    <m/>
  </r>
  <r>
    <x v="20"/>
    <x v="3"/>
    <x v="0"/>
    <n v="770"/>
    <m/>
  </r>
  <r>
    <x v="20"/>
    <x v="12"/>
    <x v="1"/>
    <n v="256.92"/>
    <m/>
  </r>
  <r>
    <x v="21"/>
    <x v="12"/>
    <x v="1"/>
    <n v="318.29000000000002"/>
    <m/>
  </r>
  <r>
    <x v="22"/>
    <x v="12"/>
    <x v="1"/>
    <n v="527.94000000000005"/>
    <m/>
  </r>
  <r>
    <x v="23"/>
    <x v="12"/>
    <x v="1"/>
    <n v="756.15"/>
    <m/>
  </r>
  <r>
    <x v="24"/>
    <x v="12"/>
    <x v="1"/>
    <n v="892.02"/>
    <m/>
  </r>
  <r>
    <x v="25"/>
    <x v="12"/>
    <x v="1"/>
    <n v="172.74"/>
    <m/>
  </r>
  <r>
    <x v="26"/>
    <x v="12"/>
    <x v="1"/>
    <n v="423.36"/>
    <m/>
  </r>
  <r>
    <x v="23"/>
    <x v="13"/>
    <x v="1"/>
    <n v="145.25"/>
    <m/>
  </r>
  <r>
    <x v="27"/>
    <x v="18"/>
    <x v="1"/>
    <n v="64.8"/>
    <m/>
  </r>
  <r>
    <x v="28"/>
    <x v="1"/>
    <x v="0"/>
    <n v="311.89999999999998"/>
    <m/>
  </r>
  <r>
    <x v="28"/>
    <x v="2"/>
    <x v="0"/>
    <n v="539.9"/>
    <m/>
  </r>
  <r>
    <x v="28"/>
    <x v="3"/>
    <x v="0"/>
    <n v="770"/>
    <m/>
  </r>
  <r>
    <x v="29"/>
    <x v="1"/>
    <x v="0"/>
    <n v="311.89999999999998"/>
    <m/>
  </r>
  <r>
    <x v="29"/>
    <x v="2"/>
    <x v="0"/>
    <n v="539.9"/>
    <m/>
  </r>
  <r>
    <x v="29"/>
    <x v="3"/>
    <x v="0"/>
    <n v="770"/>
    <m/>
  </r>
  <r>
    <x v="30"/>
    <x v="27"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G35" firstHeaderRow="1" firstDataRow="4" firstDataCol="1" rowPageCount="1" colPageCount="1"/>
  <pivotFields count="7"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29">
        <item x="15"/>
        <item x="11"/>
        <item x="9"/>
        <item x="6"/>
        <item x="19"/>
        <item x="16"/>
        <item x="5"/>
        <item x="4"/>
        <item x="2"/>
        <item x="14"/>
        <item x="18"/>
        <item x="22"/>
        <item x="23"/>
        <item x="10"/>
        <item x="13"/>
        <item x="20"/>
        <item x="25"/>
        <item x="21"/>
        <item x="12"/>
        <item x="3"/>
        <item x="24"/>
        <item x="17"/>
        <item x="1"/>
        <item x="0"/>
        <item x="26"/>
        <item x="7"/>
        <item x="8"/>
        <item x="27"/>
        <item t="default"/>
      </items>
    </pivotField>
    <pivotField axis="axisPage" showAll="0" defaultSubtotal="0">
      <items count="4">
        <item x="0"/>
        <item x="1"/>
        <item m="1" x="3"/>
        <item x="2"/>
      </items>
    </pivotField>
    <pivotField dataField="1" showAll="0"/>
    <pivotField showAll="0"/>
    <pivotField axis="axisCol" showAll="0" defaultSubtotal="0">
      <items count="6">
        <item sd="0" x="0"/>
        <item x="1"/>
        <item sd="0" x="2"/>
        <item sd="0" x="3"/>
        <item x="4"/>
        <item sd="0" x="5"/>
      </items>
    </pivotField>
    <pivotField axis="axisCol" showAll="0" defaultSubtotal="0">
      <items count="4">
        <item sd="0" x="0"/>
        <item x="1"/>
        <item x="2"/>
        <item sd="0" x="3"/>
      </items>
    </pivotField>
  </pivotFields>
  <rowFields count="1">
    <field x="1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3">
    <field x="6"/>
    <field x="5"/>
    <field x="0"/>
  </colFields>
  <colItems count="6">
    <i>
      <x/>
    </i>
    <i>
      <x v="1"/>
      <x v="4"/>
      <x v="10"/>
    </i>
    <i r="2">
      <x v="11"/>
    </i>
    <i r="2">
      <x v="12"/>
    </i>
    <i>
      <x v="2"/>
      <x v="1"/>
      <x v="1"/>
    </i>
    <i t="grand">
      <x/>
    </i>
  </colItems>
  <pageFields count="1">
    <pageField fld="2" hier="-1"/>
  </pageFields>
  <dataFields count="1">
    <dataField name="Somme de Montant" fld="3" baseField="1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67" totalsRowShown="0">
  <autoFilter ref="A1:E67"/>
  <tableColumns count="5">
    <tableColumn id="1" name="Date" dataDxfId="2"/>
    <tableColumn id="2" name="Fournisseur"/>
    <tableColumn id="5" name="Type" dataDxfId="1">
      <calculatedColumnFormula>IF(Tableau1[[#This Row],[Fournisseur]]&lt;&gt;"",VLOOKUP(Tableau1[[#This Row],[Fournisseur]],Soldes!A:B,2,FALSE),"")</calculatedColumnFormula>
    </tableColumn>
    <tableColumn id="3" name="Montant"/>
    <tableColumn id="4" name="Pointé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39"/>
  <sheetViews>
    <sheetView topLeftCell="D1" zoomScale="80" zoomScaleNormal="80" workbookViewId="0">
      <pane ySplit="1" topLeftCell="A18" activePane="bottomLeft" state="frozen"/>
      <selection pane="bottomLeft" activeCell="D18" sqref="D18"/>
    </sheetView>
  </sheetViews>
  <sheetFormatPr baseColWidth="10" defaultRowHeight="14.5" x14ac:dyDescent="0.35"/>
  <cols>
    <col min="1" max="1" width="6.453125" customWidth="1"/>
    <col min="2" max="5" width="10.1796875" bestFit="1" customWidth="1"/>
    <col min="6" max="6" width="10.26953125" bestFit="1" customWidth="1"/>
    <col min="7" max="7" width="10.54296875" bestFit="1" customWidth="1"/>
    <col min="8" max="8" width="10.1796875" bestFit="1" customWidth="1"/>
    <col min="9" max="9" width="11.7265625" bestFit="1" customWidth="1"/>
    <col min="10" max="10" width="11.1796875" bestFit="1" customWidth="1"/>
    <col min="11" max="11" width="10.1796875" bestFit="1" customWidth="1"/>
    <col min="12" max="12" width="10.54296875" bestFit="1" customWidth="1"/>
    <col min="13" max="13" width="11.7265625" customWidth="1"/>
    <col min="14" max="14" width="6.81640625" style="12" customWidth="1"/>
    <col min="15" max="15" width="5.1796875" customWidth="1"/>
    <col min="16" max="16" width="13" bestFit="1" customWidth="1"/>
    <col min="17" max="30" width="10.453125" customWidth="1"/>
    <col min="31" max="34" width="11.453125" style="12"/>
  </cols>
  <sheetData>
    <row r="1" spans="1:34" ht="29" x14ac:dyDescent="0.35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</row>
    <row r="2" spans="1:34" ht="17.25" customHeight="1" x14ac:dyDescent="0.35">
      <c r="A2" s="2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1"/>
      <c r="O2" s="2">
        <v>1</v>
      </c>
      <c r="P2" s="13">
        <v>239.55</v>
      </c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4" ht="17.25" customHeight="1" x14ac:dyDescent="0.35">
      <c r="A3" s="5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1"/>
      <c r="O3" s="5">
        <v>2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4" ht="17.25" customHeight="1" x14ac:dyDescent="0.35">
      <c r="A4" s="2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11"/>
      <c r="O4" s="2">
        <v>3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4" ht="17.25" customHeight="1" x14ac:dyDescent="0.35">
      <c r="A5" s="5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1"/>
      <c r="O5" s="5">
        <v>4</v>
      </c>
      <c r="P5" s="6">
        <v>318.27999999999997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4" ht="17.25" customHeight="1" x14ac:dyDescent="0.35">
      <c r="A6" s="2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1"/>
      <c r="O6" s="2">
        <v>5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4" s="7" customFormat="1" ht="17.25" customHeight="1" x14ac:dyDescent="0.35">
      <c r="A7" s="5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1"/>
      <c r="O7" s="5">
        <v>6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12"/>
      <c r="AF7" s="12"/>
      <c r="AG7" s="12"/>
      <c r="AH7" s="12"/>
    </row>
    <row r="8" spans="1:34" ht="17.25" customHeight="1" x14ac:dyDescent="0.35">
      <c r="A8" s="2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1"/>
      <c r="O8" s="2">
        <v>7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4" s="7" customFormat="1" ht="17.25" customHeight="1" x14ac:dyDescent="0.35">
      <c r="A9" s="5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1"/>
      <c r="O9" s="5">
        <v>8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12"/>
      <c r="AF9" s="12"/>
      <c r="AG9" s="12"/>
      <c r="AH9" s="12"/>
    </row>
    <row r="10" spans="1:34" ht="17.25" customHeight="1" x14ac:dyDescent="0.35">
      <c r="A10" s="2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1"/>
      <c r="O10" s="2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4" s="7" customFormat="1" ht="17.25" customHeight="1" x14ac:dyDescent="0.35">
      <c r="A11" s="5">
        <v>10</v>
      </c>
      <c r="B11" s="6"/>
      <c r="C11" s="6"/>
      <c r="D11" s="6">
        <v>539.9</v>
      </c>
      <c r="E11" s="6"/>
      <c r="F11" s="6"/>
      <c r="G11" s="6"/>
      <c r="H11" s="6"/>
      <c r="I11" s="6"/>
      <c r="J11" s="6"/>
      <c r="K11" s="6"/>
      <c r="L11" s="6"/>
      <c r="M11" s="6"/>
      <c r="N11" s="11"/>
      <c r="O11" s="5">
        <v>10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12"/>
      <c r="AF11" s="12"/>
      <c r="AG11" s="12"/>
      <c r="AH11" s="12"/>
    </row>
    <row r="12" spans="1:34" ht="17.25" customHeight="1" x14ac:dyDescent="0.35">
      <c r="A12" s="2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1"/>
      <c r="O12" s="2">
        <v>11</v>
      </c>
      <c r="P12" s="13">
        <v>527.92999999999995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4" s="7" customFormat="1" ht="17.25" customHeight="1" x14ac:dyDescent="0.35">
      <c r="A13" s="5">
        <v>12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11"/>
      <c r="O13" s="5">
        <v>12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12"/>
      <c r="AF13" s="12"/>
      <c r="AG13" s="12"/>
      <c r="AH13" s="12"/>
    </row>
    <row r="14" spans="1:34" ht="17.25" customHeight="1" x14ac:dyDescent="0.35">
      <c r="A14" s="2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1"/>
      <c r="O14" s="2">
        <v>13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4" s="7" customFormat="1" ht="17.25" customHeight="1" x14ac:dyDescent="0.35">
      <c r="A15" s="5">
        <v>14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1"/>
      <c r="O15" s="5">
        <v>14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12"/>
      <c r="AF15" s="12"/>
      <c r="AG15" s="12"/>
      <c r="AH15" s="12"/>
    </row>
    <row r="16" spans="1:34" ht="17.25" customHeight="1" x14ac:dyDescent="0.35">
      <c r="A16" s="2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11"/>
      <c r="O16" s="2">
        <v>15</v>
      </c>
      <c r="P16" s="3"/>
      <c r="Q16" s="13">
        <v>146.59</v>
      </c>
      <c r="R16" s="13">
        <v>523.66999999999996</v>
      </c>
      <c r="S16" s="3">
        <v>92.6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4" s="7" customFormat="1" ht="17.25" customHeight="1" x14ac:dyDescent="0.35">
      <c r="A17" s="5">
        <v>16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11"/>
      <c r="O17" s="5">
        <v>16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12"/>
      <c r="AF17" s="12"/>
      <c r="AG17" s="12"/>
      <c r="AH17" s="12"/>
    </row>
    <row r="18" spans="1:34" ht="17.25" customHeight="1" x14ac:dyDescent="0.35">
      <c r="A18" s="2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11"/>
      <c r="O18" s="2">
        <v>17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4" s="7" customFormat="1" ht="17.25" customHeight="1" x14ac:dyDescent="0.35">
      <c r="A19" s="5">
        <v>18</v>
      </c>
      <c r="B19" s="6"/>
      <c r="C19" s="6">
        <f>199.8+26.76</f>
        <v>226.56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5">
        <v>18</v>
      </c>
      <c r="P19" s="6">
        <v>892.02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12"/>
      <c r="AF19" s="12"/>
      <c r="AG19" s="12"/>
      <c r="AH19" s="12"/>
    </row>
    <row r="20" spans="1:34" ht="17.25" customHeight="1" x14ac:dyDescent="0.35">
      <c r="A20" s="2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1"/>
      <c r="O20" s="2">
        <v>19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4" s="7" customFormat="1" ht="17.25" customHeight="1" x14ac:dyDescent="0.35">
      <c r="A21" s="5">
        <v>20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11"/>
      <c r="O21" s="5">
        <v>20</v>
      </c>
      <c r="P21" s="6">
        <v>552.88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12"/>
      <c r="AF21" s="12"/>
      <c r="AG21" s="12"/>
      <c r="AH21" s="12"/>
    </row>
    <row r="22" spans="1:34" ht="17.25" customHeight="1" x14ac:dyDescent="0.35">
      <c r="A22" s="2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11"/>
      <c r="O22" s="2">
        <v>21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4" s="7" customFormat="1" ht="17.25" customHeight="1" x14ac:dyDescent="0.35">
      <c r="A23" s="5">
        <v>22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1"/>
      <c r="O23" s="5">
        <v>22</v>
      </c>
      <c r="P23" s="6"/>
      <c r="Q23" s="6"/>
      <c r="R23" s="6"/>
      <c r="S23" s="6"/>
      <c r="T23" s="6">
        <v>81.430000000000007</v>
      </c>
      <c r="U23" s="6">
        <v>448.66</v>
      </c>
      <c r="V23" s="6"/>
      <c r="W23" s="6"/>
      <c r="X23" s="6"/>
      <c r="Y23" s="6"/>
      <c r="Z23" s="6"/>
      <c r="AA23" s="6"/>
      <c r="AB23" s="6"/>
      <c r="AC23" s="6"/>
      <c r="AD23" s="6"/>
      <c r="AE23" s="12"/>
      <c r="AF23" s="12"/>
      <c r="AG23" s="12"/>
      <c r="AH23" s="12"/>
    </row>
    <row r="24" spans="1:34" ht="17.25" customHeight="1" x14ac:dyDescent="0.35">
      <c r="A24" s="2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11"/>
      <c r="O24" s="2">
        <v>23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4" s="7" customFormat="1" ht="17.25" customHeight="1" x14ac:dyDescent="0.35">
      <c r="A25" s="5">
        <v>24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1"/>
      <c r="O25" s="5">
        <v>24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12"/>
      <c r="AF25" s="12"/>
      <c r="AG25" s="12"/>
      <c r="AH25" s="12"/>
    </row>
    <row r="26" spans="1:34" ht="17.25" customHeight="1" x14ac:dyDescent="0.35">
      <c r="A26" s="2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11"/>
      <c r="O26" s="2">
        <v>25</v>
      </c>
      <c r="P26" s="3">
        <v>423.35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4" s="7" customFormat="1" ht="17.25" customHeight="1" x14ac:dyDescent="0.35">
      <c r="A27" s="5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11"/>
      <c r="O27" s="5">
        <v>26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12"/>
      <c r="AF27" s="12"/>
      <c r="AG27" s="12"/>
      <c r="AH27" s="12"/>
    </row>
    <row r="28" spans="1:34" ht="17.25" customHeight="1" x14ac:dyDescent="0.35">
      <c r="A28" s="2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11"/>
      <c r="O28" s="2">
        <v>27</v>
      </c>
      <c r="P28" s="3">
        <v>372.22</v>
      </c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4" s="7" customFormat="1" ht="17.25" customHeight="1" x14ac:dyDescent="0.35">
      <c r="A29" s="5">
        <v>28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11"/>
      <c r="O29" s="5">
        <v>28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12"/>
      <c r="AF29" s="12"/>
      <c r="AG29" s="12"/>
      <c r="AH29" s="12"/>
    </row>
    <row r="30" spans="1:34" ht="17.25" customHeight="1" x14ac:dyDescent="0.35">
      <c r="A30" s="2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11"/>
      <c r="O30" s="2">
        <v>29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4" s="7" customFormat="1" ht="17.25" customHeight="1" x14ac:dyDescent="0.35">
      <c r="A31" s="5">
        <v>30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11"/>
      <c r="O31" s="5">
        <v>30</v>
      </c>
      <c r="P31" s="6"/>
      <c r="Q31" s="6"/>
      <c r="R31" s="6"/>
      <c r="S31" s="6"/>
      <c r="T31" s="6"/>
      <c r="U31" s="6"/>
      <c r="V31" s="6">
        <v>48.67</v>
      </c>
      <c r="W31" s="6"/>
      <c r="X31" s="6"/>
      <c r="Y31" s="6"/>
      <c r="Z31" s="6"/>
      <c r="AA31" s="6"/>
      <c r="AB31" s="6"/>
      <c r="AC31" s="6"/>
      <c r="AD31" s="6"/>
      <c r="AE31" s="12"/>
      <c r="AF31" s="12"/>
      <c r="AG31" s="12"/>
      <c r="AH31" s="12"/>
    </row>
    <row r="32" spans="1:34" ht="17.25" customHeight="1" x14ac:dyDescent="0.35">
      <c r="A32" s="2">
        <v>31</v>
      </c>
      <c r="B32" s="3">
        <v>147</v>
      </c>
      <c r="C32" s="3">
        <v>85.33</v>
      </c>
      <c r="D32" s="1"/>
      <c r="E32" s="3">
        <f>127+300+326</f>
        <v>753</v>
      </c>
      <c r="F32" s="3">
        <v>38.36</v>
      </c>
      <c r="G32" s="3">
        <v>40.159999999999997</v>
      </c>
      <c r="H32" s="3">
        <v>411.9</v>
      </c>
      <c r="I32" s="3">
        <v>2762</v>
      </c>
      <c r="J32" s="3">
        <v>323.5</v>
      </c>
      <c r="K32" s="3">
        <v>549.19000000000005</v>
      </c>
      <c r="L32" s="3">
        <v>821.14</v>
      </c>
      <c r="M32" s="3">
        <v>86</v>
      </c>
      <c r="N32" s="11"/>
      <c r="O32" s="2">
        <v>31</v>
      </c>
      <c r="P32" s="3"/>
      <c r="Q32" s="3"/>
      <c r="R32" s="3"/>
      <c r="S32" s="3"/>
      <c r="T32" s="3"/>
      <c r="U32" s="3"/>
      <c r="V32" s="3"/>
      <c r="W32" s="3">
        <v>59.95</v>
      </c>
      <c r="X32" s="3">
        <f>40.13+129.89+105.2+100.92+99.58+108.96</f>
        <v>584.67999999999995</v>
      </c>
      <c r="Y32" s="3">
        <v>422.76</v>
      </c>
      <c r="Z32" s="3">
        <v>94.56</v>
      </c>
      <c r="AA32" s="3">
        <v>282.66000000000003</v>
      </c>
      <c r="AB32" s="3">
        <v>97.86</v>
      </c>
      <c r="AC32" s="3">
        <v>142.75</v>
      </c>
      <c r="AD32" s="3">
        <v>398.41</v>
      </c>
    </row>
    <row r="33" spans="2:30" ht="17.25" customHeight="1" x14ac:dyDescent="0.35">
      <c r="B33" s="26">
        <f>SUM(B2:B32)</f>
        <v>147</v>
      </c>
      <c r="C33" s="26">
        <f t="shared" ref="C33:M33" si="0">SUM(C2:C32)</f>
        <v>311.89</v>
      </c>
      <c r="D33" s="26">
        <f t="shared" si="0"/>
        <v>539.9</v>
      </c>
      <c r="E33" s="26">
        <f t="shared" si="0"/>
        <v>753</v>
      </c>
      <c r="F33" s="26">
        <f t="shared" si="0"/>
        <v>38.36</v>
      </c>
      <c r="G33" s="26">
        <f t="shared" si="0"/>
        <v>40.159999999999997</v>
      </c>
      <c r="H33" s="26">
        <f t="shared" si="0"/>
        <v>411.9</v>
      </c>
      <c r="I33" s="26">
        <f t="shared" si="0"/>
        <v>2762</v>
      </c>
      <c r="J33" s="26">
        <f t="shared" si="0"/>
        <v>323.5</v>
      </c>
      <c r="K33" s="26">
        <f t="shared" si="0"/>
        <v>549.19000000000005</v>
      </c>
      <c r="L33" s="26">
        <f t="shared" si="0"/>
        <v>821.14</v>
      </c>
      <c r="M33" s="26">
        <f t="shared" si="0"/>
        <v>86</v>
      </c>
      <c r="P33" s="22">
        <f>SUM(P2:P32)</f>
        <v>3326.2299999999996</v>
      </c>
      <c r="Q33" s="22">
        <f>SUM(Q2:Q32)</f>
        <v>146.59</v>
      </c>
      <c r="R33" s="22">
        <f>SUM(R2:R32)</f>
        <v>523.66999999999996</v>
      </c>
      <c r="S33" s="22">
        <f t="shared" ref="S33:AD33" si="1">SUM(S2:S32)</f>
        <v>92.6</v>
      </c>
      <c r="T33" s="22">
        <f t="shared" si="1"/>
        <v>81.430000000000007</v>
      </c>
      <c r="U33" s="22">
        <f t="shared" si="1"/>
        <v>448.66</v>
      </c>
      <c r="V33" s="22">
        <f t="shared" si="1"/>
        <v>48.67</v>
      </c>
      <c r="W33" s="22">
        <f t="shared" si="1"/>
        <v>59.95</v>
      </c>
      <c r="X33" s="22">
        <f t="shared" si="1"/>
        <v>584.67999999999995</v>
      </c>
      <c r="Y33" s="22">
        <f t="shared" si="1"/>
        <v>422.76</v>
      </c>
      <c r="Z33" s="22">
        <f t="shared" si="1"/>
        <v>94.56</v>
      </c>
      <c r="AA33" s="22">
        <f t="shared" si="1"/>
        <v>282.66000000000003</v>
      </c>
      <c r="AB33" s="22">
        <f t="shared" si="1"/>
        <v>97.86</v>
      </c>
      <c r="AC33" s="22">
        <f t="shared" si="1"/>
        <v>142.75</v>
      </c>
      <c r="AD33" s="22">
        <f t="shared" si="1"/>
        <v>398.41</v>
      </c>
    </row>
    <row r="34" spans="2:30" ht="17.25" customHeight="1" x14ac:dyDescent="0.3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</row>
    <row r="35" spans="2:30" ht="15" customHeight="1" x14ac:dyDescent="0.35">
      <c r="I35" s="25" t="s">
        <v>32</v>
      </c>
      <c r="J35" s="25"/>
      <c r="L35" s="24">
        <f>SUM(B33:M34)</f>
        <v>6784.04</v>
      </c>
      <c r="M35" s="24"/>
      <c r="AC35" s="24">
        <f>SUM(P33:AD33)</f>
        <v>6751.48</v>
      </c>
      <c r="AD35" s="25"/>
    </row>
    <row r="36" spans="2:30" ht="15" customHeight="1" x14ac:dyDescent="0.35">
      <c r="I36" s="25"/>
      <c r="J36" s="25"/>
      <c r="L36" s="24"/>
      <c r="M36" s="24"/>
      <c r="AC36" s="25"/>
      <c r="AD36" s="25"/>
    </row>
    <row r="38" spans="2:30" x14ac:dyDescent="0.35">
      <c r="I38" s="25" t="s">
        <v>33</v>
      </c>
      <c r="J38" s="25"/>
      <c r="L38" s="24">
        <f>SUM(P33:AK34)</f>
        <v>6751.48</v>
      </c>
      <c r="M38" s="25"/>
    </row>
    <row r="39" spans="2:30" x14ac:dyDescent="0.35">
      <c r="I39" s="25"/>
      <c r="J39" s="25"/>
      <c r="L39" s="25"/>
      <c r="M39" s="25"/>
    </row>
  </sheetData>
  <mergeCells count="32">
    <mergeCell ref="I35:J36"/>
    <mergeCell ref="I38:J39"/>
    <mergeCell ref="L38:M39"/>
    <mergeCell ref="AB33:AB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M33:M34"/>
    <mergeCell ref="AC33:AC34"/>
    <mergeCell ref="L35:M36"/>
    <mergeCell ref="AC35:AD36"/>
    <mergeCell ref="P33:P34"/>
    <mergeCell ref="Q33:Q34"/>
    <mergeCell ref="R33:R34"/>
    <mergeCell ref="S33:S34"/>
    <mergeCell ref="T33:T34"/>
    <mergeCell ref="U33:U34"/>
    <mergeCell ref="V33:V34"/>
    <mergeCell ref="W33:W34"/>
    <mergeCell ref="AD33:AD34"/>
    <mergeCell ref="X33:X34"/>
    <mergeCell ref="Y33:Y34"/>
    <mergeCell ref="Z33:Z34"/>
    <mergeCell ref="AA33:AA3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39"/>
  <sheetViews>
    <sheetView zoomScale="80" zoomScaleNormal="80" workbookViewId="0">
      <pane ySplit="1" topLeftCell="A2" activePane="bottomLeft" state="frozen"/>
      <selection pane="bottomLeft" activeCell="P12" sqref="P12"/>
    </sheetView>
  </sheetViews>
  <sheetFormatPr baseColWidth="10" defaultRowHeight="14.5" x14ac:dyDescent="0.35"/>
  <cols>
    <col min="1" max="1" width="6.453125" customWidth="1"/>
    <col min="2" max="5" width="10.1796875" bestFit="1" customWidth="1"/>
    <col min="6" max="6" width="10.26953125" bestFit="1" customWidth="1"/>
    <col min="7" max="7" width="10.54296875" bestFit="1" customWidth="1"/>
    <col min="8" max="8" width="10.1796875" bestFit="1" customWidth="1"/>
    <col min="9" max="9" width="11.7265625" bestFit="1" customWidth="1"/>
    <col min="10" max="10" width="11.1796875" bestFit="1" customWidth="1"/>
    <col min="11" max="11" width="10.1796875" bestFit="1" customWidth="1"/>
    <col min="12" max="12" width="10.54296875" bestFit="1" customWidth="1"/>
    <col min="13" max="13" width="11.7265625" bestFit="1" customWidth="1"/>
    <col min="14" max="14" width="6.81640625" style="12" customWidth="1"/>
    <col min="15" max="15" width="5.1796875" customWidth="1"/>
    <col min="16" max="30" width="10.26953125" customWidth="1"/>
    <col min="31" max="34" width="10.26953125" style="12" customWidth="1"/>
    <col min="35" max="37" width="10.26953125" customWidth="1"/>
  </cols>
  <sheetData>
    <row r="1" spans="1:40" ht="30.75" customHeight="1" x14ac:dyDescent="0.35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22</v>
      </c>
      <c r="AJ1" s="9" t="s">
        <v>31</v>
      </c>
      <c r="AK1" s="9"/>
    </row>
    <row r="2" spans="1:40" ht="17.25" customHeight="1" x14ac:dyDescent="0.35">
      <c r="A2" s="14">
        <v>1</v>
      </c>
      <c r="B2" s="3"/>
      <c r="C2" s="3">
        <f>85.34+199.8+26.76</f>
        <v>311.89999999999998</v>
      </c>
      <c r="D2" s="3">
        <v>539.9</v>
      </c>
      <c r="E2" s="3">
        <f>300+326+144</f>
        <v>770</v>
      </c>
      <c r="F2" s="3"/>
      <c r="G2" s="3"/>
      <c r="H2" s="3"/>
      <c r="I2" s="3"/>
      <c r="J2" s="3"/>
      <c r="K2" s="3"/>
      <c r="L2" s="3"/>
      <c r="M2" s="3"/>
      <c r="N2" s="11"/>
      <c r="O2" s="14">
        <v>1</v>
      </c>
      <c r="P2" s="1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7.25" customHeight="1" x14ac:dyDescent="0.35">
      <c r="A3" s="15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1"/>
      <c r="O3" s="15">
        <v>2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40" ht="17.25" customHeight="1" x14ac:dyDescent="0.35">
      <c r="A4" s="14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11"/>
      <c r="O4" s="14">
        <v>3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7.25" customHeight="1" x14ac:dyDescent="0.35">
      <c r="A5" s="15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1"/>
      <c r="O5" s="15">
        <v>4</v>
      </c>
      <c r="P5" s="16">
        <v>318.29000000000002</v>
      </c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40" ht="17.25" customHeight="1" x14ac:dyDescent="0.35">
      <c r="A6" s="14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1"/>
      <c r="O6" s="14">
        <v>5</v>
      </c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</row>
    <row r="7" spans="1:40" s="7" customFormat="1" ht="17.25" customHeight="1" x14ac:dyDescent="0.35">
      <c r="A7" s="15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1"/>
      <c r="O7" s="15">
        <v>6</v>
      </c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2"/>
      <c r="AM7" s="12"/>
      <c r="AN7" s="12"/>
    </row>
    <row r="8" spans="1:40" ht="17.25" customHeight="1" x14ac:dyDescent="0.35">
      <c r="A8" s="14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1"/>
      <c r="O8" s="14">
        <v>7</v>
      </c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2"/>
      <c r="AM8" s="12"/>
      <c r="AN8" s="12"/>
    </row>
    <row r="9" spans="1:40" s="7" customFormat="1" ht="17.25" customHeight="1" x14ac:dyDescent="0.35">
      <c r="A9" s="15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1"/>
      <c r="O9" s="15">
        <v>8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2"/>
      <c r="AM9" s="12"/>
      <c r="AN9" s="12"/>
    </row>
    <row r="10" spans="1:40" ht="17.25" customHeight="1" x14ac:dyDescent="0.35">
      <c r="A10" s="14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1"/>
      <c r="O10" s="14">
        <v>9</v>
      </c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>
        <v>98.64</v>
      </c>
      <c r="AF10" s="17"/>
      <c r="AG10" s="17"/>
      <c r="AH10" s="17"/>
      <c r="AI10" s="17"/>
      <c r="AJ10" s="17"/>
      <c r="AK10" s="17"/>
      <c r="AL10" s="12"/>
      <c r="AM10" s="12"/>
      <c r="AN10" s="12"/>
    </row>
    <row r="11" spans="1:40" s="7" customFormat="1" ht="17.25" customHeight="1" x14ac:dyDescent="0.35">
      <c r="A11" s="15">
        <v>10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1"/>
      <c r="O11" s="15">
        <v>10</v>
      </c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2"/>
      <c r="AM11" s="12"/>
      <c r="AN11" s="12"/>
    </row>
    <row r="12" spans="1:40" ht="17.25" customHeight="1" x14ac:dyDescent="0.35">
      <c r="A12" s="14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1"/>
      <c r="O12" s="14">
        <v>11</v>
      </c>
      <c r="P12" s="18">
        <v>527.94000000000005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2"/>
      <c r="AM12" s="12"/>
      <c r="AN12" s="12"/>
    </row>
    <row r="13" spans="1:40" s="7" customFormat="1" ht="17.25" customHeight="1" x14ac:dyDescent="0.35">
      <c r="A13" s="15">
        <v>12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11"/>
      <c r="O13" s="15">
        <v>12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2"/>
      <c r="AM13" s="12"/>
      <c r="AN13" s="12"/>
    </row>
    <row r="14" spans="1:40" ht="17.25" customHeight="1" x14ac:dyDescent="0.35">
      <c r="A14" s="14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1"/>
      <c r="O14" s="14">
        <v>13</v>
      </c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2"/>
      <c r="AM14" s="12"/>
      <c r="AN14" s="12"/>
    </row>
    <row r="15" spans="1:40" s="7" customFormat="1" ht="17.25" customHeight="1" x14ac:dyDescent="0.35">
      <c r="A15" s="15">
        <v>14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1"/>
      <c r="O15" s="15">
        <v>14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2"/>
      <c r="AM15" s="12"/>
      <c r="AN15" s="12"/>
    </row>
    <row r="16" spans="1:40" ht="17.25" customHeight="1" x14ac:dyDescent="0.35">
      <c r="A16" s="14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11"/>
      <c r="O16" s="14">
        <v>15</v>
      </c>
      <c r="P16" s="17"/>
      <c r="Q16" s="18"/>
      <c r="R16" s="18">
        <f>224.53+245.87+108.28</f>
        <v>578.67999999999995</v>
      </c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2"/>
      <c r="AM16" s="12"/>
      <c r="AN16" s="12"/>
    </row>
    <row r="17" spans="1:40" s="7" customFormat="1" ht="17.25" customHeight="1" x14ac:dyDescent="0.35">
      <c r="A17" s="15">
        <v>16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11"/>
      <c r="O17" s="15">
        <v>16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2"/>
      <c r="AM17" s="12"/>
      <c r="AN17" s="12"/>
    </row>
    <row r="18" spans="1:40" ht="17.25" customHeight="1" x14ac:dyDescent="0.35">
      <c r="A18" s="14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11"/>
      <c r="O18" s="14">
        <v>17</v>
      </c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2"/>
      <c r="AM18" s="12"/>
      <c r="AN18" s="12"/>
    </row>
    <row r="19" spans="1:40" s="7" customFormat="1" ht="17.25" customHeight="1" x14ac:dyDescent="0.35">
      <c r="A19" s="15">
        <v>18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15">
        <v>18</v>
      </c>
      <c r="P19" s="16">
        <v>892.02</v>
      </c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2"/>
      <c r="AM19" s="12"/>
      <c r="AN19" s="12"/>
    </row>
    <row r="20" spans="1:40" ht="17.25" customHeight="1" x14ac:dyDescent="0.35">
      <c r="A20" s="14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1"/>
      <c r="O20" s="14">
        <v>19</v>
      </c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2"/>
      <c r="AM20" s="12"/>
      <c r="AN20" s="12"/>
    </row>
    <row r="21" spans="1:40" s="7" customFormat="1" ht="17.25" customHeight="1" x14ac:dyDescent="0.35">
      <c r="A21" s="15">
        <v>20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11"/>
      <c r="O21" s="15">
        <v>20</v>
      </c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2"/>
      <c r="AM21" s="12"/>
      <c r="AN21" s="12"/>
    </row>
    <row r="22" spans="1:40" ht="17.25" customHeight="1" x14ac:dyDescent="0.35">
      <c r="A22" s="14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11"/>
      <c r="O22" s="14">
        <v>21</v>
      </c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2"/>
      <c r="AM22" s="12"/>
      <c r="AN22" s="12"/>
    </row>
    <row r="23" spans="1:40" s="7" customFormat="1" ht="17.25" customHeight="1" x14ac:dyDescent="0.35">
      <c r="A23" s="15">
        <v>22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1"/>
      <c r="O23" s="15">
        <v>22</v>
      </c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2"/>
      <c r="AM23" s="12"/>
      <c r="AN23" s="12"/>
    </row>
    <row r="24" spans="1:40" ht="17.25" customHeight="1" x14ac:dyDescent="0.35">
      <c r="A24" s="14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11"/>
      <c r="O24" s="14">
        <v>23</v>
      </c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2"/>
      <c r="AM24" s="12"/>
      <c r="AN24" s="12"/>
    </row>
    <row r="25" spans="1:40" s="7" customFormat="1" ht="17.25" customHeight="1" x14ac:dyDescent="0.35">
      <c r="A25" s="15">
        <v>24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1"/>
      <c r="O25" s="15">
        <v>24</v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2"/>
      <c r="AM25" s="12"/>
      <c r="AN25" s="12"/>
    </row>
    <row r="26" spans="1:40" ht="17.25" customHeight="1" x14ac:dyDescent="0.35">
      <c r="A26" s="14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11"/>
      <c r="O26" s="14">
        <v>25</v>
      </c>
      <c r="P26" s="17">
        <v>423.36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2"/>
      <c r="AM26" s="12"/>
      <c r="AN26" s="12"/>
    </row>
    <row r="27" spans="1:40" s="7" customFormat="1" ht="17.25" customHeight="1" x14ac:dyDescent="0.35">
      <c r="A27" s="15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11"/>
      <c r="O27" s="15">
        <v>26</v>
      </c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2"/>
      <c r="AM27" s="12"/>
      <c r="AN27" s="12"/>
    </row>
    <row r="28" spans="1:40" ht="17.25" customHeight="1" x14ac:dyDescent="0.35">
      <c r="A28" s="14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11"/>
      <c r="O28" s="14">
        <v>27</v>
      </c>
      <c r="P28" s="17">
        <v>140.44</v>
      </c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2"/>
      <c r="AM28" s="12"/>
      <c r="AN28" s="12"/>
    </row>
    <row r="29" spans="1:40" s="7" customFormat="1" ht="17.25" customHeight="1" x14ac:dyDescent="0.35">
      <c r="A29" s="15">
        <v>28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11"/>
      <c r="O29" s="15">
        <v>28</v>
      </c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2"/>
      <c r="AM29" s="12"/>
      <c r="AN29" s="12"/>
    </row>
    <row r="30" spans="1:40" ht="17.25" customHeight="1" x14ac:dyDescent="0.35">
      <c r="A30" s="14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11"/>
      <c r="O30" s="14">
        <v>29</v>
      </c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2"/>
      <c r="AM30" s="12"/>
      <c r="AN30" s="12"/>
    </row>
    <row r="31" spans="1:40" s="7" customFormat="1" ht="17.25" customHeight="1" x14ac:dyDescent="0.35">
      <c r="A31" s="15">
        <v>30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11"/>
      <c r="O31" s="15">
        <v>30</v>
      </c>
      <c r="P31" s="16"/>
      <c r="Q31" s="16"/>
      <c r="R31" s="16"/>
      <c r="S31" s="16"/>
      <c r="T31" s="16"/>
      <c r="U31" s="16"/>
      <c r="V31" s="16"/>
      <c r="W31" s="16"/>
      <c r="X31" s="16">
        <v>306.3</v>
      </c>
      <c r="Y31" s="16">
        <v>1591.32</v>
      </c>
      <c r="Z31" s="16"/>
      <c r="AA31" s="16"/>
      <c r="AB31" s="16"/>
      <c r="AC31" s="16">
        <f>33.8-19.7</f>
        <v>14.099999999999998</v>
      </c>
      <c r="AD31" s="16">
        <v>229.76</v>
      </c>
      <c r="AE31" s="16"/>
      <c r="AF31" s="16">
        <v>101.21</v>
      </c>
      <c r="AG31" s="16">
        <v>274.56</v>
      </c>
      <c r="AH31" s="16">
        <v>997.5</v>
      </c>
      <c r="AI31" s="16">
        <v>1092.1199999999999</v>
      </c>
      <c r="AJ31" s="16">
        <v>206.83</v>
      </c>
      <c r="AK31" s="16"/>
      <c r="AL31" s="12"/>
      <c r="AM31" s="12"/>
      <c r="AN31" s="12"/>
    </row>
    <row r="32" spans="1:40" ht="17.25" customHeight="1" x14ac:dyDescent="0.35">
      <c r="A32" s="14">
        <v>31</v>
      </c>
      <c r="B32" s="3"/>
      <c r="C32" s="3"/>
      <c r="D32" s="1"/>
      <c r="E32" s="3"/>
      <c r="F32" s="3"/>
      <c r="G32" s="3"/>
      <c r="H32" s="3"/>
      <c r="I32" s="3"/>
      <c r="J32" s="3"/>
      <c r="K32" s="3"/>
      <c r="L32" s="3"/>
      <c r="M32" s="3"/>
      <c r="N32" s="11"/>
      <c r="O32" s="14">
        <v>31</v>
      </c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2"/>
      <c r="AM32" s="12"/>
      <c r="AN32" s="12"/>
    </row>
    <row r="33" spans="2:37" ht="17.25" customHeight="1" x14ac:dyDescent="0.35">
      <c r="B33" s="26">
        <f>SUM(B2:B32)</f>
        <v>0</v>
      </c>
      <c r="C33" s="26">
        <f t="shared" ref="C33:M33" si="0">SUM(C2:C32)</f>
        <v>311.89999999999998</v>
      </c>
      <c r="D33" s="26">
        <f t="shared" si="0"/>
        <v>539.9</v>
      </c>
      <c r="E33" s="26">
        <f t="shared" si="0"/>
        <v>770</v>
      </c>
      <c r="F33" s="26">
        <f t="shared" si="0"/>
        <v>0</v>
      </c>
      <c r="G33" s="26">
        <f t="shared" si="0"/>
        <v>0</v>
      </c>
      <c r="H33" s="26">
        <f t="shared" si="0"/>
        <v>0</v>
      </c>
      <c r="I33" s="26">
        <f t="shared" si="0"/>
        <v>0</v>
      </c>
      <c r="J33" s="26">
        <f t="shared" si="0"/>
        <v>0</v>
      </c>
      <c r="K33" s="26">
        <f t="shared" si="0"/>
        <v>0</v>
      </c>
      <c r="L33" s="26">
        <f t="shared" si="0"/>
        <v>0</v>
      </c>
      <c r="M33" s="26">
        <f t="shared" si="0"/>
        <v>0</v>
      </c>
      <c r="P33" s="29">
        <f>SUM(P2:P32)</f>
        <v>2302.0500000000002</v>
      </c>
      <c r="Q33" s="29">
        <f>SUM(Q2:Q32)</f>
        <v>0</v>
      </c>
      <c r="R33" s="29">
        <f>SUM(R2:R32)</f>
        <v>578.67999999999995</v>
      </c>
      <c r="S33" s="29">
        <f t="shared" ref="S33:AD33" si="1">SUM(S2:S32)</f>
        <v>0</v>
      </c>
      <c r="T33" s="29">
        <f t="shared" si="1"/>
        <v>0</v>
      </c>
      <c r="U33" s="29">
        <f t="shared" si="1"/>
        <v>0</v>
      </c>
      <c r="V33" s="29">
        <f t="shared" si="1"/>
        <v>0</v>
      </c>
      <c r="W33" s="29">
        <f t="shared" si="1"/>
        <v>0</v>
      </c>
      <c r="X33" s="29">
        <f t="shared" si="1"/>
        <v>306.3</v>
      </c>
      <c r="Y33" s="29">
        <f t="shared" si="1"/>
        <v>1591.32</v>
      </c>
      <c r="Z33" s="29">
        <f t="shared" si="1"/>
        <v>0</v>
      </c>
      <c r="AA33" s="29">
        <f t="shared" si="1"/>
        <v>0</v>
      </c>
      <c r="AB33" s="29">
        <f t="shared" si="1"/>
        <v>0</v>
      </c>
      <c r="AC33" s="29">
        <f t="shared" si="1"/>
        <v>14.099999999999998</v>
      </c>
      <c r="AD33" s="29">
        <f t="shared" si="1"/>
        <v>229.76</v>
      </c>
      <c r="AE33" s="29">
        <f t="shared" ref="AE33:AK33" si="2">SUM(AE2:AE32)</f>
        <v>98.64</v>
      </c>
      <c r="AF33" s="29">
        <f t="shared" si="2"/>
        <v>101.21</v>
      </c>
      <c r="AG33" s="29">
        <f t="shared" si="2"/>
        <v>274.56</v>
      </c>
      <c r="AH33" s="29">
        <f t="shared" si="2"/>
        <v>997.5</v>
      </c>
      <c r="AI33" s="29">
        <f t="shared" si="2"/>
        <v>1092.1199999999999</v>
      </c>
      <c r="AJ33" s="29">
        <f t="shared" si="2"/>
        <v>206.83</v>
      </c>
      <c r="AK33" s="29">
        <f t="shared" si="2"/>
        <v>0</v>
      </c>
    </row>
    <row r="34" spans="2:37" ht="17.25" customHeight="1" x14ac:dyDescent="0.35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</row>
    <row r="35" spans="2:37" x14ac:dyDescent="0.35">
      <c r="I35" s="25" t="s">
        <v>32</v>
      </c>
      <c r="J35" s="25"/>
      <c r="L35" s="24">
        <f>SUM(B33:M33)</f>
        <v>1621.8</v>
      </c>
      <c r="M35" s="24"/>
    </row>
    <row r="36" spans="2:37" x14ac:dyDescent="0.35">
      <c r="I36" s="25"/>
      <c r="J36" s="25"/>
      <c r="L36" s="24"/>
      <c r="M36" s="24"/>
    </row>
    <row r="38" spans="2:37" x14ac:dyDescent="0.35">
      <c r="I38" s="25" t="s">
        <v>33</v>
      </c>
      <c r="J38" s="25"/>
      <c r="L38" s="24">
        <f>SUM(P33:AK34)</f>
        <v>7793.0700000000015</v>
      </c>
      <c r="M38" s="25"/>
    </row>
    <row r="39" spans="2:37" x14ac:dyDescent="0.35">
      <c r="I39" s="25"/>
      <c r="J39" s="25"/>
      <c r="L39" s="25"/>
      <c r="M39" s="25"/>
    </row>
  </sheetData>
  <sortState ref="P1:AK32">
    <sortCondition ref="Q1"/>
  </sortState>
  <mergeCells count="38">
    <mergeCell ref="AJ33:AJ34"/>
    <mergeCell ref="AK33:AK34"/>
    <mergeCell ref="I35:J36"/>
    <mergeCell ref="I38:J39"/>
    <mergeCell ref="AB33:AB34"/>
    <mergeCell ref="AC33:AC34"/>
    <mergeCell ref="AD33:AD34"/>
    <mergeCell ref="L35:M36"/>
    <mergeCell ref="L38:M39"/>
    <mergeCell ref="AE33:AE34"/>
    <mergeCell ref="AF33:AF34"/>
    <mergeCell ref="AG33:AG34"/>
    <mergeCell ref="AH33:AH34"/>
    <mergeCell ref="AI33:AI34"/>
    <mergeCell ref="V33:V34"/>
    <mergeCell ref="W33:W34"/>
    <mergeCell ref="X33:X34"/>
    <mergeCell ref="Y33:Y34"/>
    <mergeCell ref="Z33:Z34"/>
    <mergeCell ref="AA33:AA34"/>
    <mergeCell ref="P33:P34"/>
    <mergeCell ref="Q33:Q34"/>
    <mergeCell ref="R33:R34"/>
    <mergeCell ref="S33:S34"/>
    <mergeCell ref="T33:T34"/>
    <mergeCell ref="U33:U34"/>
    <mergeCell ref="B33:B34"/>
    <mergeCell ref="C33:C34"/>
    <mergeCell ref="D33:D34"/>
    <mergeCell ref="E33:E34"/>
    <mergeCell ref="F33:F34"/>
    <mergeCell ref="L33:L34"/>
    <mergeCell ref="M33:M34"/>
    <mergeCell ref="G33:G34"/>
    <mergeCell ref="H33:H34"/>
    <mergeCell ref="I33:I34"/>
    <mergeCell ref="J33:J34"/>
    <mergeCell ref="K33:K3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39"/>
  <sheetViews>
    <sheetView zoomScale="80" zoomScaleNormal="80" workbookViewId="0">
      <pane ySplit="1" topLeftCell="A2" activePane="bottomLeft" state="frozen"/>
      <selection pane="bottomLeft" activeCell="R1" sqref="R1"/>
    </sheetView>
  </sheetViews>
  <sheetFormatPr baseColWidth="10" defaultRowHeight="14.5" x14ac:dyDescent="0.35"/>
  <cols>
    <col min="1" max="1" width="6.453125" customWidth="1"/>
    <col min="2" max="5" width="10.1796875" bestFit="1" customWidth="1"/>
    <col min="6" max="6" width="10.26953125" bestFit="1" customWidth="1"/>
    <col min="7" max="7" width="10.54296875" bestFit="1" customWidth="1"/>
    <col min="8" max="8" width="10.1796875" bestFit="1" customWidth="1"/>
    <col min="9" max="9" width="11.7265625" bestFit="1" customWidth="1"/>
    <col min="10" max="10" width="11.1796875" bestFit="1" customWidth="1"/>
    <col min="11" max="11" width="10.1796875" bestFit="1" customWidth="1"/>
    <col min="12" max="12" width="10.54296875" bestFit="1" customWidth="1"/>
    <col min="13" max="13" width="11.7265625" bestFit="1" customWidth="1"/>
    <col min="14" max="14" width="6.81640625" style="12" customWidth="1"/>
    <col min="15" max="15" width="5.1796875" customWidth="1"/>
    <col min="16" max="16" width="10.26953125" customWidth="1"/>
    <col min="17" max="30" width="10.453125" customWidth="1"/>
    <col min="31" max="34" width="11.453125" style="12"/>
  </cols>
  <sheetData>
    <row r="1" spans="1:34" ht="30.75" customHeight="1" x14ac:dyDescent="0.35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</row>
    <row r="2" spans="1:34" ht="17.25" customHeight="1" x14ac:dyDescent="0.35">
      <c r="A2" s="2">
        <v>1</v>
      </c>
      <c r="B2" s="17"/>
      <c r="C2" s="17">
        <f>85.34+199.8+26.76</f>
        <v>311.89999999999998</v>
      </c>
      <c r="D2" s="17">
        <v>539.9</v>
      </c>
      <c r="E2" s="17">
        <f>300+326+144</f>
        <v>770</v>
      </c>
      <c r="F2" s="17"/>
      <c r="G2" s="17"/>
      <c r="H2" s="17"/>
      <c r="I2" s="17"/>
      <c r="J2" s="17"/>
      <c r="K2" s="17"/>
      <c r="L2" s="17"/>
      <c r="M2" s="17"/>
      <c r="N2" s="11"/>
      <c r="O2" s="2">
        <v>1</v>
      </c>
      <c r="P2" s="18">
        <v>256.92</v>
      </c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</row>
    <row r="3" spans="1:34" ht="17.25" customHeight="1" x14ac:dyDescent="0.35">
      <c r="A3" s="5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1"/>
      <c r="O3" s="5">
        <v>2</v>
      </c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</row>
    <row r="4" spans="1:34" ht="17.25" customHeight="1" x14ac:dyDescent="0.35">
      <c r="A4" s="2">
        <v>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1"/>
      <c r="O4" s="2">
        <v>3</v>
      </c>
      <c r="P4" s="17">
        <v>318.29000000000002</v>
      </c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</row>
    <row r="5" spans="1:34" ht="17.25" customHeight="1" x14ac:dyDescent="0.35">
      <c r="A5" s="5">
        <v>4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1"/>
      <c r="O5" s="5">
        <v>4</v>
      </c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1:34" ht="17.25" customHeight="1" x14ac:dyDescent="0.35">
      <c r="A6" s="2">
        <v>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1"/>
      <c r="O6" s="2">
        <v>5</v>
      </c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4" s="7" customFormat="1" ht="17.25" customHeight="1" x14ac:dyDescent="0.35">
      <c r="A7" s="5">
        <v>6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1"/>
      <c r="O7" s="5">
        <v>6</v>
      </c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2"/>
      <c r="AF7" s="12"/>
      <c r="AG7" s="12"/>
      <c r="AH7" s="12"/>
    </row>
    <row r="8" spans="1:34" ht="17.25" customHeight="1" x14ac:dyDescent="0.35">
      <c r="A8" s="2">
        <v>7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1"/>
      <c r="O8" s="2">
        <v>7</v>
      </c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</row>
    <row r="9" spans="1:34" s="7" customFormat="1" ht="17.25" customHeight="1" x14ac:dyDescent="0.35">
      <c r="A9" s="5">
        <v>8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1"/>
      <c r="O9" s="5">
        <v>8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2"/>
      <c r="AF9" s="12"/>
      <c r="AG9" s="12"/>
      <c r="AH9" s="12"/>
    </row>
    <row r="10" spans="1:34" ht="17.25" customHeight="1" x14ac:dyDescent="0.35">
      <c r="A10" s="2">
        <v>9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1"/>
      <c r="O10" s="2">
        <v>9</v>
      </c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</row>
    <row r="11" spans="1:34" s="7" customFormat="1" ht="17.25" customHeight="1" x14ac:dyDescent="0.35">
      <c r="A11" s="5">
        <v>10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1"/>
      <c r="O11" s="5">
        <v>10</v>
      </c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2"/>
      <c r="AF11" s="12"/>
      <c r="AG11" s="12"/>
      <c r="AH11" s="12"/>
    </row>
    <row r="12" spans="1:34" ht="17.25" customHeight="1" x14ac:dyDescent="0.35">
      <c r="A12" s="2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1"/>
      <c r="O12" s="2">
        <v>11</v>
      </c>
      <c r="P12" s="18">
        <v>527.94000000000005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</row>
    <row r="13" spans="1:34" s="7" customFormat="1" ht="17.25" customHeight="1" x14ac:dyDescent="0.35">
      <c r="A13" s="5">
        <v>12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1"/>
      <c r="O13" s="5">
        <v>12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2"/>
      <c r="AF13" s="12"/>
      <c r="AG13" s="12"/>
      <c r="AH13" s="12"/>
    </row>
    <row r="14" spans="1:34" ht="17.25" customHeight="1" x14ac:dyDescent="0.35">
      <c r="A14" s="2">
        <v>13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1"/>
      <c r="O14" s="2">
        <v>13</v>
      </c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</row>
    <row r="15" spans="1:34" s="7" customFormat="1" ht="17.25" customHeight="1" x14ac:dyDescent="0.35">
      <c r="A15" s="5">
        <v>14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1"/>
      <c r="O15" s="5">
        <v>14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2"/>
      <c r="AF15" s="12"/>
      <c r="AG15" s="12"/>
      <c r="AH15" s="12"/>
    </row>
    <row r="16" spans="1:34" ht="17.25" customHeight="1" x14ac:dyDescent="0.35">
      <c r="A16" s="2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1"/>
      <c r="O16" s="2">
        <v>15</v>
      </c>
      <c r="P16" s="17">
        <v>756.15</v>
      </c>
      <c r="Q16" s="18">
        <f>118.49+26.76</f>
        <v>145.25</v>
      </c>
      <c r="R16" s="18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</row>
    <row r="17" spans="1:34" s="7" customFormat="1" ht="17.25" customHeight="1" x14ac:dyDescent="0.35">
      <c r="A17" s="5">
        <v>16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1"/>
      <c r="O17" s="5">
        <v>16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2"/>
      <c r="AF17" s="12"/>
      <c r="AG17" s="12"/>
      <c r="AH17" s="12"/>
    </row>
    <row r="18" spans="1:34" ht="17.25" customHeight="1" x14ac:dyDescent="0.35">
      <c r="A18" s="2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1"/>
      <c r="O18" s="2">
        <v>17</v>
      </c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</row>
    <row r="19" spans="1:34" s="7" customFormat="1" ht="17.25" customHeight="1" x14ac:dyDescent="0.35">
      <c r="A19" s="5">
        <v>18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1"/>
      <c r="O19" s="5">
        <v>18</v>
      </c>
      <c r="P19" s="16">
        <v>892.02</v>
      </c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2"/>
      <c r="AF19" s="12"/>
      <c r="AG19" s="12"/>
      <c r="AH19" s="12"/>
    </row>
    <row r="20" spans="1:34" ht="17.25" customHeight="1" x14ac:dyDescent="0.35">
      <c r="A20" s="2">
        <v>19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1"/>
      <c r="O20" s="2">
        <v>19</v>
      </c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</row>
    <row r="21" spans="1:34" s="7" customFormat="1" ht="17.25" customHeight="1" x14ac:dyDescent="0.35">
      <c r="A21" s="5">
        <v>20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1"/>
      <c r="O21" s="5">
        <v>20</v>
      </c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2"/>
      <c r="AF21" s="12"/>
      <c r="AG21" s="12"/>
      <c r="AH21" s="12"/>
    </row>
    <row r="22" spans="1:34" ht="17.25" customHeight="1" x14ac:dyDescent="0.35">
      <c r="A22" s="2">
        <v>21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1"/>
      <c r="O22" s="2">
        <v>21</v>
      </c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</row>
    <row r="23" spans="1:34" s="7" customFormat="1" ht="17.25" customHeight="1" x14ac:dyDescent="0.35">
      <c r="A23" s="5">
        <v>22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1"/>
      <c r="O23" s="5">
        <v>22</v>
      </c>
      <c r="P23" s="16">
        <v>172.74</v>
      </c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2"/>
      <c r="AF23" s="12"/>
      <c r="AG23" s="12"/>
      <c r="AH23" s="12"/>
    </row>
    <row r="24" spans="1:34" ht="17.25" customHeight="1" x14ac:dyDescent="0.35">
      <c r="A24" s="2">
        <v>23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1"/>
      <c r="O24" s="2">
        <v>23</v>
      </c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</row>
    <row r="25" spans="1:34" s="7" customFormat="1" ht="17.25" customHeight="1" x14ac:dyDescent="0.35">
      <c r="A25" s="5">
        <v>24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1"/>
      <c r="O25" s="5">
        <v>24</v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2"/>
      <c r="AF25" s="12"/>
      <c r="AG25" s="12"/>
      <c r="AH25" s="12"/>
    </row>
    <row r="26" spans="1:34" ht="17.25" customHeight="1" x14ac:dyDescent="0.35">
      <c r="A26" s="2">
        <v>25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1"/>
      <c r="O26" s="2">
        <v>25</v>
      </c>
      <c r="P26" s="17">
        <v>423.36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</row>
    <row r="27" spans="1:34" s="7" customFormat="1" ht="17.25" customHeight="1" x14ac:dyDescent="0.35">
      <c r="A27" s="5">
        <v>26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1"/>
      <c r="O27" s="5">
        <v>26</v>
      </c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2"/>
      <c r="AF27" s="12"/>
      <c r="AG27" s="12"/>
      <c r="AH27" s="12"/>
    </row>
    <row r="28" spans="1:34" ht="17.25" customHeight="1" x14ac:dyDescent="0.35">
      <c r="A28" s="2">
        <v>27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1"/>
      <c r="O28" s="2">
        <v>27</v>
      </c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</row>
    <row r="29" spans="1:34" s="7" customFormat="1" ht="17.25" customHeight="1" x14ac:dyDescent="0.35">
      <c r="A29" s="5">
        <v>28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1"/>
      <c r="O29" s="5">
        <v>28</v>
      </c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2"/>
      <c r="AF29" s="12"/>
      <c r="AG29" s="12"/>
      <c r="AH29" s="12"/>
    </row>
    <row r="30" spans="1:34" ht="17.25" customHeight="1" x14ac:dyDescent="0.35">
      <c r="A30" s="2">
        <v>29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1"/>
      <c r="O30" s="2">
        <v>29</v>
      </c>
      <c r="P30" s="17"/>
      <c r="Q30" s="17"/>
      <c r="R30" s="17"/>
      <c r="S30" s="17"/>
      <c r="T30" s="17"/>
      <c r="U30" s="17"/>
      <c r="V30" s="17">
        <v>64.8</v>
      </c>
      <c r="W30" s="17"/>
      <c r="X30" s="17"/>
      <c r="Y30" s="17"/>
      <c r="Z30" s="17"/>
      <c r="AA30" s="17"/>
      <c r="AB30" s="17"/>
      <c r="AC30" s="17"/>
      <c r="AD30" s="17"/>
    </row>
    <row r="31" spans="1:34" s="7" customFormat="1" ht="17.25" customHeight="1" x14ac:dyDescent="0.35">
      <c r="A31" s="5">
        <v>30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1"/>
      <c r="O31" s="5">
        <v>30</v>
      </c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2"/>
      <c r="AF31" s="12"/>
      <c r="AG31" s="12"/>
      <c r="AH31" s="12"/>
    </row>
    <row r="32" spans="1:34" ht="17.25" customHeight="1" x14ac:dyDescent="0.35">
      <c r="A32" s="2">
        <v>31</v>
      </c>
      <c r="B32" s="17"/>
      <c r="C32" s="17"/>
      <c r="D32" s="21"/>
      <c r="E32" s="17"/>
      <c r="F32" s="17"/>
      <c r="G32" s="17"/>
      <c r="H32" s="17"/>
      <c r="I32" s="17"/>
      <c r="J32" s="17"/>
      <c r="K32" s="17"/>
      <c r="L32" s="17"/>
      <c r="M32" s="17"/>
      <c r="N32" s="11"/>
      <c r="O32" s="2">
        <v>31</v>
      </c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</row>
    <row r="33" spans="2:30" ht="17.25" customHeight="1" x14ac:dyDescent="0.35">
      <c r="B33" s="31">
        <f>SUM(B2:B32)</f>
        <v>0</v>
      </c>
      <c r="C33" s="31">
        <f>SUM(C2:C32)</f>
        <v>311.89999999999998</v>
      </c>
      <c r="D33" s="31">
        <f t="shared" ref="D33:M33" si="0">SUM(D2:D32)</f>
        <v>539.9</v>
      </c>
      <c r="E33" s="31">
        <f t="shared" si="0"/>
        <v>770</v>
      </c>
      <c r="F33" s="31">
        <f t="shared" si="0"/>
        <v>0</v>
      </c>
      <c r="G33" s="31">
        <f t="shared" si="0"/>
        <v>0</v>
      </c>
      <c r="H33" s="31">
        <f t="shared" si="0"/>
        <v>0</v>
      </c>
      <c r="I33" s="31">
        <f t="shared" si="0"/>
        <v>0</v>
      </c>
      <c r="J33" s="31">
        <f t="shared" si="0"/>
        <v>0</v>
      </c>
      <c r="K33" s="31">
        <f t="shared" si="0"/>
        <v>0</v>
      </c>
      <c r="L33" s="31">
        <f t="shared" si="0"/>
        <v>0</v>
      </c>
      <c r="M33" s="31">
        <f t="shared" si="0"/>
        <v>0</v>
      </c>
      <c r="P33" s="29">
        <f>SUM(P2:P32)</f>
        <v>3347.4200000000005</v>
      </c>
      <c r="Q33" s="29">
        <f>SUM(Q2:Q32)</f>
        <v>145.25</v>
      </c>
      <c r="R33" s="29">
        <f>SUM(R2:R32)</f>
        <v>0</v>
      </c>
      <c r="S33" s="29">
        <f t="shared" ref="S33:AD33" si="1">SUM(S2:S32)</f>
        <v>0</v>
      </c>
      <c r="T33" s="29">
        <f t="shared" si="1"/>
        <v>0</v>
      </c>
      <c r="U33" s="29">
        <f t="shared" si="1"/>
        <v>0</v>
      </c>
      <c r="V33" s="29">
        <f t="shared" si="1"/>
        <v>64.8</v>
      </c>
      <c r="W33" s="29">
        <f t="shared" si="1"/>
        <v>0</v>
      </c>
      <c r="X33" s="29">
        <f t="shared" si="1"/>
        <v>0</v>
      </c>
      <c r="Y33" s="29">
        <f t="shared" si="1"/>
        <v>0</v>
      </c>
      <c r="Z33" s="29">
        <f t="shared" si="1"/>
        <v>0</v>
      </c>
      <c r="AA33" s="29">
        <f t="shared" si="1"/>
        <v>0</v>
      </c>
      <c r="AB33" s="29">
        <f t="shared" si="1"/>
        <v>0</v>
      </c>
      <c r="AC33" s="29">
        <f t="shared" si="1"/>
        <v>0</v>
      </c>
      <c r="AD33" s="29">
        <f t="shared" si="1"/>
        <v>0</v>
      </c>
    </row>
    <row r="34" spans="2:30" ht="17.25" customHeight="1" x14ac:dyDescent="0.3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</row>
    <row r="35" spans="2:30" x14ac:dyDescent="0.35">
      <c r="I35" s="25" t="s">
        <v>32</v>
      </c>
      <c r="J35" s="25"/>
      <c r="L35" s="24">
        <f>SUM(B33:M33)</f>
        <v>1621.8</v>
      </c>
      <c r="M35" s="24"/>
      <c r="AC35" s="24">
        <f>SUM(P33:AD34)</f>
        <v>3557.4700000000007</v>
      </c>
      <c r="AD35" s="25"/>
    </row>
    <row r="36" spans="2:30" x14ac:dyDescent="0.35">
      <c r="I36" s="25"/>
      <c r="J36" s="25"/>
      <c r="L36" s="24"/>
      <c r="M36" s="24"/>
      <c r="AC36" s="25"/>
      <c r="AD36" s="25"/>
    </row>
    <row r="38" spans="2:30" x14ac:dyDescent="0.35">
      <c r="I38" s="25" t="s">
        <v>33</v>
      </c>
      <c r="J38" s="25"/>
      <c r="L38" s="24">
        <f>SUM(AC35)</f>
        <v>3557.4700000000007</v>
      </c>
      <c r="M38" s="25"/>
    </row>
    <row r="39" spans="2:30" x14ac:dyDescent="0.35">
      <c r="I39" s="25"/>
      <c r="J39" s="25"/>
      <c r="L39" s="25"/>
      <c r="M39" s="25"/>
    </row>
  </sheetData>
  <mergeCells count="32">
    <mergeCell ref="G33:G34"/>
    <mergeCell ref="H33:H34"/>
    <mergeCell ref="I33:I34"/>
    <mergeCell ref="J33:J34"/>
    <mergeCell ref="K33:K34"/>
    <mergeCell ref="B33:B34"/>
    <mergeCell ref="C33:C34"/>
    <mergeCell ref="D33:D34"/>
    <mergeCell ref="E33:E34"/>
    <mergeCell ref="F33:F34"/>
    <mergeCell ref="AD33:AD34"/>
    <mergeCell ref="L35:M36"/>
    <mergeCell ref="AC35:AD36"/>
    <mergeCell ref="V33:V34"/>
    <mergeCell ref="W33:W34"/>
    <mergeCell ref="X33:X34"/>
    <mergeCell ref="Y33:Y34"/>
    <mergeCell ref="Z33:Z34"/>
    <mergeCell ref="AA33:AA34"/>
    <mergeCell ref="P33:P34"/>
    <mergeCell ref="Q33:Q34"/>
    <mergeCell ref="R33:R34"/>
    <mergeCell ref="S33:S34"/>
    <mergeCell ref="T33:T34"/>
    <mergeCell ref="U33:U34"/>
    <mergeCell ref="L33:L34"/>
    <mergeCell ref="L38:M39"/>
    <mergeCell ref="I35:J36"/>
    <mergeCell ref="I38:J39"/>
    <mergeCell ref="AB33:AB34"/>
    <mergeCell ref="AC33:AC34"/>
    <mergeCell ref="M33:M34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K39"/>
  <sheetViews>
    <sheetView zoomScale="80" zoomScaleNormal="80" workbookViewId="0">
      <pane ySplit="1" topLeftCell="A2" activePane="bottomLeft" state="frozen"/>
      <selection pane="bottomLeft" activeCell="B33" sqref="B33:M34"/>
    </sheetView>
  </sheetViews>
  <sheetFormatPr baseColWidth="10" defaultRowHeight="14.5" x14ac:dyDescent="0.35"/>
  <cols>
    <col min="1" max="1" width="6.453125" customWidth="1"/>
    <col min="2" max="5" width="10.1796875" bestFit="1" customWidth="1"/>
    <col min="6" max="6" width="10.26953125" bestFit="1" customWidth="1"/>
    <col min="7" max="7" width="10.54296875" bestFit="1" customWidth="1"/>
    <col min="8" max="8" width="10.1796875" bestFit="1" customWidth="1"/>
    <col min="9" max="9" width="11.7265625" bestFit="1" customWidth="1"/>
    <col min="10" max="10" width="11.1796875" bestFit="1" customWidth="1"/>
    <col min="11" max="11" width="10.1796875" bestFit="1" customWidth="1"/>
    <col min="12" max="12" width="10.54296875" bestFit="1" customWidth="1"/>
    <col min="13" max="13" width="11.7265625" bestFit="1" customWidth="1"/>
    <col min="14" max="14" width="6.81640625" style="12" customWidth="1"/>
    <col min="15" max="15" width="5.1796875" customWidth="1"/>
    <col min="16" max="16" width="13" bestFit="1" customWidth="1"/>
    <col min="17" max="30" width="10.453125" customWidth="1"/>
    <col min="31" max="34" width="11.453125" style="12"/>
  </cols>
  <sheetData>
    <row r="1" spans="1:37" ht="30.75" customHeight="1" x14ac:dyDescent="0.35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22</v>
      </c>
      <c r="AJ1" s="9" t="s">
        <v>31</v>
      </c>
      <c r="AK1" s="9"/>
    </row>
    <row r="2" spans="1:37" ht="17.25" customHeight="1" x14ac:dyDescent="0.35">
      <c r="A2" s="2">
        <v>1</v>
      </c>
      <c r="B2" s="3"/>
      <c r="C2" s="3">
        <f>85.34+199.8+26.76</f>
        <v>311.89999999999998</v>
      </c>
      <c r="D2" s="3">
        <v>539.9</v>
      </c>
      <c r="E2" s="3">
        <f>300+326+144</f>
        <v>770</v>
      </c>
      <c r="F2" s="3"/>
      <c r="G2" s="3"/>
      <c r="H2" s="3"/>
      <c r="I2" s="3"/>
      <c r="J2" s="3"/>
      <c r="K2" s="3"/>
      <c r="L2" s="3"/>
      <c r="M2" s="3"/>
      <c r="N2" s="11"/>
      <c r="O2" s="2">
        <v>1</v>
      </c>
      <c r="P2" s="1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19"/>
      <c r="AF2" s="19"/>
      <c r="AG2" s="19"/>
      <c r="AH2" s="19"/>
      <c r="AI2" s="1"/>
      <c r="AJ2" s="1"/>
      <c r="AK2" s="1"/>
    </row>
    <row r="3" spans="1:37" ht="17.25" customHeight="1" x14ac:dyDescent="0.35">
      <c r="A3" s="5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1"/>
      <c r="O3" s="5">
        <v>2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20"/>
      <c r="AF3" s="20"/>
      <c r="AG3" s="20"/>
      <c r="AH3" s="20"/>
      <c r="AI3" s="20"/>
      <c r="AJ3" s="20"/>
      <c r="AK3" s="20"/>
    </row>
    <row r="4" spans="1:37" ht="17.25" customHeight="1" x14ac:dyDescent="0.35">
      <c r="A4" s="2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11"/>
      <c r="O4" s="2">
        <v>3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19"/>
      <c r="AF4" s="19"/>
      <c r="AG4" s="19"/>
      <c r="AH4" s="19"/>
      <c r="AI4" s="1"/>
      <c r="AJ4" s="1"/>
      <c r="AK4" s="1"/>
    </row>
    <row r="5" spans="1:37" ht="17.25" customHeight="1" x14ac:dyDescent="0.35">
      <c r="A5" s="5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1"/>
      <c r="O5" s="5">
        <v>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20"/>
      <c r="AF5" s="20"/>
      <c r="AG5" s="20"/>
      <c r="AH5" s="20"/>
      <c r="AI5" s="20"/>
      <c r="AJ5" s="20"/>
      <c r="AK5" s="20"/>
    </row>
    <row r="6" spans="1:37" ht="17.25" customHeight="1" x14ac:dyDescent="0.35">
      <c r="A6" s="2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1"/>
      <c r="O6" s="2">
        <v>5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19"/>
      <c r="AF6" s="19"/>
      <c r="AG6" s="19"/>
      <c r="AH6" s="19"/>
      <c r="AI6" s="1"/>
      <c r="AJ6" s="1"/>
      <c r="AK6" s="1"/>
    </row>
    <row r="7" spans="1:37" s="7" customFormat="1" ht="17.25" customHeight="1" x14ac:dyDescent="0.35">
      <c r="A7" s="5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1"/>
      <c r="O7" s="5">
        <v>6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20"/>
      <c r="AF7" s="20"/>
      <c r="AG7" s="20"/>
      <c r="AH7" s="20"/>
      <c r="AI7" s="20"/>
      <c r="AJ7" s="20"/>
      <c r="AK7" s="20"/>
    </row>
    <row r="8" spans="1:37" ht="17.25" customHeight="1" x14ac:dyDescent="0.35">
      <c r="A8" s="2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1"/>
      <c r="O8" s="2">
        <v>7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19"/>
      <c r="AF8" s="19"/>
      <c r="AG8" s="19"/>
      <c r="AH8" s="19"/>
      <c r="AI8" s="1"/>
      <c r="AJ8" s="1"/>
      <c r="AK8" s="1"/>
    </row>
    <row r="9" spans="1:37" s="7" customFormat="1" ht="17.25" customHeight="1" x14ac:dyDescent="0.35">
      <c r="A9" s="5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1"/>
      <c r="O9" s="5">
        <v>8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20"/>
      <c r="AF9" s="20"/>
      <c r="AG9" s="20"/>
      <c r="AH9" s="20"/>
      <c r="AI9" s="20"/>
      <c r="AJ9" s="20"/>
      <c r="AK9" s="20"/>
    </row>
    <row r="10" spans="1:37" ht="17.25" customHeight="1" x14ac:dyDescent="0.35">
      <c r="A10" s="2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1"/>
      <c r="O10" s="2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19"/>
      <c r="AF10" s="19"/>
      <c r="AG10" s="19"/>
      <c r="AH10" s="19"/>
      <c r="AI10" s="1"/>
      <c r="AJ10" s="1"/>
      <c r="AK10" s="1"/>
    </row>
    <row r="11" spans="1:37" s="7" customFormat="1" ht="17.25" customHeight="1" x14ac:dyDescent="0.35">
      <c r="A11" s="5">
        <v>10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1"/>
      <c r="O11" s="5">
        <v>10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20"/>
      <c r="AF11" s="20"/>
      <c r="AG11" s="20"/>
      <c r="AH11" s="20"/>
      <c r="AI11" s="20"/>
      <c r="AJ11" s="20"/>
      <c r="AK11" s="20"/>
    </row>
    <row r="12" spans="1:37" ht="17.25" customHeight="1" x14ac:dyDescent="0.35">
      <c r="A12" s="2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1"/>
      <c r="O12" s="2">
        <v>11</v>
      </c>
      <c r="P12" s="1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19"/>
      <c r="AF12" s="19"/>
      <c r="AG12" s="19"/>
      <c r="AH12" s="19"/>
      <c r="AI12" s="1"/>
      <c r="AJ12" s="1"/>
      <c r="AK12" s="1"/>
    </row>
    <row r="13" spans="1:37" s="7" customFormat="1" ht="17.25" customHeight="1" x14ac:dyDescent="0.35">
      <c r="A13" s="5">
        <v>12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11"/>
      <c r="O13" s="5">
        <v>12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20"/>
      <c r="AF13" s="20"/>
      <c r="AG13" s="20"/>
      <c r="AH13" s="20"/>
      <c r="AI13" s="20"/>
      <c r="AJ13" s="20"/>
      <c r="AK13" s="20"/>
    </row>
    <row r="14" spans="1:37" ht="17.25" customHeight="1" x14ac:dyDescent="0.35">
      <c r="A14" s="2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1"/>
      <c r="O14" s="2">
        <v>13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19"/>
      <c r="AF14" s="19"/>
      <c r="AG14" s="19"/>
      <c r="AH14" s="19"/>
      <c r="AI14" s="1"/>
      <c r="AJ14" s="1"/>
      <c r="AK14" s="1"/>
    </row>
    <row r="15" spans="1:37" s="7" customFormat="1" ht="17.25" customHeight="1" x14ac:dyDescent="0.35">
      <c r="A15" s="5">
        <v>14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1"/>
      <c r="O15" s="5">
        <v>14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20"/>
      <c r="AF15" s="20"/>
      <c r="AG15" s="20"/>
      <c r="AH15" s="20"/>
      <c r="AI15" s="20"/>
      <c r="AJ15" s="20"/>
      <c r="AK15" s="20"/>
    </row>
    <row r="16" spans="1:37" ht="17.25" customHeight="1" x14ac:dyDescent="0.35">
      <c r="A16" s="2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11"/>
      <c r="O16" s="2">
        <v>15</v>
      </c>
      <c r="P16" s="3"/>
      <c r="Q16" s="13"/>
      <c r="R16" s="1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19"/>
      <c r="AF16" s="19"/>
      <c r="AG16" s="19"/>
      <c r="AH16" s="19"/>
      <c r="AI16" s="1"/>
      <c r="AJ16" s="1"/>
      <c r="AK16" s="1"/>
    </row>
    <row r="17" spans="1:37" s="7" customFormat="1" ht="17.25" customHeight="1" x14ac:dyDescent="0.35">
      <c r="A17" s="5">
        <v>16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11"/>
      <c r="O17" s="5">
        <v>16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20"/>
      <c r="AF17" s="20"/>
      <c r="AG17" s="20"/>
      <c r="AH17" s="20"/>
      <c r="AI17" s="20"/>
      <c r="AJ17" s="20"/>
      <c r="AK17" s="20"/>
    </row>
    <row r="18" spans="1:37" ht="17.25" customHeight="1" x14ac:dyDescent="0.35">
      <c r="A18" s="2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11"/>
      <c r="O18" s="2">
        <v>17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19"/>
      <c r="AF18" s="19"/>
      <c r="AG18" s="19"/>
      <c r="AH18" s="19"/>
      <c r="AI18" s="1"/>
      <c r="AJ18" s="1"/>
      <c r="AK18" s="1"/>
    </row>
    <row r="19" spans="1:37" s="7" customFormat="1" ht="17.25" customHeight="1" x14ac:dyDescent="0.35">
      <c r="A19" s="5">
        <v>18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5">
        <v>18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20"/>
      <c r="AF19" s="20"/>
      <c r="AG19" s="20"/>
      <c r="AH19" s="20"/>
      <c r="AI19" s="20"/>
      <c r="AJ19" s="20"/>
      <c r="AK19" s="20"/>
    </row>
    <row r="20" spans="1:37" ht="17.25" customHeight="1" x14ac:dyDescent="0.35">
      <c r="A20" s="2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1"/>
      <c r="O20" s="2">
        <v>19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19"/>
      <c r="AF20" s="19"/>
      <c r="AG20" s="19"/>
      <c r="AH20" s="19"/>
      <c r="AI20" s="1"/>
      <c r="AJ20" s="1"/>
      <c r="AK20" s="1"/>
    </row>
    <row r="21" spans="1:37" s="7" customFormat="1" ht="17.25" customHeight="1" x14ac:dyDescent="0.35">
      <c r="A21" s="5">
        <v>20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11"/>
      <c r="O21" s="5">
        <v>20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20"/>
      <c r="AF21" s="20"/>
      <c r="AG21" s="20"/>
      <c r="AH21" s="20"/>
      <c r="AI21" s="20"/>
      <c r="AJ21" s="20"/>
      <c r="AK21" s="20"/>
    </row>
    <row r="22" spans="1:37" ht="17.25" customHeight="1" x14ac:dyDescent="0.35">
      <c r="A22" s="2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11"/>
      <c r="O22" s="2">
        <v>21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19"/>
      <c r="AF22" s="19"/>
      <c r="AG22" s="19"/>
      <c r="AH22" s="19"/>
      <c r="AI22" s="1"/>
      <c r="AJ22" s="1"/>
      <c r="AK22" s="1"/>
    </row>
    <row r="23" spans="1:37" s="7" customFormat="1" ht="17.25" customHeight="1" x14ac:dyDescent="0.35">
      <c r="A23" s="5">
        <v>22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1"/>
      <c r="O23" s="5">
        <v>22</v>
      </c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20"/>
      <c r="AF23" s="20"/>
      <c r="AG23" s="20"/>
      <c r="AH23" s="20"/>
      <c r="AI23" s="20"/>
      <c r="AJ23" s="20"/>
      <c r="AK23" s="20"/>
    </row>
    <row r="24" spans="1:37" ht="17.25" customHeight="1" x14ac:dyDescent="0.35">
      <c r="A24" s="2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11"/>
      <c r="O24" s="2">
        <v>23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19"/>
      <c r="AF24" s="19"/>
      <c r="AG24" s="19"/>
      <c r="AH24" s="19"/>
      <c r="AI24" s="1"/>
      <c r="AJ24" s="1"/>
      <c r="AK24" s="1"/>
    </row>
    <row r="25" spans="1:37" s="7" customFormat="1" ht="17.25" customHeight="1" x14ac:dyDescent="0.35">
      <c r="A25" s="5">
        <v>24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1"/>
      <c r="O25" s="5">
        <v>24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20"/>
      <c r="AF25" s="20"/>
      <c r="AG25" s="20"/>
      <c r="AH25" s="20"/>
      <c r="AI25" s="20"/>
      <c r="AJ25" s="20"/>
      <c r="AK25" s="20"/>
    </row>
    <row r="26" spans="1:37" ht="17.25" customHeight="1" x14ac:dyDescent="0.35">
      <c r="A26" s="2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11"/>
      <c r="O26" s="2">
        <v>25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19"/>
      <c r="AF26" s="19"/>
      <c r="AG26" s="19"/>
      <c r="AH26" s="19"/>
      <c r="AI26" s="1"/>
      <c r="AJ26" s="1"/>
      <c r="AK26" s="1"/>
    </row>
    <row r="27" spans="1:37" s="7" customFormat="1" ht="17.25" customHeight="1" x14ac:dyDescent="0.35">
      <c r="A27" s="5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11"/>
      <c r="O27" s="5">
        <v>26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20"/>
      <c r="AF27" s="20"/>
      <c r="AG27" s="20"/>
      <c r="AH27" s="20"/>
      <c r="AI27" s="20"/>
      <c r="AJ27" s="20"/>
      <c r="AK27" s="20"/>
    </row>
    <row r="28" spans="1:37" ht="17.25" customHeight="1" x14ac:dyDescent="0.35">
      <c r="A28" s="2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11"/>
      <c r="O28" s="2">
        <v>27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19"/>
      <c r="AF28" s="19"/>
      <c r="AG28" s="19"/>
      <c r="AH28" s="19"/>
      <c r="AI28" s="1"/>
      <c r="AJ28" s="1"/>
      <c r="AK28" s="1"/>
    </row>
    <row r="29" spans="1:37" s="7" customFormat="1" ht="17.25" customHeight="1" x14ac:dyDescent="0.35">
      <c r="A29" s="5">
        <v>28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11"/>
      <c r="O29" s="5">
        <v>28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20"/>
      <c r="AF29" s="20"/>
      <c r="AG29" s="20"/>
      <c r="AH29" s="20"/>
      <c r="AI29" s="20"/>
      <c r="AJ29" s="20"/>
      <c r="AK29" s="20"/>
    </row>
    <row r="30" spans="1:37" ht="17.25" customHeight="1" x14ac:dyDescent="0.35">
      <c r="A30" s="2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11"/>
      <c r="O30" s="2">
        <v>29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19"/>
      <c r="AF30" s="19"/>
      <c r="AG30" s="19"/>
      <c r="AH30" s="19"/>
      <c r="AI30" s="1"/>
      <c r="AJ30" s="1"/>
      <c r="AK30" s="1"/>
    </row>
    <row r="31" spans="1:37" s="7" customFormat="1" ht="17.25" customHeight="1" x14ac:dyDescent="0.35">
      <c r="A31" s="5">
        <v>30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11"/>
      <c r="O31" s="5">
        <v>30</v>
      </c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20"/>
      <c r="AF31" s="20"/>
      <c r="AG31" s="20"/>
      <c r="AH31" s="20"/>
      <c r="AI31" s="20"/>
      <c r="AJ31" s="20"/>
      <c r="AK31" s="20"/>
    </row>
    <row r="32" spans="1:37" ht="17.25" customHeight="1" x14ac:dyDescent="0.35">
      <c r="A32" s="2">
        <v>31</v>
      </c>
      <c r="B32" s="3"/>
      <c r="C32" s="3"/>
      <c r="D32" s="1"/>
      <c r="E32" s="3"/>
      <c r="F32" s="3"/>
      <c r="G32" s="3"/>
      <c r="H32" s="3"/>
      <c r="I32" s="3"/>
      <c r="J32" s="3"/>
      <c r="K32" s="3"/>
      <c r="L32" s="3"/>
      <c r="M32" s="3"/>
      <c r="N32" s="11"/>
      <c r="O32" s="2">
        <v>31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19"/>
      <c r="AF32" s="19"/>
      <c r="AG32" s="19"/>
      <c r="AH32" s="19"/>
      <c r="AI32" s="1"/>
      <c r="AJ32" s="1"/>
      <c r="AK32" s="1"/>
    </row>
    <row r="33" spans="2:37" ht="17.25" customHeight="1" x14ac:dyDescent="0.35">
      <c r="B33" s="26">
        <f>SUM(B2:B32)</f>
        <v>0</v>
      </c>
      <c r="C33" s="26">
        <f t="shared" ref="C33:M33" si="0">SUM(C2:C32)</f>
        <v>311.89999999999998</v>
      </c>
      <c r="D33" s="26">
        <f t="shared" si="0"/>
        <v>539.9</v>
      </c>
      <c r="E33" s="26">
        <f t="shared" si="0"/>
        <v>770</v>
      </c>
      <c r="F33" s="26">
        <f t="shared" si="0"/>
        <v>0</v>
      </c>
      <c r="G33" s="26">
        <f t="shared" si="0"/>
        <v>0</v>
      </c>
      <c r="H33" s="26">
        <f t="shared" si="0"/>
        <v>0</v>
      </c>
      <c r="I33" s="26">
        <f t="shared" si="0"/>
        <v>0</v>
      </c>
      <c r="J33" s="26">
        <f t="shared" si="0"/>
        <v>0</v>
      </c>
      <c r="K33" s="26">
        <f t="shared" si="0"/>
        <v>0</v>
      </c>
      <c r="L33" s="26">
        <f t="shared" si="0"/>
        <v>0</v>
      </c>
      <c r="M33" s="26">
        <f t="shared" si="0"/>
        <v>0</v>
      </c>
      <c r="P33" s="33">
        <f>SUM(P1:P32)</f>
        <v>0</v>
      </c>
      <c r="Q33" s="33">
        <f>SUM(Q2:Q32)</f>
        <v>0</v>
      </c>
      <c r="R33" s="33">
        <f>SUM(R2:R32)</f>
        <v>0</v>
      </c>
      <c r="S33" s="33">
        <f t="shared" ref="S33:AD33" si="1">SUM(S2:S32)</f>
        <v>0</v>
      </c>
      <c r="T33" s="33">
        <f t="shared" si="1"/>
        <v>0</v>
      </c>
      <c r="U33" s="33">
        <f t="shared" si="1"/>
        <v>0</v>
      </c>
      <c r="V33" s="33">
        <f t="shared" si="1"/>
        <v>0</v>
      </c>
      <c r="W33" s="33">
        <f t="shared" si="1"/>
        <v>0</v>
      </c>
      <c r="X33" s="33">
        <f t="shared" si="1"/>
        <v>0</v>
      </c>
      <c r="Y33" s="33">
        <f t="shared" si="1"/>
        <v>0</v>
      </c>
      <c r="Z33" s="33">
        <f t="shared" si="1"/>
        <v>0</v>
      </c>
      <c r="AA33" s="33">
        <f t="shared" si="1"/>
        <v>0</v>
      </c>
      <c r="AB33" s="33">
        <f t="shared" si="1"/>
        <v>0</v>
      </c>
      <c r="AC33" s="33">
        <f t="shared" si="1"/>
        <v>0</v>
      </c>
      <c r="AD33" s="33">
        <f t="shared" si="1"/>
        <v>0</v>
      </c>
      <c r="AE33" s="33">
        <f t="shared" ref="AE33:AK33" si="2">SUM(AE2:AE32)</f>
        <v>0</v>
      </c>
      <c r="AF33" s="33">
        <f t="shared" si="2"/>
        <v>0</v>
      </c>
      <c r="AG33" s="33">
        <f t="shared" si="2"/>
        <v>0</v>
      </c>
      <c r="AH33" s="33">
        <f t="shared" si="2"/>
        <v>0</v>
      </c>
      <c r="AI33" s="33">
        <f t="shared" si="2"/>
        <v>0</v>
      </c>
      <c r="AJ33" s="33">
        <f t="shared" si="2"/>
        <v>0</v>
      </c>
      <c r="AK33" s="33">
        <f t="shared" si="2"/>
        <v>0</v>
      </c>
    </row>
    <row r="34" spans="2:37" ht="17.25" customHeight="1" x14ac:dyDescent="0.35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</row>
    <row r="35" spans="2:37" x14ac:dyDescent="0.35">
      <c r="I35" s="25" t="s">
        <v>32</v>
      </c>
      <c r="J35" s="25"/>
      <c r="L35" s="24">
        <f>SUM(B33:M33)</f>
        <v>1621.8</v>
      </c>
      <c r="M35" s="24"/>
    </row>
    <row r="36" spans="2:37" x14ac:dyDescent="0.35">
      <c r="I36" s="25"/>
      <c r="J36" s="25"/>
      <c r="L36" s="24"/>
      <c r="M36" s="24"/>
      <c r="AJ36" s="24">
        <f>SUM(P33:AD33)</f>
        <v>0</v>
      </c>
      <c r="AK36" s="25"/>
    </row>
    <row r="37" spans="2:37" x14ac:dyDescent="0.35">
      <c r="AJ37" s="25"/>
      <c r="AK37" s="25"/>
    </row>
    <row r="38" spans="2:37" x14ac:dyDescent="0.35">
      <c r="I38" s="25" t="s">
        <v>33</v>
      </c>
      <c r="J38" s="25"/>
      <c r="L38" s="24">
        <f>SUM(AJ36)</f>
        <v>0</v>
      </c>
      <c r="M38" s="25"/>
    </row>
    <row r="39" spans="2:37" x14ac:dyDescent="0.35">
      <c r="I39" s="25"/>
      <c r="J39" s="25"/>
      <c r="L39" s="25"/>
      <c r="M39" s="25"/>
    </row>
  </sheetData>
  <mergeCells count="39">
    <mergeCell ref="R33:R34"/>
    <mergeCell ref="S33:S34"/>
    <mergeCell ref="T33:T34"/>
    <mergeCell ref="U33:U34"/>
    <mergeCell ref="AD33:AD34"/>
    <mergeCell ref="L38:M39"/>
    <mergeCell ref="AF33:AF34"/>
    <mergeCell ref="AG33:AG34"/>
    <mergeCell ref="AH33:AH34"/>
    <mergeCell ref="G33:G34"/>
    <mergeCell ref="H33:H34"/>
    <mergeCell ref="I33:I34"/>
    <mergeCell ref="J33:J34"/>
    <mergeCell ref="K33:K34"/>
    <mergeCell ref="L33:L34"/>
    <mergeCell ref="M33:M34"/>
    <mergeCell ref="I35:J36"/>
    <mergeCell ref="I38:J39"/>
    <mergeCell ref="L35:M36"/>
    <mergeCell ref="P33:P34"/>
    <mergeCell ref="Q33:Q34"/>
    <mergeCell ref="AJ36:AK37"/>
    <mergeCell ref="AE33:AE34"/>
    <mergeCell ref="V33:V34"/>
    <mergeCell ref="W33:W34"/>
    <mergeCell ref="X33:X34"/>
    <mergeCell ref="Y33:Y34"/>
    <mergeCell ref="Z33:Z34"/>
    <mergeCell ref="AA33:AA34"/>
    <mergeCell ref="AJ33:AJ34"/>
    <mergeCell ref="AK33:AK34"/>
    <mergeCell ref="AB33:AB34"/>
    <mergeCell ref="AC33:AC34"/>
    <mergeCell ref="AI33:AI34"/>
    <mergeCell ref="B33:B34"/>
    <mergeCell ref="C33:C34"/>
    <mergeCell ref="D33:D34"/>
    <mergeCell ref="E33:E34"/>
    <mergeCell ref="F33:F3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K39"/>
  <sheetViews>
    <sheetView topLeftCell="B1" zoomScale="80" zoomScaleNormal="80" workbookViewId="0">
      <pane ySplit="1" topLeftCell="A2" activePane="bottomLeft" state="frozen"/>
      <selection pane="bottomLeft" activeCell="B33" sqref="B33:M34"/>
    </sheetView>
  </sheetViews>
  <sheetFormatPr baseColWidth="10" defaultRowHeight="14.5" x14ac:dyDescent="0.35"/>
  <cols>
    <col min="1" max="1" width="6.453125" customWidth="1"/>
    <col min="2" max="5" width="10.1796875" bestFit="1" customWidth="1"/>
    <col min="6" max="6" width="10.26953125" bestFit="1" customWidth="1"/>
    <col min="7" max="7" width="10.54296875" bestFit="1" customWidth="1"/>
    <col min="8" max="8" width="10.1796875" bestFit="1" customWidth="1"/>
    <col min="9" max="9" width="11.7265625" bestFit="1" customWidth="1"/>
    <col min="10" max="10" width="11.1796875" bestFit="1" customWidth="1"/>
    <col min="11" max="11" width="10.1796875" bestFit="1" customWidth="1"/>
    <col min="12" max="12" width="10.54296875" bestFit="1" customWidth="1"/>
    <col min="13" max="13" width="11.7265625" bestFit="1" customWidth="1"/>
    <col min="14" max="14" width="6.81640625" style="12" customWidth="1"/>
    <col min="15" max="15" width="5.1796875" customWidth="1"/>
    <col min="16" max="16" width="13" bestFit="1" customWidth="1"/>
    <col min="17" max="30" width="10.453125" customWidth="1"/>
    <col min="31" max="34" width="11.453125" style="12"/>
  </cols>
  <sheetData>
    <row r="1" spans="1:37" ht="30.75" customHeight="1" x14ac:dyDescent="0.35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22</v>
      </c>
      <c r="AJ1" s="9" t="s">
        <v>31</v>
      </c>
      <c r="AK1" s="9"/>
    </row>
    <row r="2" spans="1:37" ht="17.25" customHeight="1" x14ac:dyDescent="0.35">
      <c r="A2" s="2">
        <v>1</v>
      </c>
      <c r="B2" s="3"/>
      <c r="C2" s="3">
        <f>85.34+199.8+26.76</f>
        <v>311.89999999999998</v>
      </c>
      <c r="D2" s="3">
        <v>539.9</v>
      </c>
      <c r="E2" s="3">
        <f>300+326+144</f>
        <v>770</v>
      </c>
      <c r="F2" s="3"/>
      <c r="G2" s="3"/>
      <c r="H2" s="3"/>
      <c r="I2" s="3"/>
      <c r="J2" s="3"/>
      <c r="K2" s="3"/>
      <c r="L2" s="3"/>
      <c r="M2" s="3"/>
      <c r="N2" s="11"/>
      <c r="O2" s="2">
        <v>1</v>
      </c>
      <c r="P2" s="1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19"/>
      <c r="AF2" s="19"/>
      <c r="AG2" s="19"/>
      <c r="AH2" s="19"/>
      <c r="AI2" s="1"/>
      <c r="AJ2" s="1"/>
      <c r="AK2" s="1"/>
    </row>
    <row r="3" spans="1:37" ht="17.25" customHeight="1" x14ac:dyDescent="0.35">
      <c r="A3" s="5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1"/>
      <c r="O3" s="5">
        <v>2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20"/>
      <c r="AF3" s="20"/>
      <c r="AG3" s="20"/>
      <c r="AH3" s="20"/>
      <c r="AI3" s="20"/>
      <c r="AJ3" s="20"/>
      <c r="AK3" s="20"/>
    </row>
    <row r="4" spans="1:37" ht="17.25" customHeight="1" x14ac:dyDescent="0.35">
      <c r="A4" s="2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11"/>
      <c r="O4" s="2">
        <v>3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19"/>
      <c r="AF4" s="19"/>
      <c r="AG4" s="19"/>
      <c r="AH4" s="19"/>
      <c r="AI4" s="1"/>
      <c r="AJ4" s="1"/>
      <c r="AK4" s="1"/>
    </row>
    <row r="5" spans="1:37" ht="17.25" customHeight="1" x14ac:dyDescent="0.35">
      <c r="A5" s="5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1"/>
      <c r="O5" s="5">
        <v>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20"/>
      <c r="AF5" s="20"/>
      <c r="AG5" s="20"/>
      <c r="AH5" s="20"/>
      <c r="AI5" s="20"/>
      <c r="AJ5" s="20"/>
      <c r="AK5" s="20"/>
    </row>
    <row r="6" spans="1:37" ht="17.25" customHeight="1" x14ac:dyDescent="0.35">
      <c r="A6" s="2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1"/>
      <c r="O6" s="2">
        <v>5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19"/>
      <c r="AF6" s="19"/>
      <c r="AG6" s="19"/>
      <c r="AH6" s="19"/>
      <c r="AI6" s="1"/>
      <c r="AJ6" s="1"/>
      <c r="AK6" s="1"/>
    </row>
    <row r="7" spans="1:37" s="7" customFormat="1" ht="17.25" customHeight="1" x14ac:dyDescent="0.35">
      <c r="A7" s="5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1"/>
      <c r="O7" s="5">
        <v>6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20"/>
      <c r="AF7" s="20"/>
      <c r="AG7" s="20"/>
      <c r="AH7" s="20"/>
      <c r="AI7" s="20"/>
      <c r="AJ7" s="20"/>
      <c r="AK7" s="20"/>
    </row>
    <row r="8" spans="1:37" ht="17.25" customHeight="1" x14ac:dyDescent="0.35">
      <c r="A8" s="2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1"/>
      <c r="O8" s="2">
        <v>7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19"/>
      <c r="AF8" s="19"/>
      <c r="AG8" s="19"/>
      <c r="AH8" s="19"/>
      <c r="AI8" s="1"/>
      <c r="AJ8" s="1"/>
      <c r="AK8" s="1"/>
    </row>
    <row r="9" spans="1:37" s="7" customFormat="1" ht="17.25" customHeight="1" x14ac:dyDescent="0.35">
      <c r="A9" s="5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1"/>
      <c r="O9" s="5">
        <v>8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20"/>
      <c r="AF9" s="20"/>
      <c r="AG9" s="20"/>
      <c r="AH9" s="20"/>
      <c r="AI9" s="20"/>
      <c r="AJ9" s="20"/>
      <c r="AK9" s="20"/>
    </row>
    <row r="10" spans="1:37" ht="17.25" customHeight="1" x14ac:dyDescent="0.35">
      <c r="A10" s="2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1"/>
      <c r="O10" s="2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19"/>
      <c r="AF10" s="19"/>
      <c r="AG10" s="19"/>
      <c r="AH10" s="19"/>
      <c r="AI10" s="1"/>
      <c r="AJ10" s="1"/>
      <c r="AK10" s="1"/>
    </row>
    <row r="11" spans="1:37" s="7" customFormat="1" ht="17.25" customHeight="1" x14ac:dyDescent="0.35">
      <c r="A11" s="5">
        <v>10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1"/>
      <c r="O11" s="5">
        <v>10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20"/>
      <c r="AF11" s="20"/>
      <c r="AG11" s="20"/>
      <c r="AH11" s="20"/>
      <c r="AI11" s="20"/>
      <c r="AJ11" s="20"/>
      <c r="AK11" s="20"/>
    </row>
    <row r="12" spans="1:37" ht="17.25" customHeight="1" x14ac:dyDescent="0.35">
      <c r="A12" s="2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1"/>
      <c r="O12" s="2">
        <v>11</v>
      </c>
      <c r="P12" s="1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19"/>
      <c r="AF12" s="19"/>
      <c r="AG12" s="19"/>
      <c r="AH12" s="19"/>
      <c r="AI12" s="1"/>
      <c r="AJ12" s="1"/>
      <c r="AK12" s="1"/>
    </row>
    <row r="13" spans="1:37" s="7" customFormat="1" ht="17.25" customHeight="1" x14ac:dyDescent="0.35">
      <c r="A13" s="5">
        <v>12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11"/>
      <c r="O13" s="5">
        <v>12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20"/>
      <c r="AF13" s="20"/>
      <c r="AG13" s="20"/>
      <c r="AH13" s="20"/>
      <c r="AI13" s="20"/>
      <c r="AJ13" s="20"/>
      <c r="AK13" s="20"/>
    </row>
    <row r="14" spans="1:37" ht="17.25" customHeight="1" x14ac:dyDescent="0.35">
      <c r="A14" s="2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1"/>
      <c r="O14" s="2">
        <v>13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19"/>
      <c r="AF14" s="19"/>
      <c r="AG14" s="19"/>
      <c r="AH14" s="19"/>
      <c r="AI14" s="1"/>
      <c r="AJ14" s="1"/>
      <c r="AK14" s="1"/>
    </row>
    <row r="15" spans="1:37" s="7" customFormat="1" ht="17.25" customHeight="1" x14ac:dyDescent="0.35">
      <c r="A15" s="5">
        <v>14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1"/>
      <c r="O15" s="5">
        <v>14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20"/>
      <c r="AF15" s="20"/>
      <c r="AG15" s="20"/>
      <c r="AH15" s="20"/>
      <c r="AI15" s="20"/>
      <c r="AJ15" s="20"/>
      <c r="AK15" s="20"/>
    </row>
    <row r="16" spans="1:37" ht="17.25" customHeight="1" x14ac:dyDescent="0.35">
      <c r="A16" s="2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11"/>
      <c r="O16" s="2">
        <v>15</v>
      </c>
      <c r="P16" s="3"/>
      <c r="Q16" s="13"/>
      <c r="R16" s="1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19"/>
      <c r="AF16" s="19"/>
      <c r="AG16" s="19"/>
      <c r="AH16" s="19"/>
      <c r="AI16" s="1"/>
      <c r="AJ16" s="1"/>
      <c r="AK16" s="1"/>
    </row>
    <row r="17" spans="1:37" s="7" customFormat="1" ht="17.25" customHeight="1" x14ac:dyDescent="0.35">
      <c r="A17" s="5">
        <v>16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11"/>
      <c r="O17" s="5">
        <v>16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20"/>
      <c r="AF17" s="20"/>
      <c r="AG17" s="20"/>
      <c r="AH17" s="20"/>
      <c r="AI17" s="20"/>
      <c r="AJ17" s="20"/>
      <c r="AK17" s="20"/>
    </row>
    <row r="18" spans="1:37" ht="17.25" customHeight="1" x14ac:dyDescent="0.35">
      <c r="A18" s="2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11"/>
      <c r="O18" s="2">
        <v>17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19"/>
      <c r="AF18" s="19"/>
      <c r="AG18" s="19"/>
      <c r="AH18" s="19"/>
      <c r="AI18" s="1"/>
      <c r="AJ18" s="1"/>
      <c r="AK18" s="1"/>
    </row>
    <row r="19" spans="1:37" s="7" customFormat="1" ht="17.25" customHeight="1" x14ac:dyDescent="0.35">
      <c r="A19" s="5">
        <v>18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5">
        <v>18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20"/>
      <c r="AF19" s="20"/>
      <c r="AG19" s="20"/>
      <c r="AH19" s="20"/>
      <c r="AI19" s="20"/>
      <c r="AJ19" s="20"/>
      <c r="AK19" s="20"/>
    </row>
    <row r="20" spans="1:37" ht="17.25" customHeight="1" x14ac:dyDescent="0.35">
      <c r="A20" s="2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1"/>
      <c r="O20" s="2">
        <v>19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19"/>
      <c r="AF20" s="19"/>
      <c r="AG20" s="19"/>
      <c r="AH20" s="19"/>
      <c r="AI20" s="1"/>
      <c r="AJ20" s="1"/>
      <c r="AK20" s="1"/>
    </row>
    <row r="21" spans="1:37" s="7" customFormat="1" ht="17.25" customHeight="1" x14ac:dyDescent="0.35">
      <c r="A21" s="5">
        <v>20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11"/>
      <c r="O21" s="5">
        <v>20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20"/>
      <c r="AF21" s="20"/>
      <c r="AG21" s="20"/>
      <c r="AH21" s="20"/>
      <c r="AI21" s="20"/>
      <c r="AJ21" s="20"/>
      <c r="AK21" s="20"/>
    </row>
    <row r="22" spans="1:37" ht="17.25" customHeight="1" x14ac:dyDescent="0.35">
      <c r="A22" s="2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11"/>
      <c r="O22" s="2">
        <v>21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19"/>
      <c r="AF22" s="19"/>
      <c r="AG22" s="19"/>
      <c r="AH22" s="19"/>
      <c r="AI22" s="1"/>
      <c r="AJ22" s="1"/>
      <c r="AK22" s="1"/>
    </row>
    <row r="23" spans="1:37" s="7" customFormat="1" ht="17.25" customHeight="1" x14ac:dyDescent="0.35">
      <c r="A23" s="5">
        <v>22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1"/>
      <c r="O23" s="5">
        <v>22</v>
      </c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20"/>
      <c r="AF23" s="20"/>
      <c r="AG23" s="20"/>
      <c r="AH23" s="20"/>
      <c r="AI23" s="20"/>
      <c r="AJ23" s="20"/>
      <c r="AK23" s="20"/>
    </row>
    <row r="24" spans="1:37" ht="17.25" customHeight="1" x14ac:dyDescent="0.35">
      <c r="A24" s="2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11"/>
      <c r="O24" s="2">
        <v>23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19"/>
      <c r="AF24" s="19"/>
      <c r="AG24" s="19"/>
      <c r="AH24" s="19"/>
      <c r="AI24" s="1"/>
      <c r="AJ24" s="1"/>
      <c r="AK24" s="1"/>
    </row>
    <row r="25" spans="1:37" s="7" customFormat="1" ht="17.25" customHeight="1" x14ac:dyDescent="0.35">
      <c r="A25" s="5">
        <v>24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1"/>
      <c r="O25" s="5">
        <v>24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20"/>
      <c r="AF25" s="20"/>
      <c r="AG25" s="20"/>
      <c r="AH25" s="20"/>
      <c r="AI25" s="20"/>
      <c r="AJ25" s="20"/>
      <c r="AK25" s="20"/>
    </row>
    <row r="26" spans="1:37" ht="17.25" customHeight="1" x14ac:dyDescent="0.35">
      <c r="A26" s="2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11"/>
      <c r="O26" s="2">
        <v>25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19"/>
      <c r="AF26" s="19"/>
      <c r="AG26" s="19"/>
      <c r="AH26" s="19"/>
      <c r="AI26" s="1"/>
      <c r="AJ26" s="1"/>
      <c r="AK26" s="1"/>
    </row>
    <row r="27" spans="1:37" s="7" customFormat="1" ht="17.25" customHeight="1" x14ac:dyDescent="0.35">
      <c r="A27" s="5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11"/>
      <c r="O27" s="5">
        <v>26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20"/>
      <c r="AF27" s="20"/>
      <c r="AG27" s="20"/>
      <c r="AH27" s="20"/>
      <c r="AI27" s="20"/>
      <c r="AJ27" s="20"/>
      <c r="AK27" s="20"/>
    </row>
    <row r="28" spans="1:37" ht="17.25" customHeight="1" x14ac:dyDescent="0.35">
      <c r="A28" s="2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11"/>
      <c r="O28" s="2">
        <v>27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19"/>
      <c r="AF28" s="19"/>
      <c r="AG28" s="19"/>
      <c r="AH28" s="19"/>
      <c r="AI28" s="1"/>
      <c r="AJ28" s="1"/>
      <c r="AK28" s="1"/>
    </row>
    <row r="29" spans="1:37" s="7" customFormat="1" ht="17.25" customHeight="1" x14ac:dyDescent="0.35">
      <c r="A29" s="5">
        <v>28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11"/>
      <c r="O29" s="5">
        <v>28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20"/>
      <c r="AF29" s="20"/>
      <c r="AG29" s="20"/>
      <c r="AH29" s="20"/>
      <c r="AI29" s="20"/>
      <c r="AJ29" s="20"/>
      <c r="AK29" s="20"/>
    </row>
    <row r="30" spans="1:37" ht="17.25" customHeight="1" x14ac:dyDescent="0.35">
      <c r="A30" s="2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11"/>
      <c r="O30" s="2">
        <v>29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19"/>
      <c r="AF30" s="19"/>
      <c r="AG30" s="19"/>
      <c r="AH30" s="19"/>
      <c r="AI30" s="1"/>
      <c r="AJ30" s="1"/>
      <c r="AK30" s="1"/>
    </row>
    <row r="31" spans="1:37" s="7" customFormat="1" ht="17.25" customHeight="1" x14ac:dyDescent="0.35">
      <c r="A31" s="5">
        <v>30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11"/>
      <c r="O31" s="5">
        <v>30</v>
      </c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20"/>
      <c r="AF31" s="20"/>
      <c r="AG31" s="20"/>
      <c r="AH31" s="20"/>
      <c r="AI31" s="20"/>
      <c r="AJ31" s="20"/>
      <c r="AK31" s="20"/>
    </row>
    <row r="32" spans="1:37" ht="17.25" customHeight="1" x14ac:dyDescent="0.35">
      <c r="A32" s="2">
        <v>31</v>
      </c>
      <c r="B32" s="3"/>
      <c r="C32" s="3"/>
      <c r="D32" s="1"/>
      <c r="E32" s="3"/>
      <c r="F32" s="3"/>
      <c r="G32" s="3"/>
      <c r="H32" s="3"/>
      <c r="I32" s="3"/>
      <c r="J32" s="3"/>
      <c r="K32" s="3"/>
      <c r="L32" s="3"/>
      <c r="M32" s="3"/>
      <c r="N32" s="11"/>
      <c r="O32" s="2">
        <v>31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19"/>
      <c r="AF32" s="19"/>
      <c r="AG32" s="19"/>
      <c r="AH32" s="19"/>
      <c r="AI32" s="1"/>
      <c r="AJ32" s="1"/>
      <c r="AK32" s="1"/>
    </row>
    <row r="33" spans="2:37" ht="17.25" customHeight="1" x14ac:dyDescent="0.35">
      <c r="B33" s="26">
        <f>SUM(B2:B32)</f>
        <v>0</v>
      </c>
      <c r="C33" s="26">
        <f t="shared" ref="C33:M33" si="0">SUM(C2:C32)</f>
        <v>311.89999999999998</v>
      </c>
      <c r="D33" s="26">
        <f t="shared" si="0"/>
        <v>539.9</v>
      </c>
      <c r="E33" s="26">
        <f t="shared" si="0"/>
        <v>770</v>
      </c>
      <c r="F33" s="26">
        <f t="shared" si="0"/>
        <v>0</v>
      </c>
      <c r="G33" s="26">
        <f t="shared" si="0"/>
        <v>0</v>
      </c>
      <c r="H33" s="26">
        <f t="shared" si="0"/>
        <v>0</v>
      </c>
      <c r="I33" s="26">
        <f t="shared" si="0"/>
        <v>0</v>
      </c>
      <c r="J33" s="26">
        <f t="shared" si="0"/>
        <v>0</v>
      </c>
      <c r="K33" s="26">
        <f t="shared" si="0"/>
        <v>0</v>
      </c>
      <c r="L33" s="26">
        <f t="shared" si="0"/>
        <v>0</v>
      </c>
      <c r="M33" s="26">
        <f t="shared" si="0"/>
        <v>0</v>
      </c>
      <c r="P33" s="33">
        <f>SUM(P1:P32)</f>
        <v>0</v>
      </c>
      <c r="Q33" s="33">
        <f>SUM(Q2:Q32)</f>
        <v>0</v>
      </c>
      <c r="R33" s="33">
        <f>SUM(R2:R32)</f>
        <v>0</v>
      </c>
      <c r="S33" s="33">
        <f t="shared" ref="S33:AK33" si="1">SUM(S2:S32)</f>
        <v>0</v>
      </c>
      <c r="T33" s="33">
        <f t="shared" si="1"/>
        <v>0</v>
      </c>
      <c r="U33" s="33">
        <f t="shared" si="1"/>
        <v>0</v>
      </c>
      <c r="V33" s="33">
        <f t="shared" si="1"/>
        <v>0</v>
      </c>
      <c r="W33" s="33">
        <f t="shared" si="1"/>
        <v>0</v>
      </c>
      <c r="X33" s="33">
        <f t="shared" si="1"/>
        <v>0</v>
      </c>
      <c r="Y33" s="33">
        <f t="shared" si="1"/>
        <v>0</v>
      </c>
      <c r="Z33" s="33">
        <f t="shared" si="1"/>
        <v>0</v>
      </c>
      <c r="AA33" s="33">
        <f t="shared" si="1"/>
        <v>0</v>
      </c>
      <c r="AB33" s="33">
        <f t="shared" si="1"/>
        <v>0</v>
      </c>
      <c r="AC33" s="33">
        <f t="shared" si="1"/>
        <v>0</v>
      </c>
      <c r="AD33" s="33">
        <f t="shared" si="1"/>
        <v>0</v>
      </c>
      <c r="AE33" s="33">
        <f t="shared" si="1"/>
        <v>0</v>
      </c>
      <c r="AF33" s="33">
        <f t="shared" si="1"/>
        <v>0</v>
      </c>
      <c r="AG33" s="33">
        <f t="shared" si="1"/>
        <v>0</v>
      </c>
      <c r="AH33" s="33">
        <f t="shared" si="1"/>
        <v>0</v>
      </c>
      <c r="AI33" s="33">
        <f t="shared" si="1"/>
        <v>0</v>
      </c>
      <c r="AJ33" s="33">
        <f t="shared" si="1"/>
        <v>0</v>
      </c>
      <c r="AK33" s="33">
        <f t="shared" si="1"/>
        <v>0</v>
      </c>
    </row>
    <row r="34" spans="2:37" ht="17.25" customHeight="1" x14ac:dyDescent="0.35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</row>
    <row r="35" spans="2:37" x14ac:dyDescent="0.35">
      <c r="I35" s="25" t="s">
        <v>32</v>
      </c>
      <c r="J35" s="25"/>
      <c r="L35" s="24">
        <f>SUM(B33:M33)</f>
        <v>1621.8</v>
      </c>
      <c r="M35" s="24"/>
    </row>
    <row r="36" spans="2:37" x14ac:dyDescent="0.35">
      <c r="I36" s="25"/>
      <c r="J36" s="25"/>
      <c r="L36" s="24"/>
      <c r="M36" s="24"/>
      <c r="AJ36" s="24">
        <f>SUM(P33:AD33)</f>
        <v>0</v>
      </c>
      <c r="AK36" s="25"/>
    </row>
    <row r="37" spans="2:37" x14ac:dyDescent="0.35">
      <c r="AJ37" s="25"/>
      <c r="AK37" s="25"/>
    </row>
    <row r="38" spans="2:37" x14ac:dyDescent="0.35">
      <c r="I38" s="25" t="s">
        <v>33</v>
      </c>
      <c r="J38" s="25"/>
      <c r="L38" s="24">
        <f>SUM(AJ36)</f>
        <v>0</v>
      </c>
      <c r="M38" s="25"/>
    </row>
    <row r="39" spans="2:37" x14ac:dyDescent="0.35">
      <c r="I39" s="25"/>
      <c r="J39" s="25"/>
      <c r="L39" s="25"/>
      <c r="M39" s="25"/>
    </row>
  </sheetData>
  <mergeCells count="39">
    <mergeCell ref="AH33:AH34"/>
    <mergeCell ref="AI33:AI34"/>
    <mergeCell ref="AJ33:AJ34"/>
    <mergeCell ref="AK33:AK34"/>
    <mergeCell ref="L35:M36"/>
    <mergeCell ref="AJ36:AK37"/>
    <mergeCell ref="AB33:AB34"/>
    <mergeCell ref="AC33:AC34"/>
    <mergeCell ref="AD33:AD34"/>
    <mergeCell ref="AE33:AE34"/>
    <mergeCell ref="AF33:AF34"/>
    <mergeCell ref="AG33:AG34"/>
    <mergeCell ref="V33:V34"/>
    <mergeCell ref="W33:W34"/>
    <mergeCell ref="X33:X34"/>
    <mergeCell ref="Z33:Z34"/>
    <mergeCell ref="Y33:Y34"/>
    <mergeCell ref="K33:K34"/>
    <mergeCell ref="L33:L34"/>
    <mergeCell ref="M33:M34"/>
    <mergeCell ref="AA33:AA34"/>
    <mergeCell ref="P33:P34"/>
    <mergeCell ref="Q33:Q34"/>
    <mergeCell ref="R33:R34"/>
    <mergeCell ref="S33:S34"/>
    <mergeCell ref="T33:T34"/>
    <mergeCell ref="U33:U34"/>
    <mergeCell ref="I35:J36"/>
    <mergeCell ref="I38:J39"/>
    <mergeCell ref="L38:M39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67"/>
  <sheetViews>
    <sheetView tabSelected="1" zoomScaleNormal="100" workbookViewId="0">
      <selection activeCell="A3" sqref="A3"/>
    </sheetView>
  </sheetViews>
  <sheetFormatPr baseColWidth="10" defaultRowHeight="14.5" x14ac:dyDescent="0.35"/>
  <cols>
    <col min="1" max="1" width="13.90625" style="36" customWidth="1"/>
    <col min="2" max="2" width="12.6328125" customWidth="1"/>
    <col min="3" max="3" width="12.453125" customWidth="1"/>
    <col min="4" max="4" width="8.54296875" bestFit="1" customWidth="1"/>
    <col min="5" max="5" width="8.54296875" style="36" bestFit="1" customWidth="1"/>
  </cols>
  <sheetData>
    <row r="1" spans="1:6" x14ac:dyDescent="0.35">
      <c r="A1" s="36" t="s">
        <v>35</v>
      </c>
      <c r="B1" t="s">
        <v>36</v>
      </c>
      <c r="C1" t="s">
        <v>54</v>
      </c>
      <c r="D1" t="s">
        <v>37</v>
      </c>
      <c r="E1" s="36" t="s">
        <v>38</v>
      </c>
    </row>
    <row r="2" spans="1:6" x14ac:dyDescent="0.35">
      <c r="A2" s="37">
        <v>43039</v>
      </c>
      <c r="B2" t="s">
        <v>0</v>
      </c>
      <c r="C2" t="str">
        <f>IF(Tableau1[[#This Row],[Fournisseur]]&lt;&gt;"",VLOOKUP(Tableau1[[#This Row],[Fournisseur]],Soldes!A:B,2,FALSE),"")</f>
        <v>Frais Fixes</v>
      </c>
      <c r="D2">
        <v>147</v>
      </c>
      <c r="E2" s="36" t="s">
        <v>39</v>
      </c>
      <c r="F2" t="s">
        <v>61</v>
      </c>
    </row>
    <row r="3" spans="1:6" x14ac:dyDescent="0.35">
      <c r="A3" s="37">
        <v>43026</v>
      </c>
      <c r="B3" t="s">
        <v>1</v>
      </c>
      <c r="C3" t="str">
        <f>IF(Tableau1[[#This Row],[Fournisseur]]&lt;&gt;"",VLOOKUP(Tableau1[[#This Row],[Fournisseur]],Soldes!A:B,2,FALSE),"")</f>
        <v>Frais Fixes</v>
      </c>
      <c r="D3">
        <v>226.56</v>
      </c>
    </row>
    <row r="4" spans="1:6" x14ac:dyDescent="0.35">
      <c r="A4" s="37">
        <v>43039</v>
      </c>
      <c r="B4" t="s">
        <v>1</v>
      </c>
      <c r="C4" t="str">
        <f>IF(Tableau1[[#This Row],[Fournisseur]]&lt;&gt;"",VLOOKUP(Tableau1[[#This Row],[Fournisseur]],Soldes!A:B,2,FALSE),"")</f>
        <v>Frais Fixes</v>
      </c>
      <c r="D4">
        <v>85.33</v>
      </c>
    </row>
    <row r="5" spans="1:6" x14ac:dyDescent="0.35">
      <c r="A5" s="37">
        <v>43018</v>
      </c>
      <c r="B5" t="s">
        <v>2</v>
      </c>
      <c r="C5" t="str">
        <f>IF(Tableau1[[#This Row],[Fournisseur]]&lt;&gt;"",VLOOKUP(Tableau1[[#This Row],[Fournisseur]],Soldes!A:B,2,FALSE),"")</f>
        <v>Frais Fixes</v>
      </c>
      <c r="D5">
        <v>539.9</v>
      </c>
    </row>
    <row r="6" spans="1:6" x14ac:dyDescent="0.35">
      <c r="A6" s="37">
        <v>43039</v>
      </c>
      <c r="B6" t="s">
        <v>3</v>
      </c>
      <c r="C6" t="str">
        <f>IF(Tableau1[[#This Row],[Fournisseur]]&lt;&gt;"",VLOOKUP(Tableau1[[#This Row],[Fournisseur]],Soldes!A:B,2,FALSE),"")</f>
        <v>Frais Fixes</v>
      </c>
      <c r="D6">
        <v>753</v>
      </c>
    </row>
    <row r="7" spans="1:6" x14ac:dyDescent="0.35">
      <c r="A7" s="37">
        <v>43039</v>
      </c>
      <c r="B7" t="s">
        <v>4</v>
      </c>
      <c r="C7" t="str">
        <f>IF(Tableau1[[#This Row],[Fournisseur]]&lt;&gt;"",VLOOKUP(Tableau1[[#This Row],[Fournisseur]],Soldes!A:B,2,FALSE),"")</f>
        <v>Frais Fixes</v>
      </c>
      <c r="D7">
        <v>38.36</v>
      </c>
    </row>
    <row r="8" spans="1:6" x14ac:dyDescent="0.35">
      <c r="A8" s="37">
        <v>43039</v>
      </c>
      <c r="B8" t="s">
        <v>5</v>
      </c>
      <c r="C8" t="str">
        <f>IF(Tableau1[[#This Row],[Fournisseur]]&lt;&gt;"",VLOOKUP(Tableau1[[#This Row],[Fournisseur]],Soldes!A:B,2,FALSE),"")</f>
        <v>Frais Fixes</v>
      </c>
      <c r="D8">
        <v>40.159999999999997</v>
      </c>
    </row>
    <row r="9" spans="1:6" x14ac:dyDescent="0.35">
      <c r="A9" s="37">
        <v>43039</v>
      </c>
      <c r="B9" t="s">
        <v>6</v>
      </c>
      <c r="C9" t="str">
        <f>IF(Tableau1[[#This Row],[Fournisseur]]&lt;&gt;"",VLOOKUP(Tableau1[[#This Row],[Fournisseur]],Soldes!A:B,2,FALSE),"")</f>
        <v>Frais Fixes</v>
      </c>
      <c r="D9">
        <v>411.9</v>
      </c>
    </row>
    <row r="10" spans="1:6" x14ac:dyDescent="0.35">
      <c r="A10" s="37">
        <v>43039</v>
      </c>
      <c r="B10" t="s">
        <v>7</v>
      </c>
      <c r="C10" t="str">
        <f>IF(Tableau1[[#This Row],[Fournisseur]]&lt;&gt;"",VLOOKUP(Tableau1[[#This Row],[Fournisseur]],Soldes!A:B,2,FALSE),"")</f>
        <v>Frais Fixes</v>
      </c>
      <c r="D10">
        <v>2762</v>
      </c>
    </row>
    <row r="11" spans="1:6" x14ac:dyDescent="0.35">
      <c r="A11" s="37">
        <v>43039</v>
      </c>
      <c r="B11" t="s">
        <v>8</v>
      </c>
      <c r="C11" t="str">
        <f>IF(Tableau1[[#This Row],[Fournisseur]]&lt;&gt;"",VLOOKUP(Tableau1[[#This Row],[Fournisseur]],Soldes!A:B,2,FALSE),"")</f>
        <v>Frais Fixes</v>
      </c>
      <c r="D11">
        <v>323.5</v>
      </c>
    </row>
    <row r="12" spans="1:6" x14ac:dyDescent="0.35">
      <c r="A12" s="37">
        <v>43039</v>
      </c>
      <c r="B12" t="s">
        <v>9</v>
      </c>
      <c r="C12" t="str">
        <f>IF(Tableau1[[#This Row],[Fournisseur]]&lt;&gt;"",VLOOKUP(Tableau1[[#This Row],[Fournisseur]],Soldes!A:B,2,FALSE),"")</f>
        <v>Frais Fixes</v>
      </c>
      <c r="D12">
        <v>549.19000000000005</v>
      </c>
    </row>
    <row r="13" spans="1:6" x14ac:dyDescent="0.35">
      <c r="A13" s="37">
        <v>43039</v>
      </c>
      <c r="B13" t="s">
        <v>10</v>
      </c>
      <c r="C13" t="str">
        <f>IF(Tableau1[[#This Row],[Fournisseur]]&lt;&gt;"",VLOOKUP(Tableau1[[#This Row],[Fournisseur]],Soldes!A:B,2,FALSE),"")</f>
        <v>Frais Fixes</v>
      </c>
      <c r="D13">
        <v>821.14</v>
      </c>
    </row>
    <row r="14" spans="1:6" x14ac:dyDescent="0.35">
      <c r="A14" s="37">
        <v>43039</v>
      </c>
      <c r="B14" t="s">
        <v>11</v>
      </c>
      <c r="C14" t="str">
        <f>IF(Tableau1[[#This Row],[Fournisseur]]&lt;&gt;"",VLOOKUP(Tableau1[[#This Row],[Fournisseur]],Soldes!A:B,2,FALSE),"")</f>
        <v>Frais Fixes</v>
      </c>
      <c r="D14">
        <v>86</v>
      </c>
    </row>
    <row r="15" spans="1:6" x14ac:dyDescent="0.35">
      <c r="A15" s="37">
        <v>43009</v>
      </c>
      <c r="B15" t="s">
        <v>12</v>
      </c>
      <c r="C15" t="str">
        <f>IF(Tableau1[[#This Row],[Fournisseur]]&lt;&gt;"",VLOOKUP(Tableau1[[#This Row],[Fournisseur]],Soldes!A:B,2,FALSE),"")</f>
        <v>Marchandise</v>
      </c>
      <c r="D15">
        <v>239.55</v>
      </c>
    </row>
    <row r="16" spans="1:6" x14ac:dyDescent="0.35">
      <c r="A16" s="37">
        <v>43012</v>
      </c>
      <c r="B16" t="s">
        <v>12</v>
      </c>
      <c r="C16" t="str">
        <f>IF(Tableau1[[#This Row],[Fournisseur]]&lt;&gt;"",VLOOKUP(Tableau1[[#This Row],[Fournisseur]],Soldes!A:B,2,FALSE),"")</f>
        <v>Marchandise</v>
      </c>
      <c r="D16">
        <v>318.27999999999997</v>
      </c>
    </row>
    <row r="17" spans="1:4" x14ac:dyDescent="0.35">
      <c r="A17" s="37">
        <v>43019</v>
      </c>
      <c r="B17" t="s">
        <v>12</v>
      </c>
      <c r="C17" t="str">
        <f>IF(Tableau1[[#This Row],[Fournisseur]]&lt;&gt;"",VLOOKUP(Tableau1[[#This Row],[Fournisseur]],Soldes!A:B,2,FALSE),"")</f>
        <v>Marchandise</v>
      </c>
      <c r="D17">
        <v>527.92999999999995</v>
      </c>
    </row>
    <row r="18" spans="1:4" x14ac:dyDescent="0.35">
      <c r="A18" s="37">
        <v>43026</v>
      </c>
      <c r="B18" t="s">
        <v>12</v>
      </c>
      <c r="C18" t="str">
        <f>IF(Tableau1[[#This Row],[Fournisseur]]&lt;&gt;"",VLOOKUP(Tableau1[[#This Row],[Fournisseur]],Soldes!A:B,2,FALSE),"")</f>
        <v>Marchandise</v>
      </c>
      <c r="D18">
        <v>892.02</v>
      </c>
    </row>
    <row r="19" spans="1:4" x14ac:dyDescent="0.35">
      <c r="A19" s="37">
        <v>43028</v>
      </c>
      <c r="B19" t="s">
        <v>12</v>
      </c>
      <c r="C19" t="str">
        <f>IF(Tableau1[[#This Row],[Fournisseur]]&lt;&gt;"",VLOOKUP(Tableau1[[#This Row],[Fournisseur]],Soldes!A:B,2,FALSE),"")</f>
        <v>Marchandise</v>
      </c>
      <c r="D19">
        <v>552.88</v>
      </c>
    </row>
    <row r="20" spans="1:4" x14ac:dyDescent="0.35">
      <c r="A20" s="37">
        <v>43033</v>
      </c>
      <c r="B20" t="s">
        <v>12</v>
      </c>
      <c r="C20" t="str">
        <f>IF(Tableau1[[#This Row],[Fournisseur]]&lt;&gt;"",VLOOKUP(Tableau1[[#This Row],[Fournisseur]],Soldes!A:B,2,FALSE),"")</f>
        <v>Marchandise</v>
      </c>
      <c r="D20">
        <v>423.35</v>
      </c>
    </row>
    <row r="21" spans="1:4" x14ac:dyDescent="0.35">
      <c r="A21" s="37">
        <v>43035</v>
      </c>
      <c r="B21" t="s">
        <v>12</v>
      </c>
      <c r="C21" t="str">
        <f>IF(Tableau1[[#This Row],[Fournisseur]]&lt;&gt;"",VLOOKUP(Tableau1[[#This Row],[Fournisseur]],Soldes!A:B,2,FALSE),"")</f>
        <v>Marchandise</v>
      </c>
      <c r="D21">
        <v>372.22</v>
      </c>
    </row>
    <row r="22" spans="1:4" x14ac:dyDescent="0.35">
      <c r="A22" s="37">
        <v>43023</v>
      </c>
      <c r="B22" t="s">
        <v>13</v>
      </c>
      <c r="C22" t="str">
        <f>IF(Tableau1[[#This Row],[Fournisseur]]&lt;&gt;"",VLOOKUP(Tableau1[[#This Row],[Fournisseur]],Soldes!A:B,2,FALSE),"")</f>
        <v>Marchandise</v>
      </c>
      <c r="D22">
        <v>146.59</v>
      </c>
    </row>
    <row r="23" spans="1:4" x14ac:dyDescent="0.35">
      <c r="A23" s="37">
        <v>43023</v>
      </c>
      <c r="B23" t="s">
        <v>14</v>
      </c>
      <c r="C23" t="str">
        <f>IF(Tableau1[[#This Row],[Fournisseur]]&lt;&gt;"",VLOOKUP(Tableau1[[#This Row],[Fournisseur]],Soldes!A:B,2,FALSE),"")</f>
        <v>Marchandise</v>
      </c>
      <c r="D23">
        <v>523.66999999999996</v>
      </c>
    </row>
    <row r="24" spans="1:4" x14ac:dyDescent="0.35">
      <c r="A24" s="37">
        <v>43023</v>
      </c>
      <c r="B24" t="s">
        <v>15</v>
      </c>
      <c r="C24" t="str">
        <f>IF(Tableau1[[#This Row],[Fournisseur]]&lt;&gt;"",VLOOKUP(Tableau1[[#This Row],[Fournisseur]],Soldes!A:B,2,FALSE),"")</f>
        <v>Marchandise</v>
      </c>
      <c r="D24">
        <v>92.6</v>
      </c>
    </row>
    <row r="25" spans="1:4" x14ac:dyDescent="0.35">
      <c r="A25" s="37">
        <v>43030</v>
      </c>
      <c r="B25" t="s">
        <v>16</v>
      </c>
      <c r="C25" t="str">
        <f>IF(Tableau1[[#This Row],[Fournisseur]]&lt;&gt;"",VLOOKUP(Tableau1[[#This Row],[Fournisseur]],Soldes!A:B,2,FALSE),"")</f>
        <v>Marchandise</v>
      </c>
      <c r="D25">
        <v>81.430000000000007</v>
      </c>
    </row>
    <row r="26" spans="1:4" x14ac:dyDescent="0.35">
      <c r="A26" s="37">
        <v>43030</v>
      </c>
      <c r="B26" t="s">
        <v>17</v>
      </c>
      <c r="C26" t="str">
        <f>IF(Tableau1[[#This Row],[Fournisseur]]&lt;&gt;"",VLOOKUP(Tableau1[[#This Row],[Fournisseur]],Soldes!A:B,2,FALSE),"")</f>
        <v>Marchandise</v>
      </c>
      <c r="D26">
        <v>448.66</v>
      </c>
    </row>
    <row r="27" spans="1:4" x14ac:dyDescent="0.35">
      <c r="A27" s="37">
        <v>43038</v>
      </c>
      <c r="B27" t="s">
        <v>18</v>
      </c>
      <c r="C27" t="str">
        <f>IF(Tableau1[[#This Row],[Fournisseur]]&lt;&gt;"",VLOOKUP(Tableau1[[#This Row],[Fournisseur]],Soldes!A:B,2,FALSE),"")</f>
        <v>Marchandise</v>
      </c>
      <c r="D27">
        <v>48.67</v>
      </c>
    </row>
    <row r="28" spans="1:4" x14ac:dyDescent="0.35">
      <c r="A28" s="37">
        <v>43039</v>
      </c>
      <c r="B28" t="s">
        <v>26</v>
      </c>
      <c r="C28" t="str">
        <f>IF(Tableau1[[#This Row],[Fournisseur]]&lt;&gt;"",VLOOKUP(Tableau1[[#This Row],[Fournisseur]],Soldes!A:B,2,FALSE),"")</f>
        <v>Marchandise</v>
      </c>
      <c r="D28">
        <v>59.95</v>
      </c>
    </row>
    <row r="29" spans="1:4" x14ac:dyDescent="0.35">
      <c r="A29" s="37">
        <v>43039</v>
      </c>
      <c r="B29" t="s">
        <v>19</v>
      </c>
      <c r="C29" t="str">
        <f>IF(Tableau1[[#This Row],[Fournisseur]]&lt;&gt;"",VLOOKUP(Tableau1[[#This Row],[Fournisseur]],Soldes!A:B,2,FALSE),"")</f>
        <v>Marchandise</v>
      </c>
      <c r="D29">
        <v>584.67999999999995</v>
      </c>
    </row>
    <row r="30" spans="1:4" x14ac:dyDescent="0.35">
      <c r="A30" s="37">
        <v>43039</v>
      </c>
      <c r="B30" t="s">
        <v>20</v>
      </c>
      <c r="C30" t="str">
        <f>IF(Tableau1[[#This Row],[Fournisseur]]&lt;&gt;"",VLOOKUP(Tableau1[[#This Row],[Fournisseur]],Soldes!A:B,2,FALSE),"")</f>
        <v>Marchandise</v>
      </c>
      <c r="D30">
        <v>422.76</v>
      </c>
    </row>
    <row r="31" spans="1:4" x14ac:dyDescent="0.35">
      <c r="A31" s="37">
        <v>43039</v>
      </c>
      <c r="B31" t="s">
        <v>21</v>
      </c>
      <c r="C31" t="str">
        <f>IF(Tableau1[[#This Row],[Fournisseur]]&lt;&gt;"",VLOOKUP(Tableau1[[#This Row],[Fournisseur]],Soldes!A:B,2,FALSE),"")</f>
        <v>Marchandise</v>
      </c>
      <c r="D31">
        <v>94.56</v>
      </c>
    </row>
    <row r="32" spans="1:4" x14ac:dyDescent="0.35">
      <c r="A32" s="37">
        <v>43039</v>
      </c>
      <c r="B32" t="s">
        <v>22</v>
      </c>
      <c r="C32" t="str">
        <f>IF(Tableau1[[#This Row],[Fournisseur]]&lt;&gt;"",VLOOKUP(Tableau1[[#This Row],[Fournisseur]],Soldes!A:B,2,FALSE),"")</f>
        <v>Marchandise</v>
      </c>
      <c r="D32">
        <v>282.66000000000003</v>
      </c>
    </row>
    <row r="33" spans="1:4" x14ac:dyDescent="0.35">
      <c r="A33" s="37">
        <v>43039</v>
      </c>
      <c r="B33" t="s">
        <v>23</v>
      </c>
      <c r="C33" t="str">
        <f>IF(Tableau1[[#This Row],[Fournisseur]]&lt;&gt;"",VLOOKUP(Tableau1[[#This Row],[Fournisseur]],Soldes!A:B,2,FALSE),"")</f>
        <v>Marchandise</v>
      </c>
      <c r="D33">
        <v>97.86</v>
      </c>
    </row>
    <row r="34" spans="1:4" x14ac:dyDescent="0.35">
      <c r="A34" s="37">
        <v>43039</v>
      </c>
      <c r="B34" t="s">
        <v>24</v>
      </c>
      <c r="C34" t="str">
        <f>IF(Tableau1[[#This Row],[Fournisseur]]&lt;&gt;"",VLOOKUP(Tableau1[[#This Row],[Fournisseur]],Soldes!A:B,2,FALSE),"")</f>
        <v>Marchandise</v>
      </c>
      <c r="D34">
        <v>142.75</v>
      </c>
    </row>
    <row r="35" spans="1:4" x14ac:dyDescent="0.35">
      <c r="A35" s="37">
        <v>43039</v>
      </c>
      <c r="B35" t="s">
        <v>25</v>
      </c>
      <c r="C35" t="str">
        <f>IF(Tableau1[[#This Row],[Fournisseur]]&lt;&gt;"",VLOOKUP(Tableau1[[#This Row],[Fournisseur]],Soldes!A:B,2,FALSE),"")</f>
        <v>Marchandise</v>
      </c>
      <c r="D35">
        <v>398.41</v>
      </c>
    </row>
    <row r="36" spans="1:4" x14ac:dyDescent="0.35">
      <c r="A36" s="37">
        <v>43040</v>
      </c>
      <c r="B36" t="s">
        <v>1</v>
      </c>
      <c r="C36" t="str">
        <f>IF(Tableau1[[#This Row],[Fournisseur]]&lt;&gt;"",VLOOKUP(Tableau1[[#This Row],[Fournisseur]],Soldes!A:B,2,FALSE),"")</f>
        <v>Frais Fixes</v>
      </c>
      <c r="D36">
        <v>311.89999999999998</v>
      </c>
    </row>
    <row r="37" spans="1:4" x14ac:dyDescent="0.35">
      <c r="A37" s="37">
        <v>43040</v>
      </c>
      <c r="B37" t="s">
        <v>2</v>
      </c>
      <c r="C37" t="str">
        <f>IF(Tableau1[[#This Row],[Fournisseur]]&lt;&gt;"",VLOOKUP(Tableau1[[#This Row],[Fournisseur]],Soldes!A:B,2,FALSE),"")</f>
        <v>Frais Fixes</v>
      </c>
      <c r="D37">
        <v>539.9</v>
      </c>
    </row>
    <row r="38" spans="1:4" x14ac:dyDescent="0.35">
      <c r="A38" s="37">
        <v>43040</v>
      </c>
      <c r="B38" t="s">
        <v>3</v>
      </c>
      <c r="C38" t="str">
        <f>IF(Tableau1[[#This Row],[Fournisseur]]&lt;&gt;"",VLOOKUP(Tableau1[[#This Row],[Fournisseur]],Soldes!A:B,2,FALSE),"")</f>
        <v>Frais Fixes</v>
      </c>
      <c r="D38">
        <v>770</v>
      </c>
    </row>
    <row r="39" spans="1:4" x14ac:dyDescent="0.35">
      <c r="A39" s="37">
        <v>43043</v>
      </c>
      <c r="B39" t="s">
        <v>12</v>
      </c>
      <c r="C39" t="str">
        <f>IF(Tableau1[[#This Row],[Fournisseur]]&lt;&gt;"",VLOOKUP(Tableau1[[#This Row],[Fournisseur]],Soldes!A:B,2,FALSE),"")</f>
        <v>Marchandise</v>
      </c>
      <c r="D39">
        <v>318.29000000000002</v>
      </c>
    </row>
    <row r="40" spans="1:4" x14ac:dyDescent="0.35">
      <c r="A40" s="37">
        <v>43050</v>
      </c>
      <c r="B40" t="s">
        <v>12</v>
      </c>
      <c r="C40" t="str">
        <f>IF(Tableau1[[#This Row],[Fournisseur]]&lt;&gt;"",VLOOKUP(Tableau1[[#This Row],[Fournisseur]],Soldes!A:B,2,FALSE),"")</f>
        <v>Marchandise</v>
      </c>
      <c r="D40">
        <v>527.94000000000005</v>
      </c>
    </row>
    <row r="41" spans="1:4" x14ac:dyDescent="0.35">
      <c r="A41" s="37">
        <v>43057</v>
      </c>
      <c r="B41" t="s">
        <v>12</v>
      </c>
      <c r="C41" t="str">
        <f>IF(Tableau1[[#This Row],[Fournisseur]]&lt;&gt;"",VLOOKUP(Tableau1[[#This Row],[Fournisseur]],Soldes!A:B,2,FALSE),"")</f>
        <v>Marchandise</v>
      </c>
      <c r="D41">
        <v>892.02</v>
      </c>
    </row>
    <row r="42" spans="1:4" x14ac:dyDescent="0.35">
      <c r="A42" s="37">
        <v>43064</v>
      </c>
      <c r="B42" t="s">
        <v>12</v>
      </c>
      <c r="C42" t="str">
        <f>IF(Tableau1[[#This Row],[Fournisseur]]&lt;&gt;"",VLOOKUP(Tableau1[[#This Row],[Fournisseur]],Soldes!A:B,2,FALSE),"")</f>
        <v>Marchandise</v>
      </c>
      <c r="D42">
        <v>423.36</v>
      </c>
    </row>
    <row r="43" spans="1:4" x14ac:dyDescent="0.35">
      <c r="A43" s="37">
        <v>43066</v>
      </c>
      <c r="B43" t="s">
        <v>12</v>
      </c>
      <c r="C43" t="str">
        <f>IF(Tableau1[[#This Row],[Fournisseur]]&lt;&gt;"",VLOOKUP(Tableau1[[#This Row],[Fournisseur]],Soldes!A:B,2,FALSE),"")</f>
        <v>Marchandise</v>
      </c>
      <c r="D43">
        <v>140.44</v>
      </c>
    </row>
    <row r="44" spans="1:4" x14ac:dyDescent="0.35">
      <c r="A44" s="37">
        <v>43054</v>
      </c>
      <c r="B44" t="s">
        <v>14</v>
      </c>
      <c r="C44" t="str">
        <f>IF(Tableau1[[#This Row],[Fournisseur]]&lt;&gt;"",VLOOKUP(Tableau1[[#This Row],[Fournisseur]],Soldes!A:B,2,FALSE),"")</f>
        <v>Marchandise</v>
      </c>
      <c r="D44">
        <v>578.67999999999995</v>
      </c>
    </row>
    <row r="45" spans="1:4" x14ac:dyDescent="0.35">
      <c r="A45" s="37">
        <v>43069</v>
      </c>
      <c r="B45" t="s">
        <v>19</v>
      </c>
      <c r="C45" t="str">
        <f>IF(Tableau1[[#This Row],[Fournisseur]]&lt;&gt;"",VLOOKUP(Tableau1[[#This Row],[Fournisseur]],Soldes!A:B,2,FALSE),"")</f>
        <v>Marchandise</v>
      </c>
      <c r="D45">
        <v>306.3</v>
      </c>
    </row>
    <row r="46" spans="1:4" x14ac:dyDescent="0.35">
      <c r="A46" s="37">
        <v>43069</v>
      </c>
      <c r="B46" t="s">
        <v>20</v>
      </c>
      <c r="C46" t="str">
        <f>IF(Tableau1[[#This Row],[Fournisseur]]&lt;&gt;"",VLOOKUP(Tableau1[[#This Row],[Fournisseur]],Soldes!A:B,2,FALSE),"")</f>
        <v>Marchandise</v>
      </c>
      <c r="D46">
        <v>1591.32</v>
      </c>
    </row>
    <row r="47" spans="1:4" x14ac:dyDescent="0.35">
      <c r="A47" s="37">
        <v>43069</v>
      </c>
      <c r="B47" t="s">
        <v>24</v>
      </c>
      <c r="C47" t="str">
        <f>IF(Tableau1[[#This Row],[Fournisseur]]&lt;&gt;"",VLOOKUP(Tableau1[[#This Row],[Fournisseur]],Soldes!A:B,2,FALSE),"")</f>
        <v>Marchandise</v>
      </c>
      <c r="D47">
        <v>14.099999999999998</v>
      </c>
    </row>
    <row r="48" spans="1:4" x14ac:dyDescent="0.35">
      <c r="A48" s="37">
        <v>43069</v>
      </c>
      <c r="B48" t="s">
        <v>25</v>
      </c>
      <c r="C48" t="str">
        <f>IF(Tableau1[[#This Row],[Fournisseur]]&lt;&gt;"",VLOOKUP(Tableau1[[#This Row],[Fournisseur]],Soldes!A:B,2,FALSE),"")</f>
        <v>Marchandise</v>
      </c>
      <c r="D48">
        <v>229.76</v>
      </c>
    </row>
    <row r="49" spans="1:4" x14ac:dyDescent="0.35">
      <c r="A49" s="37">
        <v>43070</v>
      </c>
      <c r="B49" t="s">
        <v>1</v>
      </c>
      <c r="C49" t="str">
        <f>IF(Tableau1[[#This Row],[Fournisseur]]&lt;&gt;"",VLOOKUP(Tableau1[[#This Row],[Fournisseur]],Soldes!A:B,2,FALSE),"")</f>
        <v>Frais Fixes</v>
      </c>
      <c r="D49">
        <v>311.89999999999998</v>
      </c>
    </row>
    <row r="50" spans="1:4" x14ac:dyDescent="0.35">
      <c r="A50" s="37">
        <v>43070</v>
      </c>
      <c r="B50" t="s">
        <v>2</v>
      </c>
      <c r="C50" t="str">
        <f>IF(Tableau1[[#This Row],[Fournisseur]]&lt;&gt;"",VLOOKUP(Tableau1[[#This Row],[Fournisseur]],Soldes!A:B,2,FALSE),"")</f>
        <v>Frais Fixes</v>
      </c>
      <c r="D50">
        <v>539.9</v>
      </c>
    </row>
    <row r="51" spans="1:4" x14ac:dyDescent="0.35">
      <c r="A51" s="37">
        <v>43070</v>
      </c>
      <c r="B51" t="s">
        <v>3</v>
      </c>
      <c r="C51" t="str">
        <f>IF(Tableau1[[#This Row],[Fournisseur]]&lt;&gt;"",VLOOKUP(Tableau1[[#This Row],[Fournisseur]],Soldes!A:B,2,FALSE),"")</f>
        <v>Frais Fixes</v>
      </c>
      <c r="D51">
        <v>770</v>
      </c>
    </row>
    <row r="52" spans="1:4" x14ac:dyDescent="0.35">
      <c r="A52" s="37">
        <v>43070</v>
      </c>
      <c r="B52" t="s">
        <v>12</v>
      </c>
      <c r="C52" t="str">
        <f>IF(Tableau1[[#This Row],[Fournisseur]]&lt;&gt;"",VLOOKUP(Tableau1[[#This Row],[Fournisseur]],Soldes!A:B,2,FALSE),"")</f>
        <v>Marchandise</v>
      </c>
      <c r="D52">
        <v>256.92</v>
      </c>
    </row>
    <row r="53" spans="1:4" x14ac:dyDescent="0.35">
      <c r="A53" s="37">
        <v>43072</v>
      </c>
      <c r="B53" t="s">
        <v>12</v>
      </c>
      <c r="C53" t="str">
        <f>IF(Tableau1[[#This Row],[Fournisseur]]&lt;&gt;"",VLOOKUP(Tableau1[[#This Row],[Fournisseur]],Soldes!A:B,2,FALSE),"")</f>
        <v>Marchandise</v>
      </c>
      <c r="D53">
        <v>318.29000000000002</v>
      </c>
    </row>
    <row r="54" spans="1:4" x14ac:dyDescent="0.35">
      <c r="A54" s="37">
        <v>43080</v>
      </c>
      <c r="B54" t="s">
        <v>12</v>
      </c>
      <c r="C54" t="str">
        <f>IF(Tableau1[[#This Row],[Fournisseur]]&lt;&gt;"",VLOOKUP(Tableau1[[#This Row],[Fournisseur]],Soldes!A:B,2,FALSE),"")</f>
        <v>Marchandise</v>
      </c>
      <c r="D54">
        <v>527.94000000000005</v>
      </c>
    </row>
    <row r="55" spans="1:4" x14ac:dyDescent="0.35">
      <c r="A55" s="37">
        <v>43084</v>
      </c>
      <c r="B55" t="s">
        <v>12</v>
      </c>
      <c r="C55" t="str">
        <f>IF(Tableau1[[#This Row],[Fournisseur]]&lt;&gt;"",VLOOKUP(Tableau1[[#This Row],[Fournisseur]],Soldes!A:B,2,FALSE),"")</f>
        <v>Marchandise</v>
      </c>
      <c r="D55">
        <v>756.15</v>
      </c>
    </row>
    <row r="56" spans="1:4" x14ac:dyDescent="0.35">
      <c r="A56" s="37">
        <v>43087</v>
      </c>
      <c r="B56" t="s">
        <v>12</v>
      </c>
      <c r="C56" t="str">
        <f>IF(Tableau1[[#This Row],[Fournisseur]]&lt;&gt;"",VLOOKUP(Tableau1[[#This Row],[Fournisseur]],Soldes!A:B,2,FALSE),"")</f>
        <v>Marchandise</v>
      </c>
      <c r="D56">
        <v>892.02</v>
      </c>
    </row>
    <row r="57" spans="1:4" x14ac:dyDescent="0.35">
      <c r="A57" s="37">
        <v>43091</v>
      </c>
      <c r="B57" t="s">
        <v>12</v>
      </c>
      <c r="C57" t="str">
        <f>IF(Tableau1[[#This Row],[Fournisseur]]&lt;&gt;"",VLOOKUP(Tableau1[[#This Row],[Fournisseur]],Soldes!A:B,2,FALSE),"")</f>
        <v>Marchandise</v>
      </c>
      <c r="D57">
        <v>172.74</v>
      </c>
    </row>
    <row r="58" spans="1:4" x14ac:dyDescent="0.35">
      <c r="A58" s="37">
        <v>43094</v>
      </c>
      <c r="B58" t="s">
        <v>12</v>
      </c>
      <c r="C58" t="str">
        <f>IF(Tableau1[[#This Row],[Fournisseur]]&lt;&gt;"",VLOOKUP(Tableau1[[#This Row],[Fournisseur]],Soldes!A:B,2,FALSE),"")</f>
        <v>Marchandise</v>
      </c>
      <c r="D58">
        <v>423.36</v>
      </c>
    </row>
    <row r="59" spans="1:4" x14ac:dyDescent="0.35">
      <c r="A59" s="37">
        <v>43084</v>
      </c>
      <c r="B59" t="s">
        <v>13</v>
      </c>
      <c r="C59" t="str">
        <f>IF(Tableau1[[#This Row],[Fournisseur]]&lt;&gt;"",VLOOKUP(Tableau1[[#This Row],[Fournisseur]],Soldes!A:B,2,FALSE),"")</f>
        <v>Marchandise</v>
      </c>
      <c r="D59">
        <v>145.25</v>
      </c>
    </row>
    <row r="60" spans="1:4" x14ac:dyDescent="0.35">
      <c r="A60" s="37">
        <v>43098</v>
      </c>
      <c r="B60" t="s">
        <v>18</v>
      </c>
      <c r="C60" t="str">
        <f>IF(Tableau1[[#This Row],[Fournisseur]]&lt;&gt;"",VLOOKUP(Tableau1[[#This Row],[Fournisseur]],Soldes!A:B,2,FALSE),"")</f>
        <v>Marchandise</v>
      </c>
      <c r="D60">
        <v>64.8</v>
      </c>
    </row>
    <row r="61" spans="1:4" x14ac:dyDescent="0.35">
      <c r="A61" s="37">
        <v>43113</v>
      </c>
      <c r="B61" t="s">
        <v>1</v>
      </c>
      <c r="C61" t="str">
        <f>IF(Tableau1[[#This Row],[Fournisseur]]&lt;&gt;"",VLOOKUP(Tableau1[[#This Row],[Fournisseur]],Soldes!A:B,2,FALSE),"")</f>
        <v>Frais Fixes</v>
      </c>
      <c r="D61">
        <v>311.89999999999998</v>
      </c>
    </row>
    <row r="62" spans="1:4" x14ac:dyDescent="0.35">
      <c r="A62" s="37">
        <v>43113</v>
      </c>
      <c r="B62" t="s">
        <v>2</v>
      </c>
      <c r="C62" t="str">
        <f>IF(Tableau1[[#This Row],[Fournisseur]]&lt;&gt;"",VLOOKUP(Tableau1[[#This Row],[Fournisseur]],Soldes!A:B,2,FALSE),"")</f>
        <v>Frais Fixes</v>
      </c>
      <c r="D62">
        <v>539.9</v>
      </c>
    </row>
    <row r="63" spans="1:4" x14ac:dyDescent="0.35">
      <c r="A63" s="37">
        <v>43113</v>
      </c>
      <c r="B63" t="s">
        <v>3</v>
      </c>
      <c r="C63" t="str">
        <f>IF(Tableau1[[#This Row],[Fournisseur]]&lt;&gt;"",VLOOKUP(Tableau1[[#This Row],[Fournisseur]],Soldes!A:B,2,FALSE),"")</f>
        <v>Frais Fixes</v>
      </c>
      <c r="D63">
        <v>770</v>
      </c>
    </row>
    <row r="64" spans="1:4" x14ac:dyDescent="0.35">
      <c r="A64" s="37">
        <v>43114</v>
      </c>
      <c r="B64" t="s">
        <v>1</v>
      </c>
      <c r="C64" t="str">
        <f>IF(Tableau1[[#This Row],[Fournisseur]]&lt;&gt;"",VLOOKUP(Tableau1[[#This Row],[Fournisseur]],Soldes!A:B,2,FALSE),"")</f>
        <v>Frais Fixes</v>
      </c>
      <c r="D64">
        <v>311.89999999999998</v>
      </c>
    </row>
    <row r="65" spans="1:4" x14ac:dyDescent="0.35">
      <c r="A65" s="37">
        <v>43114</v>
      </c>
      <c r="B65" t="s">
        <v>2</v>
      </c>
      <c r="C65" t="str">
        <f>IF(Tableau1[[#This Row],[Fournisseur]]&lt;&gt;"",VLOOKUP(Tableau1[[#This Row],[Fournisseur]],Soldes!A:B,2,FALSE),"")</f>
        <v>Frais Fixes</v>
      </c>
      <c r="D65">
        <v>539.9</v>
      </c>
    </row>
    <row r="66" spans="1:4" x14ac:dyDescent="0.35">
      <c r="A66" s="37">
        <v>43114</v>
      </c>
      <c r="B66" t="s">
        <v>3</v>
      </c>
      <c r="C66" t="str">
        <f>IF(Tableau1[[#This Row],[Fournisseur]]&lt;&gt;"",VLOOKUP(Tableau1[[#This Row],[Fournisseur]],Soldes!A:B,2,FALSE),"")</f>
        <v>Frais Fixes</v>
      </c>
      <c r="D66">
        <v>770</v>
      </c>
    </row>
    <row r="67" spans="1:4" x14ac:dyDescent="0.35">
      <c r="C67" t="str">
        <f>IF(Tableau1[[#This Row],[Fournisseur]]&lt;&gt;"",VLOOKUP(Tableau1[[#This Row],[Fournisseur]],Soldes!A:B,2,FALSE),"")</f>
        <v/>
      </c>
    </row>
  </sheetData>
  <conditionalFormatting sqref="A2:E67">
    <cfRule type="expression" dxfId="3" priority="2">
      <formula>$E2&lt;&gt;""</formula>
    </cfRule>
  </conditionalFormatting>
  <dataValidations count="1">
    <dataValidation type="list" allowBlank="1" showErrorMessage="1" sqref="B2:B66 C3:C66">
      <formula1>Liste_Fournisseurs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5"/>
  <sheetViews>
    <sheetView topLeftCell="A21" workbookViewId="0">
      <selection activeCell="F5" sqref="F5"/>
    </sheetView>
  </sheetViews>
  <sheetFormatPr baseColWidth="10" defaultRowHeight="14.5" x14ac:dyDescent="0.35"/>
  <cols>
    <col min="1" max="1" width="19.54296875" customWidth="1"/>
    <col min="2" max="2" width="22.26953125" customWidth="1"/>
    <col min="3" max="3" width="11.7265625" customWidth="1"/>
    <col min="4" max="5" width="9.36328125" customWidth="1"/>
    <col min="6" max="7" width="11.7265625" customWidth="1"/>
    <col min="8" max="31" width="10.453125" customWidth="1"/>
    <col min="32" max="32" width="5.54296875" customWidth="1"/>
    <col min="33" max="33" width="11.7265625" bestFit="1" customWidth="1"/>
  </cols>
  <sheetData>
    <row r="1" spans="1:7" x14ac:dyDescent="0.35">
      <c r="A1" s="40" t="s">
        <v>54</v>
      </c>
      <c r="B1" t="s">
        <v>57</v>
      </c>
    </row>
    <row r="3" spans="1:7" x14ac:dyDescent="0.35">
      <c r="A3" s="40" t="s">
        <v>53</v>
      </c>
      <c r="B3" s="40" t="s">
        <v>43</v>
      </c>
    </row>
    <row r="4" spans="1:7" x14ac:dyDescent="0.35">
      <c r="B4" t="s">
        <v>44</v>
      </c>
      <c r="C4" t="s">
        <v>45</v>
      </c>
      <c r="F4" t="s">
        <v>46</v>
      </c>
      <c r="G4" t="s">
        <v>42</v>
      </c>
    </row>
    <row r="5" spans="1:7" x14ac:dyDescent="0.35">
      <c r="C5" t="s">
        <v>47</v>
      </c>
      <c r="F5" t="s">
        <v>48</v>
      </c>
    </row>
    <row r="6" spans="1:7" x14ac:dyDescent="0.35">
      <c r="A6" s="40" t="s">
        <v>40</v>
      </c>
      <c r="C6" t="s">
        <v>49</v>
      </c>
      <c r="D6" t="s">
        <v>50</v>
      </c>
      <c r="E6" t="s">
        <v>51</v>
      </c>
      <c r="F6" t="s">
        <v>52</v>
      </c>
    </row>
    <row r="7" spans="1:7" x14ac:dyDescent="0.35">
      <c r="A7" s="41" t="s">
        <v>15</v>
      </c>
      <c r="B7" s="47"/>
      <c r="C7" s="47">
        <v>92.6</v>
      </c>
      <c r="D7" s="47"/>
      <c r="E7" s="47"/>
      <c r="F7" s="47"/>
      <c r="G7" s="47">
        <v>92.6</v>
      </c>
    </row>
    <row r="8" spans="1:7" x14ac:dyDescent="0.35">
      <c r="A8" s="41" t="s">
        <v>11</v>
      </c>
      <c r="B8" s="47"/>
      <c r="C8" s="47">
        <v>86</v>
      </c>
      <c r="D8" s="47"/>
      <c r="E8" s="47"/>
      <c r="F8" s="47"/>
      <c r="G8" s="47">
        <v>86</v>
      </c>
    </row>
    <row r="9" spans="1:7" x14ac:dyDescent="0.35">
      <c r="A9" s="41" t="s">
        <v>9</v>
      </c>
      <c r="B9" s="47"/>
      <c r="C9" s="47">
        <v>549.19000000000005</v>
      </c>
      <c r="D9" s="47"/>
      <c r="E9" s="47"/>
      <c r="F9" s="47"/>
      <c r="G9" s="47">
        <v>549.19000000000005</v>
      </c>
    </row>
    <row r="10" spans="1:7" x14ac:dyDescent="0.35">
      <c r="A10" s="41" t="s">
        <v>6</v>
      </c>
      <c r="B10" s="47"/>
      <c r="C10" s="47">
        <v>411.9</v>
      </c>
      <c r="D10" s="47"/>
      <c r="E10" s="47"/>
      <c r="F10" s="47"/>
      <c r="G10" s="47">
        <v>411.9</v>
      </c>
    </row>
    <row r="11" spans="1:7" x14ac:dyDescent="0.35">
      <c r="A11" s="41" t="s">
        <v>26</v>
      </c>
      <c r="B11" s="47"/>
      <c r="C11" s="47">
        <v>59.95</v>
      </c>
      <c r="D11" s="47"/>
      <c r="E11" s="47"/>
      <c r="F11" s="47"/>
      <c r="G11" s="47">
        <v>59.95</v>
      </c>
    </row>
    <row r="12" spans="1:7" x14ac:dyDescent="0.35">
      <c r="A12" s="41" t="s">
        <v>16</v>
      </c>
      <c r="B12" s="47"/>
      <c r="C12" s="47">
        <v>81.430000000000007</v>
      </c>
      <c r="D12" s="47"/>
      <c r="E12" s="47"/>
      <c r="F12" s="47"/>
      <c r="G12" s="47">
        <v>81.430000000000007</v>
      </c>
    </row>
    <row r="13" spans="1:7" x14ac:dyDescent="0.35">
      <c r="A13" s="41" t="s">
        <v>5</v>
      </c>
      <c r="B13" s="47"/>
      <c r="C13" s="47">
        <v>40.159999999999997</v>
      </c>
      <c r="D13" s="47"/>
      <c r="E13" s="47"/>
      <c r="F13" s="47"/>
      <c r="G13" s="47">
        <v>40.159999999999997</v>
      </c>
    </row>
    <row r="14" spans="1:7" x14ac:dyDescent="0.35">
      <c r="A14" s="41" t="s">
        <v>4</v>
      </c>
      <c r="B14" s="47"/>
      <c r="C14" s="47">
        <v>38.36</v>
      </c>
      <c r="D14" s="47"/>
      <c r="E14" s="47"/>
      <c r="F14" s="47"/>
      <c r="G14" s="47">
        <v>38.36</v>
      </c>
    </row>
    <row r="15" spans="1:7" x14ac:dyDescent="0.35">
      <c r="A15" s="41" t="s">
        <v>2</v>
      </c>
      <c r="B15" s="47"/>
      <c r="C15" s="47">
        <v>539.9</v>
      </c>
      <c r="D15" s="47">
        <v>539.9</v>
      </c>
      <c r="E15" s="47">
        <v>539.9</v>
      </c>
      <c r="F15" s="47">
        <v>1079.8</v>
      </c>
      <c r="G15" s="47">
        <v>2699.5</v>
      </c>
    </row>
    <row r="16" spans="1:7" x14ac:dyDescent="0.35">
      <c r="A16" s="41" t="s">
        <v>14</v>
      </c>
      <c r="B16" s="47"/>
      <c r="C16" s="47">
        <v>523.66999999999996</v>
      </c>
      <c r="D16" s="47">
        <v>578.67999999999995</v>
      </c>
      <c r="E16" s="47"/>
      <c r="F16" s="47"/>
      <c r="G16" s="47">
        <v>1102.3499999999999</v>
      </c>
    </row>
    <row r="17" spans="1:7" x14ac:dyDescent="0.35">
      <c r="A17" s="41" t="s">
        <v>18</v>
      </c>
      <c r="B17" s="47"/>
      <c r="C17" s="47">
        <v>48.67</v>
      </c>
      <c r="D17" s="47"/>
      <c r="E17" s="47">
        <v>64.8</v>
      </c>
      <c r="F17" s="47"/>
      <c r="G17" s="47">
        <v>113.47</v>
      </c>
    </row>
    <row r="18" spans="1:7" x14ac:dyDescent="0.35">
      <c r="A18" s="41" t="s">
        <v>21</v>
      </c>
      <c r="B18" s="47"/>
      <c r="C18" s="47">
        <v>94.56</v>
      </c>
      <c r="D18" s="47"/>
      <c r="E18" s="47"/>
      <c r="F18" s="47"/>
      <c r="G18" s="47">
        <v>94.56</v>
      </c>
    </row>
    <row r="19" spans="1:7" x14ac:dyDescent="0.35">
      <c r="A19" s="41" t="s">
        <v>22</v>
      </c>
      <c r="B19" s="47"/>
      <c r="C19" s="47">
        <v>282.66000000000003</v>
      </c>
      <c r="D19" s="47"/>
      <c r="E19" s="47"/>
      <c r="F19" s="47"/>
      <c r="G19" s="47">
        <v>282.66000000000003</v>
      </c>
    </row>
    <row r="20" spans="1:7" x14ac:dyDescent="0.35">
      <c r="A20" s="41" t="s">
        <v>10</v>
      </c>
      <c r="B20" s="47"/>
      <c r="C20" s="47">
        <v>821.14</v>
      </c>
      <c r="D20" s="47"/>
      <c r="E20" s="47"/>
      <c r="F20" s="47"/>
      <c r="G20" s="47">
        <v>821.14</v>
      </c>
    </row>
    <row r="21" spans="1:7" x14ac:dyDescent="0.35">
      <c r="A21" s="41" t="s">
        <v>13</v>
      </c>
      <c r="B21" s="47"/>
      <c r="C21" s="47">
        <v>146.59</v>
      </c>
      <c r="D21" s="47"/>
      <c r="E21" s="47">
        <v>145.25</v>
      </c>
      <c r="F21" s="47"/>
      <c r="G21" s="47">
        <v>291.84000000000003</v>
      </c>
    </row>
    <row r="22" spans="1:7" x14ac:dyDescent="0.35">
      <c r="A22" s="41" t="s">
        <v>19</v>
      </c>
      <c r="B22" s="47"/>
      <c r="C22" s="47">
        <v>584.67999999999995</v>
      </c>
      <c r="D22" s="47">
        <v>306.3</v>
      </c>
      <c r="E22" s="47"/>
      <c r="F22" s="47"/>
      <c r="G22" s="47">
        <v>890.98</v>
      </c>
    </row>
    <row r="23" spans="1:7" x14ac:dyDescent="0.35">
      <c r="A23" s="41" t="s">
        <v>24</v>
      </c>
      <c r="B23" s="47"/>
      <c r="C23" s="47">
        <v>142.75</v>
      </c>
      <c r="D23" s="47">
        <v>14.099999999999998</v>
      </c>
      <c r="E23" s="47"/>
      <c r="F23" s="47"/>
      <c r="G23" s="47">
        <v>156.85</v>
      </c>
    </row>
    <row r="24" spans="1:7" x14ac:dyDescent="0.35">
      <c r="A24" s="41" t="s">
        <v>20</v>
      </c>
      <c r="B24" s="47"/>
      <c r="C24" s="47">
        <v>422.76</v>
      </c>
      <c r="D24" s="47">
        <v>1591.32</v>
      </c>
      <c r="E24" s="47"/>
      <c r="F24" s="47"/>
      <c r="G24" s="47">
        <v>2014.08</v>
      </c>
    </row>
    <row r="25" spans="1:7" x14ac:dyDescent="0.35">
      <c r="A25" s="41" t="s">
        <v>12</v>
      </c>
      <c r="B25" s="47"/>
      <c r="C25" s="47">
        <v>3326.2299999999996</v>
      </c>
      <c r="D25" s="47">
        <v>2302.0500000000002</v>
      </c>
      <c r="E25" s="47">
        <v>3347.4200000000005</v>
      </c>
      <c r="F25" s="47"/>
      <c r="G25" s="47">
        <v>8975.7000000000007</v>
      </c>
    </row>
    <row r="26" spans="1:7" x14ac:dyDescent="0.35">
      <c r="A26" s="41" t="s">
        <v>3</v>
      </c>
      <c r="B26" s="47"/>
      <c r="C26" s="47">
        <v>753</v>
      </c>
      <c r="D26" s="47">
        <v>770</v>
      </c>
      <c r="E26" s="47">
        <v>770</v>
      </c>
      <c r="F26" s="47">
        <v>1540</v>
      </c>
      <c r="G26" s="47">
        <v>3833</v>
      </c>
    </row>
    <row r="27" spans="1:7" x14ac:dyDescent="0.35">
      <c r="A27" s="41" t="s">
        <v>23</v>
      </c>
      <c r="B27" s="47"/>
      <c r="C27" s="47">
        <v>97.86</v>
      </c>
      <c r="D27" s="47"/>
      <c r="E27" s="47"/>
      <c r="F27" s="47"/>
      <c r="G27" s="47">
        <v>97.86</v>
      </c>
    </row>
    <row r="28" spans="1:7" x14ac:dyDescent="0.35">
      <c r="A28" s="41" t="s">
        <v>17</v>
      </c>
      <c r="B28" s="47"/>
      <c r="C28" s="47">
        <v>448.66</v>
      </c>
      <c r="D28" s="47"/>
      <c r="E28" s="47"/>
      <c r="F28" s="47"/>
      <c r="G28" s="47">
        <v>448.66</v>
      </c>
    </row>
    <row r="29" spans="1:7" x14ac:dyDescent="0.35">
      <c r="A29" s="41" t="s">
        <v>1</v>
      </c>
      <c r="B29" s="47"/>
      <c r="C29" s="47">
        <v>311.89</v>
      </c>
      <c r="D29" s="47">
        <v>311.89999999999998</v>
      </c>
      <c r="E29" s="47">
        <v>311.89999999999998</v>
      </c>
      <c r="F29" s="47">
        <v>623.79999999999995</v>
      </c>
      <c r="G29" s="47">
        <v>1559.4899999999998</v>
      </c>
    </row>
    <row r="30" spans="1:7" x14ac:dyDescent="0.35">
      <c r="A30" s="41" t="s">
        <v>0</v>
      </c>
      <c r="B30" s="47"/>
      <c r="C30" s="47">
        <v>147</v>
      </c>
      <c r="D30" s="47"/>
      <c r="E30" s="47"/>
      <c r="F30" s="47"/>
      <c r="G30" s="47">
        <v>147</v>
      </c>
    </row>
    <row r="31" spans="1:7" x14ac:dyDescent="0.35">
      <c r="A31" s="41" t="s">
        <v>25</v>
      </c>
      <c r="B31" s="47"/>
      <c r="C31" s="47">
        <v>398.41</v>
      </c>
      <c r="D31" s="47">
        <v>229.76</v>
      </c>
      <c r="E31" s="47"/>
      <c r="F31" s="47"/>
      <c r="G31" s="47">
        <v>628.17000000000007</v>
      </c>
    </row>
    <row r="32" spans="1:7" x14ac:dyDescent="0.35">
      <c r="A32" s="41" t="s">
        <v>7</v>
      </c>
      <c r="B32" s="47"/>
      <c r="C32" s="47">
        <v>2762</v>
      </c>
      <c r="D32" s="47"/>
      <c r="E32" s="47"/>
      <c r="F32" s="47"/>
      <c r="G32" s="47">
        <v>2762</v>
      </c>
    </row>
    <row r="33" spans="1:7" x14ac:dyDescent="0.35">
      <c r="A33" s="41" t="s">
        <v>8</v>
      </c>
      <c r="B33" s="47"/>
      <c r="C33" s="47">
        <v>323.5</v>
      </c>
      <c r="D33" s="47"/>
      <c r="E33" s="47"/>
      <c r="F33" s="47"/>
      <c r="G33" s="47">
        <v>323.5</v>
      </c>
    </row>
    <row r="34" spans="1:7" x14ac:dyDescent="0.35">
      <c r="A34" s="41" t="s">
        <v>41</v>
      </c>
      <c r="B34" s="47"/>
      <c r="C34" s="47"/>
      <c r="D34" s="47"/>
      <c r="E34" s="47"/>
      <c r="F34" s="47"/>
      <c r="G34" s="47"/>
    </row>
    <row r="35" spans="1:7" x14ac:dyDescent="0.35">
      <c r="A35" s="41" t="s">
        <v>42</v>
      </c>
      <c r="B35" s="47"/>
      <c r="C35" s="47">
        <v>13535.52</v>
      </c>
      <c r="D35" s="47">
        <v>6644.01</v>
      </c>
      <c r="E35" s="47">
        <v>5179.2700000000004</v>
      </c>
      <c r="F35" s="47">
        <v>3243.6000000000004</v>
      </c>
      <c r="G35" s="47">
        <v>28602.400000000001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1"/>
  <sheetViews>
    <sheetView topLeftCell="A9" workbookViewId="0">
      <selection activeCell="C28" sqref="C28"/>
    </sheetView>
  </sheetViews>
  <sheetFormatPr baseColWidth="10" defaultRowHeight="14.5" x14ac:dyDescent="0.35"/>
  <cols>
    <col min="1" max="1" width="13.81640625" bestFit="1" customWidth="1"/>
    <col min="2" max="2" width="13.81640625" customWidth="1"/>
  </cols>
  <sheetData>
    <row r="1" spans="1:9" x14ac:dyDescent="0.35">
      <c r="C1" s="46" t="s">
        <v>58</v>
      </c>
      <c r="D1" s="46"/>
      <c r="E1" s="46"/>
      <c r="F1" s="46"/>
      <c r="G1" s="46"/>
      <c r="H1" s="46"/>
      <c r="I1" s="46"/>
    </row>
    <row r="2" spans="1:9" x14ac:dyDescent="0.35">
      <c r="D2" s="35">
        <v>43009</v>
      </c>
      <c r="E2" s="35">
        <f>D3+1</f>
        <v>43040</v>
      </c>
      <c r="F2" s="35">
        <f t="shared" ref="F2:I2" si="0">E3+1</f>
        <v>43070</v>
      </c>
      <c r="G2" s="35">
        <f t="shared" si="0"/>
        <v>43101</v>
      </c>
      <c r="H2" s="35">
        <f t="shared" si="0"/>
        <v>43132</v>
      </c>
      <c r="I2" s="35">
        <f t="shared" si="0"/>
        <v>43160</v>
      </c>
    </row>
    <row r="3" spans="1:9" ht="15" thickBot="1" x14ac:dyDescent="0.4">
      <c r="C3" s="42" t="s">
        <v>59</v>
      </c>
      <c r="D3" s="35">
        <f>DATEVALUE(INDEX({31;28;31;30;31;30;31;31;30;31;30;31},MONTH(D2))&amp;"/" &amp; MONTH(D2) &amp; "/" &amp; YEAR(D2))</f>
        <v>43039</v>
      </c>
      <c r="E3" s="35">
        <f>DATEVALUE(INDEX({31;28;31;30;31;30;31;31;30;31;30;31},MONTH(E2))&amp;"/" &amp; MONTH(E2) &amp; "/" &amp; YEAR(E2))</f>
        <v>43069</v>
      </c>
      <c r="F3" s="35">
        <f>DATEVALUE(INDEX({31;28;31;30;31;30;31;31;30;31;30;31},MONTH(F2))&amp;"/" &amp; MONTH(F2) &amp; "/" &amp; YEAR(F2))</f>
        <v>43100</v>
      </c>
      <c r="G3" s="35">
        <f>DATEVALUE(INDEX({31;28;31;30;31;30;31;31;30;31;30;31},MONTH(G2))&amp;"/" &amp; MONTH(G2) &amp; "/" &amp; YEAR(G2))</f>
        <v>43131</v>
      </c>
      <c r="H3" s="35">
        <f>DATEVALUE(INDEX({31;28;31;30;31;30;31;31;30;31;30;31},MONTH(H2))&amp;"/" &amp; MONTH(H2) &amp; "/" &amp; YEAR(H2))</f>
        <v>43159</v>
      </c>
      <c r="I3" s="35">
        <f>DATEVALUE(INDEX({31;28;31;30;31;30;31;31;30;31;30;31},MONTH(I2))&amp;"/" &amp; MONTH(I2) &amp; "/" &amp; YEAR(I2))</f>
        <v>43190</v>
      </c>
    </row>
    <row r="4" spans="1:9" ht="15" thickBot="1" x14ac:dyDescent="0.4">
      <c r="A4" s="34" t="s">
        <v>34</v>
      </c>
      <c r="B4" s="34" t="s">
        <v>60</v>
      </c>
      <c r="C4" s="43">
        <f ca="1">SUM(OFFSET(C5,0,0,COUNTA($A:$A)-1))</f>
        <v>28455.4</v>
      </c>
      <c r="D4" s="44">
        <f ca="1">SUM(OFFSET(D5,0,0,COUNTA($A:$A)-1))</f>
        <v>13388.52</v>
      </c>
      <c r="E4" s="44">
        <f ca="1">SUM(OFFSET(E5,0,0,COUNTA($A:$A)-1))</f>
        <v>6644.01</v>
      </c>
      <c r="F4" s="44">
        <f ca="1">SUM(OFFSET(F5,0,0,COUNTA($A:$A)-1))</f>
        <v>5179.2700000000004</v>
      </c>
      <c r="G4" s="44">
        <f ca="1">SUM(OFFSET(G5,0,0,COUNTA($A:$A)-1))</f>
        <v>3243.6000000000004</v>
      </c>
      <c r="H4" s="44">
        <f ca="1">SUM(OFFSET(H5,0,0,COUNTA($A:$A)-1))</f>
        <v>0</v>
      </c>
      <c r="I4" s="45">
        <f ca="1">SUM(OFFSET(I5,0,0,COUNTA($A:$A)-1))</f>
        <v>0</v>
      </c>
    </row>
    <row r="5" spans="1:9" x14ac:dyDescent="0.35">
      <c r="A5" s="38" t="s">
        <v>15</v>
      </c>
      <c r="B5" s="38" t="s">
        <v>55</v>
      </c>
      <c r="C5">
        <f>SUMIFS(Prélèvements!$D:$D,Prélèvements!$B:$B,$A5,Prélèvements!$E:$E,"=")</f>
        <v>92.6</v>
      </c>
      <c r="D5">
        <f>SUMIFS(Prélèvements!$D:$D,Prélèvements!$B:$B,$A5,Prélèvements!$E:$E,"=",Prélèvements!$A:$A,"&gt;="&amp;D$2,Prélèvements!$A:$A,"&lt;="&amp;D$3)</f>
        <v>92.6</v>
      </c>
      <c r="E5">
        <f>SUMIFS(Prélèvements!$D:$D,Prélèvements!$B:$B,$A5,Prélèvements!$E:$E,"=",Prélèvements!$A:$A,"&gt;="&amp;E$2,Prélèvements!$A:$A,"&lt;="&amp;E$3)</f>
        <v>0</v>
      </c>
      <c r="F5">
        <f>SUMIFS(Prélèvements!$D:$D,Prélèvements!$B:$B,$A5,Prélèvements!$E:$E,"=",Prélèvements!$A:$A,"&gt;="&amp;F$2,Prélèvements!$A:$A,"&lt;="&amp;F$3)</f>
        <v>0</v>
      </c>
      <c r="G5">
        <f>SUMIFS(Prélèvements!$D:$D,Prélèvements!$B:$B,$A5,Prélèvements!$E:$E,"=",Prélèvements!$A:$A,"&gt;="&amp;G$2,Prélèvements!$A:$A,"&lt;="&amp;G$3)</f>
        <v>0</v>
      </c>
      <c r="H5">
        <f>SUMIFS(Prélèvements!$D:$D,Prélèvements!$B:$B,$A5,Prélèvements!$E:$E,"=",Prélèvements!$A:$A,"&gt;="&amp;H$2,Prélèvements!$A:$A,"&lt;="&amp;H$3)</f>
        <v>0</v>
      </c>
      <c r="I5">
        <f>SUMIFS(Prélèvements!$D:$D,Prélèvements!$B:$B,$A5,Prélèvements!$E:$E,"=",Prélèvements!$A:$A,"&gt;="&amp;I$2,Prélèvements!$A:$A,"&lt;="&amp;I$3)</f>
        <v>0</v>
      </c>
    </row>
    <row r="6" spans="1:9" x14ac:dyDescent="0.35">
      <c r="A6" s="39" t="s">
        <v>11</v>
      </c>
      <c r="B6" s="39" t="s">
        <v>56</v>
      </c>
      <c r="C6">
        <f>SUMIFS(Prélèvements!$D:$D,Prélèvements!$B:$B,$A6,Prélèvements!$E:$E,"=")</f>
        <v>86</v>
      </c>
      <c r="D6">
        <f>SUMIFS(Prélèvements!$D:$D,Prélèvements!$B:$B,$A6,Prélèvements!$E:$E,"=",Prélèvements!$A:$A,"&gt;="&amp;D$2,Prélèvements!$A:$A,"&lt;="&amp;D$3)</f>
        <v>86</v>
      </c>
      <c r="E6">
        <f>SUMIFS(Prélèvements!$D:$D,Prélèvements!$B:$B,$A6,Prélèvements!$E:$E,"=",Prélèvements!$A:$A,"&gt;="&amp;E$2,Prélèvements!$A:$A,"&lt;="&amp;E$3)</f>
        <v>0</v>
      </c>
      <c r="F6">
        <f>SUMIFS(Prélèvements!$D:$D,Prélèvements!$B:$B,$A6,Prélèvements!$E:$E,"=",Prélèvements!$A:$A,"&gt;="&amp;F$2,Prélèvements!$A:$A,"&lt;="&amp;F$3)</f>
        <v>0</v>
      </c>
      <c r="G6">
        <f>SUMIFS(Prélèvements!$D:$D,Prélèvements!$B:$B,$A6,Prélèvements!$E:$E,"=",Prélèvements!$A:$A,"&gt;="&amp;G$2,Prélèvements!$A:$A,"&lt;="&amp;G$3)</f>
        <v>0</v>
      </c>
      <c r="H6">
        <f>SUMIFS(Prélèvements!$D:$D,Prélèvements!$B:$B,$A6,Prélèvements!$E:$E,"=",Prélèvements!$A:$A,"&gt;="&amp;H$2,Prélèvements!$A:$A,"&lt;="&amp;H$3)</f>
        <v>0</v>
      </c>
      <c r="I6">
        <f>SUMIFS(Prélèvements!$D:$D,Prélèvements!$B:$B,$A6,Prélèvements!$E:$E,"=",Prélèvements!$A:$A,"&gt;="&amp;I$2,Prélèvements!$A:$A,"&lt;="&amp;I$3)</f>
        <v>0</v>
      </c>
    </row>
    <row r="7" spans="1:9" x14ac:dyDescent="0.35">
      <c r="A7" s="39" t="s">
        <v>9</v>
      </c>
      <c r="B7" s="39" t="s">
        <v>56</v>
      </c>
      <c r="C7">
        <f>SUMIFS(Prélèvements!$D:$D,Prélèvements!$B:$B,$A7,Prélèvements!$E:$E,"=")</f>
        <v>549.19000000000005</v>
      </c>
      <c r="D7">
        <f>SUMIFS(Prélèvements!$D:$D,Prélèvements!$B:$B,$A7,Prélèvements!$E:$E,"=",Prélèvements!$A:$A,"&gt;="&amp;D$2,Prélèvements!$A:$A,"&lt;="&amp;D$3)</f>
        <v>549.19000000000005</v>
      </c>
      <c r="E7">
        <f>SUMIFS(Prélèvements!$D:$D,Prélèvements!$B:$B,$A7,Prélèvements!$E:$E,"=",Prélèvements!$A:$A,"&gt;="&amp;E$2,Prélèvements!$A:$A,"&lt;="&amp;E$3)</f>
        <v>0</v>
      </c>
      <c r="F7">
        <f>SUMIFS(Prélèvements!$D:$D,Prélèvements!$B:$B,$A7,Prélèvements!$E:$E,"=",Prélèvements!$A:$A,"&gt;="&amp;F$2,Prélèvements!$A:$A,"&lt;="&amp;F$3)</f>
        <v>0</v>
      </c>
      <c r="G7">
        <f>SUMIFS(Prélèvements!$D:$D,Prélèvements!$B:$B,$A7,Prélèvements!$E:$E,"=",Prélèvements!$A:$A,"&gt;="&amp;G$2,Prélèvements!$A:$A,"&lt;="&amp;G$3)</f>
        <v>0</v>
      </c>
      <c r="H7">
        <f>SUMIFS(Prélèvements!$D:$D,Prélèvements!$B:$B,$A7,Prélèvements!$E:$E,"=",Prélèvements!$A:$A,"&gt;="&amp;H$2,Prélèvements!$A:$A,"&lt;="&amp;H$3)</f>
        <v>0</v>
      </c>
      <c r="I7">
        <f>SUMIFS(Prélèvements!$D:$D,Prélèvements!$B:$B,$A7,Prélèvements!$E:$E,"=",Prélèvements!$A:$A,"&gt;="&amp;I$2,Prélèvements!$A:$A,"&lt;="&amp;I$3)</f>
        <v>0</v>
      </c>
    </row>
    <row r="8" spans="1:9" x14ac:dyDescent="0.35">
      <c r="A8" s="39" t="s">
        <v>6</v>
      </c>
      <c r="B8" s="39" t="s">
        <v>56</v>
      </c>
      <c r="C8">
        <f>SUMIFS(Prélèvements!$D:$D,Prélèvements!$B:$B,$A8,Prélèvements!$E:$E,"=")</f>
        <v>411.9</v>
      </c>
      <c r="D8">
        <f>SUMIFS(Prélèvements!$D:$D,Prélèvements!$B:$B,$A8,Prélèvements!$E:$E,"=",Prélèvements!$A:$A,"&gt;="&amp;D$2,Prélèvements!$A:$A,"&lt;="&amp;D$3)</f>
        <v>411.9</v>
      </c>
      <c r="E8">
        <f>SUMIFS(Prélèvements!$D:$D,Prélèvements!$B:$B,$A8,Prélèvements!$E:$E,"=",Prélèvements!$A:$A,"&gt;="&amp;E$2,Prélèvements!$A:$A,"&lt;="&amp;E$3)</f>
        <v>0</v>
      </c>
      <c r="F8">
        <f>SUMIFS(Prélèvements!$D:$D,Prélèvements!$B:$B,$A8,Prélèvements!$E:$E,"=",Prélèvements!$A:$A,"&gt;="&amp;F$2,Prélèvements!$A:$A,"&lt;="&amp;F$3)</f>
        <v>0</v>
      </c>
      <c r="G8">
        <f>SUMIFS(Prélèvements!$D:$D,Prélèvements!$B:$B,$A8,Prélèvements!$E:$E,"=",Prélèvements!$A:$A,"&gt;="&amp;G$2,Prélèvements!$A:$A,"&lt;="&amp;G$3)</f>
        <v>0</v>
      </c>
      <c r="H8">
        <f>SUMIFS(Prélèvements!$D:$D,Prélèvements!$B:$B,$A8,Prélèvements!$E:$E,"=",Prélèvements!$A:$A,"&gt;="&amp;H$2,Prélèvements!$A:$A,"&lt;="&amp;H$3)</f>
        <v>0</v>
      </c>
      <c r="I8">
        <f>SUMIFS(Prélèvements!$D:$D,Prélèvements!$B:$B,$A8,Prélèvements!$E:$E,"=",Prélèvements!$A:$A,"&gt;="&amp;I$2,Prélèvements!$A:$A,"&lt;="&amp;I$3)</f>
        <v>0</v>
      </c>
    </row>
    <row r="9" spans="1:9" x14ac:dyDescent="0.35">
      <c r="A9" s="38" t="s">
        <v>26</v>
      </c>
      <c r="B9" s="38" t="s">
        <v>55</v>
      </c>
      <c r="C9">
        <f>SUMIFS(Prélèvements!$D:$D,Prélèvements!$B:$B,$A9,Prélèvements!$E:$E,"=")</f>
        <v>59.95</v>
      </c>
      <c r="D9">
        <f>SUMIFS(Prélèvements!$D:$D,Prélèvements!$B:$B,$A9,Prélèvements!$E:$E,"=",Prélèvements!$A:$A,"&gt;="&amp;D$2,Prélèvements!$A:$A,"&lt;="&amp;D$3)</f>
        <v>59.95</v>
      </c>
      <c r="E9">
        <f>SUMIFS(Prélèvements!$D:$D,Prélèvements!$B:$B,$A9,Prélèvements!$E:$E,"=",Prélèvements!$A:$A,"&gt;="&amp;E$2,Prélèvements!$A:$A,"&lt;="&amp;E$3)</f>
        <v>0</v>
      </c>
      <c r="F9">
        <f>SUMIFS(Prélèvements!$D:$D,Prélèvements!$B:$B,$A9,Prélèvements!$E:$E,"=",Prélèvements!$A:$A,"&gt;="&amp;F$2,Prélèvements!$A:$A,"&lt;="&amp;F$3)</f>
        <v>0</v>
      </c>
      <c r="G9">
        <f>SUMIFS(Prélèvements!$D:$D,Prélèvements!$B:$B,$A9,Prélèvements!$E:$E,"=",Prélèvements!$A:$A,"&gt;="&amp;G$2,Prélèvements!$A:$A,"&lt;="&amp;G$3)</f>
        <v>0</v>
      </c>
      <c r="H9">
        <f>SUMIFS(Prélèvements!$D:$D,Prélèvements!$B:$B,$A9,Prélèvements!$E:$E,"=",Prélèvements!$A:$A,"&gt;="&amp;H$2,Prélèvements!$A:$A,"&lt;="&amp;H$3)</f>
        <v>0</v>
      </c>
      <c r="I9">
        <f>SUMIFS(Prélèvements!$D:$D,Prélèvements!$B:$B,$A9,Prélèvements!$E:$E,"=",Prélèvements!$A:$A,"&gt;="&amp;I$2,Prélèvements!$A:$A,"&lt;="&amp;I$3)</f>
        <v>0</v>
      </c>
    </row>
    <row r="10" spans="1:9" x14ac:dyDescent="0.35">
      <c r="A10" s="38" t="s">
        <v>16</v>
      </c>
      <c r="B10" s="38" t="s">
        <v>55</v>
      </c>
      <c r="C10">
        <f>SUMIFS(Prélèvements!$D:$D,Prélèvements!$B:$B,$A10,Prélèvements!$E:$E,"=")</f>
        <v>81.430000000000007</v>
      </c>
      <c r="D10">
        <f>SUMIFS(Prélèvements!$D:$D,Prélèvements!$B:$B,$A10,Prélèvements!$E:$E,"=",Prélèvements!$A:$A,"&gt;="&amp;D$2,Prélèvements!$A:$A,"&lt;="&amp;D$3)</f>
        <v>81.430000000000007</v>
      </c>
      <c r="E10">
        <f>SUMIFS(Prélèvements!$D:$D,Prélèvements!$B:$B,$A10,Prélèvements!$E:$E,"=",Prélèvements!$A:$A,"&gt;="&amp;E$2,Prélèvements!$A:$A,"&lt;="&amp;E$3)</f>
        <v>0</v>
      </c>
      <c r="F10">
        <f>SUMIFS(Prélèvements!$D:$D,Prélèvements!$B:$B,$A10,Prélèvements!$E:$E,"=",Prélèvements!$A:$A,"&gt;="&amp;F$2,Prélèvements!$A:$A,"&lt;="&amp;F$3)</f>
        <v>0</v>
      </c>
      <c r="G10">
        <f>SUMIFS(Prélèvements!$D:$D,Prélèvements!$B:$B,$A10,Prélèvements!$E:$E,"=",Prélèvements!$A:$A,"&gt;="&amp;G$2,Prélèvements!$A:$A,"&lt;="&amp;G$3)</f>
        <v>0</v>
      </c>
      <c r="H10">
        <f>SUMIFS(Prélèvements!$D:$D,Prélèvements!$B:$B,$A10,Prélèvements!$E:$E,"=",Prélèvements!$A:$A,"&gt;="&amp;H$2,Prélèvements!$A:$A,"&lt;="&amp;H$3)</f>
        <v>0</v>
      </c>
      <c r="I10">
        <f>SUMIFS(Prélèvements!$D:$D,Prélèvements!$B:$B,$A10,Prélèvements!$E:$E,"=",Prélèvements!$A:$A,"&gt;="&amp;I$2,Prélèvements!$A:$A,"&lt;="&amp;I$3)</f>
        <v>0</v>
      </c>
    </row>
    <row r="11" spans="1:9" x14ac:dyDescent="0.35">
      <c r="A11" s="39" t="s">
        <v>5</v>
      </c>
      <c r="B11" s="39" t="s">
        <v>56</v>
      </c>
      <c r="C11">
        <f>SUMIFS(Prélèvements!$D:$D,Prélèvements!$B:$B,$A11,Prélèvements!$E:$E,"=")</f>
        <v>40.159999999999997</v>
      </c>
      <c r="D11">
        <f>SUMIFS(Prélèvements!$D:$D,Prélèvements!$B:$B,$A11,Prélèvements!$E:$E,"=",Prélèvements!$A:$A,"&gt;="&amp;D$2,Prélèvements!$A:$A,"&lt;="&amp;D$3)</f>
        <v>40.159999999999997</v>
      </c>
      <c r="E11">
        <f>SUMIFS(Prélèvements!$D:$D,Prélèvements!$B:$B,$A11,Prélèvements!$E:$E,"=",Prélèvements!$A:$A,"&gt;="&amp;E$2,Prélèvements!$A:$A,"&lt;="&amp;E$3)</f>
        <v>0</v>
      </c>
      <c r="F11">
        <f>SUMIFS(Prélèvements!$D:$D,Prélèvements!$B:$B,$A11,Prélèvements!$E:$E,"=",Prélèvements!$A:$A,"&gt;="&amp;F$2,Prélèvements!$A:$A,"&lt;="&amp;F$3)</f>
        <v>0</v>
      </c>
      <c r="G11">
        <f>SUMIFS(Prélèvements!$D:$D,Prélèvements!$B:$B,$A11,Prélèvements!$E:$E,"=",Prélèvements!$A:$A,"&gt;="&amp;G$2,Prélèvements!$A:$A,"&lt;="&amp;G$3)</f>
        <v>0</v>
      </c>
      <c r="H11">
        <f>SUMIFS(Prélèvements!$D:$D,Prélèvements!$B:$B,$A11,Prélèvements!$E:$E,"=",Prélèvements!$A:$A,"&gt;="&amp;H$2,Prélèvements!$A:$A,"&lt;="&amp;H$3)</f>
        <v>0</v>
      </c>
      <c r="I11">
        <f>SUMIFS(Prélèvements!$D:$D,Prélèvements!$B:$B,$A11,Prélèvements!$E:$E,"=",Prélèvements!$A:$A,"&gt;="&amp;I$2,Prélèvements!$A:$A,"&lt;="&amp;I$3)</f>
        <v>0</v>
      </c>
    </row>
    <row r="12" spans="1:9" x14ac:dyDescent="0.35">
      <c r="A12" s="39" t="s">
        <v>4</v>
      </c>
      <c r="B12" s="39" t="s">
        <v>56</v>
      </c>
      <c r="C12">
        <f>SUMIFS(Prélèvements!$D:$D,Prélèvements!$B:$B,$A12,Prélèvements!$E:$E,"=")</f>
        <v>38.36</v>
      </c>
      <c r="D12">
        <f>SUMIFS(Prélèvements!$D:$D,Prélèvements!$B:$B,$A12,Prélèvements!$E:$E,"=",Prélèvements!$A:$A,"&gt;="&amp;D$2,Prélèvements!$A:$A,"&lt;="&amp;D$3)</f>
        <v>38.36</v>
      </c>
      <c r="E12">
        <f>SUMIFS(Prélèvements!$D:$D,Prélèvements!$B:$B,$A12,Prélèvements!$E:$E,"=",Prélèvements!$A:$A,"&gt;="&amp;E$2,Prélèvements!$A:$A,"&lt;="&amp;E$3)</f>
        <v>0</v>
      </c>
      <c r="F12">
        <f>SUMIFS(Prélèvements!$D:$D,Prélèvements!$B:$B,$A12,Prélèvements!$E:$E,"=",Prélèvements!$A:$A,"&gt;="&amp;F$2,Prélèvements!$A:$A,"&lt;="&amp;F$3)</f>
        <v>0</v>
      </c>
      <c r="G12">
        <f>SUMIFS(Prélèvements!$D:$D,Prélèvements!$B:$B,$A12,Prélèvements!$E:$E,"=",Prélèvements!$A:$A,"&gt;="&amp;G$2,Prélèvements!$A:$A,"&lt;="&amp;G$3)</f>
        <v>0</v>
      </c>
      <c r="H12">
        <f>SUMIFS(Prélèvements!$D:$D,Prélèvements!$B:$B,$A12,Prélèvements!$E:$E,"=",Prélèvements!$A:$A,"&gt;="&amp;H$2,Prélèvements!$A:$A,"&lt;="&amp;H$3)</f>
        <v>0</v>
      </c>
      <c r="I12">
        <f>SUMIFS(Prélèvements!$D:$D,Prélèvements!$B:$B,$A12,Prélèvements!$E:$E,"=",Prélèvements!$A:$A,"&gt;="&amp;I$2,Prélèvements!$A:$A,"&lt;="&amp;I$3)</f>
        <v>0</v>
      </c>
    </row>
    <row r="13" spans="1:9" x14ac:dyDescent="0.35">
      <c r="A13" s="39" t="s">
        <v>2</v>
      </c>
      <c r="B13" s="39" t="s">
        <v>56</v>
      </c>
      <c r="C13">
        <f>SUMIFS(Prélèvements!$D:$D,Prélèvements!$B:$B,$A13,Prélèvements!$E:$E,"=")</f>
        <v>2699.5</v>
      </c>
      <c r="D13">
        <f>SUMIFS(Prélèvements!$D:$D,Prélèvements!$B:$B,$A13,Prélèvements!$E:$E,"=",Prélèvements!$A:$A,"&gt;="&amp;D$2,Prélèvements!$A:$A,"&lt;="&amp;D$3)</f>
        <v>539.9</v>
      </c>
      <c r="E13">
        <f>SUMIFS(Prélèvements!$D:$D,Prélèvements!$B:$B,$A13,Prélèvements!$E:$E,"=",Prélèvements!$A:$A,"&gt;="&amp;E$2,Prélèvements!$A:$A,"&lt;="&amp;E$3)</f>
        <v>539.9</v>
      </c>
      <c r="F13">
        <f>SUMIFS(Prélèvements!$D:$D,Prélèvements!$B:$B,$A13,Prélèvements!$E:$E,"=",Prélèvements!$A:$A,"&gt;="&amp;F$2,Prélèvements!$A:$A,"&lt;="&amp;F$3)</f>
        <v>539.9</v>
      </c>
      <c r="G13">
        <f>SUMIFS(Prélèvements!$D:$D,Prélèvements!$B:$B,$A13,Prélèvements!$E:$E,"=",Prélèvements!$A:$A,"&gt;="&amp;G$2,Prélèvements!$A:$A,"&lt;="&amp;G$3)</f>
        <v>1079.8</v>
      </c>
      <c r="H13">
        <f>SUMIFS(Prélèvements!$D:$D,Prélèvements!$B:$B,$A13,Prélèvements!$E:$E,"=",Prélèvements!$A:$A,"&gt;="&amp;H$2,Prélèvements!$A:$A,"&lt;="&amp;H$3)</f>
        <v>0</v>
      </c>
      <c r="I13">
        <f>SUMIFS(Prélèvements!$D:$D,Prélèvements!$B:$B,$A13,Prélèvements!$E:$E,"=",Prélèvements!$A:$A,"&gt;="&amp;I$2,Prélèvements!$A:$A,"&lt;="&amp;I$3)</f>
        <v>0</v>
      </c>
    </row>
    <row r="14" spans="1:9" x14ac:dyDescent="0.35">
      <c r="A14" s="38" t="s">
        <v>14</v>
      </c>
      <c r="B14" s="38" t="s">
        <v>55</v>
      </c>
      <c r="C14">
        <f>SUMIFS(Prélèvements!$D:$D,Prélèvements!$B:$B,$A14,Prélèvements!$E:$E,"=")</f>
        <v>1102.3499999999999</v>
      </c>
      <c r="D14">
        <f>SUMIFS(Prélèvements!$D:$D,Prélèvements!$B:$B,$A14,Prélèvements!$E:$E,"=",Prélèvements!$A:$A,"&gt;="&amp;D$2,Prélèvements!$A:$A,"&lt;="&amp;D$3)</f>
        <v>523.66999999999996</v>
      </c>
      <c r="E14">
        <f>SUMIFS(Prélèvements!$D:$D,Prélèvements!$B:$B,$A14,Prélèvements!$E:$E,"=",Prélèvements!$A:$A,"&gt;="&amp;E$2,Prélèvements!$A:$A,"&lt;="&amp;E$3)</f>
        <v>578.67999999999995</v>
      </c>
      <c r="F14">
        <f>SUMIFS(Prélèvements!$D:$D,Prélèvements!$B:$B,$A14,Prélèvements!$E:$E,"=",Prélèvements!$A:$A,"&gt;="&amp;F$2,Prélèvements!$A:$A,"&lt;="&amp;F$3)</f>
        <v>0</v>
      </c>
      <c r="G14">
        <f>SUMIFS(Prélèvements!$D:$D,Prélèvements!$B:$B,$A14,Prélèvements!$E:$E,"=",Prélèvements!$A:$A,"&gt;="&amp;G$2,Prélèvements!$A:$A,"&lt;="&amp;G$3)</f>
        <v>0</v>
      </c>
      <c r="H14">
        <f>SUMIFS(Prélèvements!$D:$D,Prélèvements!$B:$B,$A14,Prélèvements!$E:$E,"=",Prélèvements!$A:$A,"&gt;="&amp;H$2,Prélèvements!$A:$A,"&lt;="&amp;H$3)</f>
        <v>0</v>
      </c>
      <c r="I14">
        <f>SUMIFS(Prélèvements!$D:$D,Prélèvements!$B:$B,$A14,Prélèvements!$E:$E,"=",Prélèvements!$A:$A,"&gt;="&amp;I$2,Prélèvements!$A:$A,"&lt;="&amp;I$3)</f>
        <v>0</v>
      </c>
    </row>
    <row r="15" spans="1:9" x14ac:dyDescent="0.35">
      <c r="A15" s="38" t="s">
        <v>18</v>
      </c>
      <c r="B15" s="38" t="s">
        <v>55</v>
      </c>
      <c r="C15">
        <f>SUMIFS(Prélèvements!$D:$D,Prélèvements!$B:$B,$A15,Prélèvements!$E:$E,"=")</f>
        <v>113.47</v>
      </c>
      <c r="D15">
        <f>SUMIFS(Prélèvements!$D:$D,Prélèvements!$B:$B,$A15,Prélèvements!$E:$E,"=",Prélèvements!$A:$A,"&gt;="&amp;D$2,Prélèvements!$A:$A,"&lt;="&amp;D$3)</f>
        <v>48.67</v>
      </c>
      <c r="E15">
        <f>SUMIFS(Prélèvements!$D:$D,Prélèvements!$B:$B,$A15,Prélèvements!$E:$E,"=",Prélèvements!$A:$A,"&gt;="&amp;E$2,Prélèvements!$A:$A,"&lt;="&amp;E$3)</f>
        <v>0</v>
      </c>
      <c r="F15">
        <f>SUMIFS(Prélèvements!$D:$D,Prélèvements!$B:$B,$A15,Prélèvements!$E:$E,"=",Prélèvements!$A:$A,"&gt;="&amp;F$2,Prélèvements!$A:$A,"&lt;="&amp;F$3)</f>
        <v>64.8</v>
      </c>
      <c r="G15">
        <f>SUMIFS(Prélèvements!$D:$D,Prélèvements!$B:$B,$A15,Prélèvements!$E:$E,"=",Prélèvements!$A:$A,"&gt;="&amp;G$2,Prélèvements!$A:$A,"&lt;="&amp;G$3)</f>
        <v>0</v>
      </c>
      <c r="H15">
        <f>SUMIFS(Prélèvements!$D:$D,Prélèvements!$B:$B,$A15,Prélèvements!$E:$E,"=",Prélèvements!$A:$A,"&gt;="&amp;H$2,Prélèvements!$A:$A,"&lt;="&amp;H$3)</f>
        <v>0</v>
      </c>
      <c r="I15">
        <f>SUMIFS(Prélèvements!$D:$D,Prélèvements!$B:$B,$A15,Prélèvements!$E:$E,"=",Prélèvements!$A:$A,"&gt;="&amp;I$2,Prélèvements!$A:$A,"&lt;="&amp;I$3)</f>
        <v>0</v>
      </c>
    </row>
    <row r="16" spans="1:9" x14ac:dyDescent="0.35">
      <c r="A16" s="38" t="s">
        <v>21</v>
      </c>
      <c r="B16" s="38" t="s">
        <v>55</v>
      </c>
      <c r="C16">
        <f>SUMIFS(Prélèvements!$D:$D,Prélèvements!$B:$B,$A16,Prélèvements!$E:$E,"=")</f>
        <v>94.56</v>
      </c>
      <c r="D16">
        <f>SUMIFS(Prélèvements!$D:$D,Prélèvements!$B:$B,$A16,Prélèvements!$E:$E,"=",Prélèvements!$A:$A,"&gt;="&amp;D$2,Prélèvements!$A:$A,"&lt;="&amp;D$3)</f>
        <v>94.56</v>
      </c>
      <c r="E16">
        <f>SUMIFS(Prélèvements!$D:$D,Prélèvements!$B:$B,$A16,Prélèvements!$E:$E,"=",Prélèvements!$A:$A,"&gt;="&amp;E$2,Prélèvements!$A:$A,"&lt;="&amp;E$3)</f>
        <v>0</v>
      </c>
      <c r="F16">
        <f>SUMIFS(Prélèvements!$D:$D,Prélèvements!$B:$B,$A16,Prélèvements!$E:$E,"=",Prélèvements!$A:$A,"&gt;="&amp;F$2,Prélèvements!$A:$A,"&lt;="&amp;F$3)</f>
        <v>0</v>
      </c>
      <c r="G16">
        <f>SUMIFS(Prélèvements!$D:$D,Prélèvements!$B:$B,$A16,Prélèvements!$E:$E,"=",Prélèvements!$A:$A,"&gt;="&amp;G$2,Prélèvements!$A:$A,"&lt;="&amp;G$3)</f>
        <v>0</v>
      </c>
      <c r="H16">
        <f>SUMIFS(Prélèvements!$D:$D,Prélèvements!$B:$B,$A16,Prélèvements!$E:$E,"=",Prélèvements!$A:$A,"&gt;="&amp;H$2,Prélèvements!$A:$A,"&lt;="&amp;H$3)</f>
        <v>0</v>
      </c>
      <c r="I16">
        <f>SUMIFS(Prélèvements!$D:$D,Prélèvements!$B:$B,$A16,Prélèvements!$E:$E,"=",Prélèvements!$A:$A,"&gt;="&amp;I$2,Prélèvements!$A:$A,"&lt;="&amp;I$3)</f>
        <v>0</v>
      </c>
    </row>
    <row r="17" spans="1:9" x14ac:dyDescent="0.35">
      <c r="A17" s="38" t="s">
        <v>22</v>
      </c>
      <c r="B17" s="38" t="s">
        <v>55</v>
      </c>
      <c r="C17">
        <f>SUMIFS(Prélèvements!$D:$D,Prélèvements!$B:$B,$A17,Prélèvements!$E:$E,"=")</f>
        <v>282.66000000000003</v>
      </c>
      <c r="D17">
        <f>SUMIFS(Prélèvements!$D:$D,Prélèvements!$B:$B,$A17,Prélèvements!$E:$E,"=",Prélèvements!$A:$A,"&gt;="&amp;D$2,Prélèvements!$A:$A,"&lt;="&amp;D$3)</f>
        <v>282.66000000000003</v>
      </c>
      <c r="E17">
        <f>SUMIFS(Prélèvements!$D:$D,Prélèvements!$B:$B,$A17,Prélèvements!$E:$E,"=",Prélèvements!$A:$A,"&gt;="&amp;E$2,Prélèvements!$A:$A,"&lt;="&amp;E$3)</f>
        <v>0</v>
      </c>
      <c r="F17">
        <f>SUMIFS(Prélèvements!$D:$D,Prélèvements!$B:$B,$A17,Prélèvements!$E:$E,"=",Prélèvements!$A:$A,"&gt;="&amp;F$2,Prélèvements!$A:$A,"&lt;="&amp;F$3)</f>
        <v>0</v>
      </c>
      <c r="G17">
        <f>SUMIFS(Prélèvements!$D:$D,Prélèvements!$B:$B,$A17,Prélèvements!$E:$E,"=",Prélèvements!$A:$A,"&gt;="&amp;G$2,Prélèvements!$A:$A,"&lt;="&amp;G$3)</f>
        <v>0</v>
      </c>
      <c r="H17">
        <f>SUMIFS(Prélèvements!$D:$D,Prélèvements!$B:$B,$A17,Prélèvements!$E:$E,"=",Prélèvements!$A:$A,"&gt;="&amp;H$2,Prélèvements!$A:$A,"&lt;="&amp;H$3)</f>
        <v>0</v>
      </c>
      <c r="I17">
        <f>SUMIFS(Prélèvements!$D:$D,Prélèvements!$B:$B,$A17,Prélèvements!$E:$E,"=",Prélèvements!$A:$A,"&gt;="&amp;I$2,Prélèvements!$A:$A,"&lt;="&amp;I$3)</f>
        <v>0</v>
      </c>
    </row>
    <row r="18" spans="1:9" x14ac:dyDescent="0.35">
      <c r="A18" s="39" t="s">
        <v>10</v>
      </c>
      <c r="B18" s="39" t="s">
        <v>56</v>
      </c>
      <c r="C18">
        <f>SUMIFS(Prélèvements!$D:$D,Prélèvements!$B:$B,$A18,Prélèvements!$E:$E,"=")</f>
        <v>821.14</v>
      </c>
      <c r="D18">
        <f>SUMIFS(Prélèvements!$D:$D,Prélèvements!$B:$B,$A18,Prélèvements!$E:$E,"=",Prélèvements!$A:$A,"&gt;="&amp;D$2,Prélèvements!$A:$A,"&lt;="&amp;D$3)</f>
        <v>821.14</v>
      </c>
      <c r="E18">
        <f>SUMIFS(Prélèvements!$D:$D,Prélèvements!$B:$B,$A18,Prélèvements!$E:$E,"=",Prélèvements!$A:$A,"&gt;="&amp;E$2,Prélèvements!$A:$A,"&lt;="&amp;E$3)</f>
        <v>0</v>
      </c>
      <c r="F18">
        <f>SUMIFS(Prélèvements!$D:$D,Prélèvements!$B:$B,$A18,Prélèvements!$E:$E,"=",Prélèvements!$A:$A,"&gt;="&amp;F$2,Prélèvements!$A:$A,"&lt;="&amp;F$3)</f>
        <v>0</v>
      </c>
      <c r="G18">
        <f>SUMIFS(Prélèvements!$D:$D,Prélèvements!$B:$B,$A18,Prélèvements!$E:$E,"=",Prélèvements!$A:$A,"&gt;="&amp;G$2,Prélèvements!$A:$A,"&lt;="&amp;G$3)</f>
        <v>0</v>
      </c>
      <c r="H18">
        <f>SUMIFS(Prélèvements!$D:$D,Prélèvements!$B:$B,$A18,Prélèvements!$E:$E,"=",Prélèvements!$A:$A,"&gt;="&amp;H$2,Prélèvements!$A:$A,"&lt;="&amp;H$3)</f>
        <v>0</v>
      </c>
      <c r="I18">
        <f>SUMIFS(Prélèvements!$D:$D,Prélèvements!$B:$B,$A18,Prélèvements!$E:$E,"=",Prélèvements!$A:$A,"&gt;="&amp;I$2,Prélèvements!$A:$A,"&lt;="&amp;I$3)</f>
        <v>0</v>
      </c>
    </row>
    <row r="19" spans="1:9" x14ac:dyDescent="0.35">
      <c r="A19" s="38" t="s">
        <v>13</v>
      </c>
      <c r="B19" s="38" t="s">
        <v>55</v>
      </c>
      <c r="C19">
        <f>SUMIFS(Prélèvements!$D:$D,Prélèvements!$B:$B,$A19,Prélèvements!$E:$E,"=")</f>
        <v>291.84000000000003</v>
      </c>
      <c r="D19">
        <f>SUMIFS(Prélèvements!$D:$D,Prélèvements!$B:$B,$A19,Prélèvements!$E:$E,"=",Prélèvements!$A:$A,"&gt;="&amp;D$2,Prélèvements!$A:$A,"&lt;="&amp;D$3)</f>
        <v>146.59</v>
      </c>
      <c r="E19">
        <f>SUMIFS(Prélèvements!$D:$D,Prélèvements!$B:$B,$A19,Prélèvements!$E:$E,"=",Prélèvements!$A:$A,"&gt;="&amp;E$2,Prélèvements!$A:$A,"&lt;="&amp;E$3)</f>
        <v>0</v>
      </c>
      <c r="F19">
        <f>SUMIFS(Prélèvements!$D:$D,Prélèvements!$B:$B,$A19,Prélèvements!$E:$E,"=",Prélèvements!$A:$A,"&gt;="&amp;F$2,Prélèvements!$A:$A,"&lt;="&amp;F$3)</f>
        <v>145.25</v>
      </c>
      <c r="G19">
        <f>SUMIFS(Prélèvements!$D:$D,Prélèvements!$B:$B,$A19,Prélèvements!$E:$E,"=",Prélèvements!$A:$A,"&gt;="&amp;G$2,Prélèvements!$A:$A,"&lt;="&amp;G$3)</f>
        <v>0</v>
      </c>
      <c r="H19">
        <f>SUMIFS(Prélèvements!$D:$D,Prélèvements!$B:$B,$A19,Prélèvements!$E:$E,"=",Prélèvements!$A:$A,"&gt;="&amp;H$2,Prélèvements!$A:$A,"&lt;="&amp;H$3)</f>
        <v>0</v>
      </c>
      <c r="I19">
        <f>SUMIFS(Prélèvements!$D:$D,Prélèvements!$B:$B,$A19,Prélèvements!$E:$E,"=",Prélèvements!$A:$A,"&gt;="&amp;I$2,Prélèvements!$A:$A,"&lt;="&amp;I$3)</f>
        <v>0</v>
      </c>
    </row>
    <row r="20" spans="1:9" x14ac:dyDescent="0.35">
      <c r="A20" s="38" t="s">
        <v>19</v>
      </c>
      <c r="B20" s="38" t="s">
        <v>55</v>
      </c>
      <c r="C20">
        <f>SUMIFS(Prélèvements!$D:$D,Prélèvements!$B:$B,$A20,Prélèvements!$E:$E,"=")</f>
        <v>890.98</v>
      </c>
      <c r="D20">
        <f>SUMIFS(Prélèvements!$D:$D,Prélèvements!$B:$B,$A20,Prélèvements!$E:$E,"=",Prélèvements!$A:$A,"&gt;="&amp;D$2,Prélèvements!$A:$A,"&lt;="&amp;D$3)</f>
        <v>584.67999999999995</v>
      </c>
      <c r="E20">
        <f>SUMIFS(Prélèvements!$D:$D,Prélèvements!$B:$B,$A20,Prélèvements!$E:$E,"=",Prélèvements!$A:$A,"&gt;="&amp;E$2,Prélèvements!$A:$A,"&lt;="&amp;E$3)</f>
        <v>306.3</v>
      </c>
      <c r="F20">
        <f>SUMIFS(Prélèvements!$D:$D,Prélèvements!$B:$B,$A20,Prélèvements!$E:$E,"=",Prélèvements!$A:$A,"&gt;="&amp;F$2,Prélèvements!$A:$A,"&lt;="&amp;F$3)</f>
        <v>0</v>
      </c>
      <c r="G20">
        <f>SUMIFS(Prélèvements!$D:$D,Prélèvements!$B:$B,$A20,Prélèvements!$E:$E,"=",Prélèvements!$A:$A,"&gt;="&amp;G$2,Prélèvements!$A:$A,"&lt;="&amp;G$3)</f>
        <v>0</v>
      </c>
      <c r="H20">
        <f>SUMIFS(Prélèvements!$D:$D,Prélèvements!$B:$B,$A20,Prélèvements!$E:$E,"=",Prélèvements!$A:$A,"&gt;="&amp;H$2,Prélèvements!$A:$A,"&lt;="&amp;H$3)</f>
        <v>0</v>
      </c>
      <c r="I20">
        <f>SUMIFS(Prélèvements!$D:$D,Prélèvements!$B:$B,$A20,Prélèvements!$E:$E,"=",Prélèvements!$A:$A,"&gt;="&amp;I$2,Prélèvements!$A:$A,"&lt;="&amp;I$3)</f>
        <v>0</v>
      </c>
    </row>
    <row r="21" spans="1:9" x14ac:dyDescent="0.35">
      <c r="A21" s="38" t="s">
        <v>24</v>
      </c>
      <c r="B21" s="38" t="s">
        <v>55</v>
      </c>
      <c r="C21">
        <f>SUMIFS(Prélèvements!$D:$D,Prélèvements!$B:$B,$A21,Prélèvements!$E:$E,"=")</f>
        <v>156.85</v>
      </c>
      <c r="D21">
        <f>SUMIFS(Prélèvements!$D:$D,Prélèvements!$B:$B,$A21,Prélèvements!$E:$E,"=",Prélèvements!$A:$A,"&gt;="&amp;D$2,Prélèvements!$A:$A,"&lt;="&amp;D$3)</f>
        <v>142.75</v>
      </c>
      <c r="E21">
        <f>SUMIFS(Prélèvements!$D:$D,Prélèvements!$B:$B,$A21,Prélèvements!$E:$E,"=",Prélèvements!$A:$A,"&gt;="&amp;E$2,Prélèvements!$A:$A,"&lt;="&amp;E$3)</f>
        <v>14.099999999999998</v>
      </c>
      <c r="F21">
        <f>SUMIFS(Prélèvements!$D:$D,Prélèvements!$B:$B,$A21,Prélèvements!$E:$E,"=",Prélèvements!$A:$A,"&gt;="&amp;F$2,Prélèvements!$A:$A,"&lt;="&amp;F$3)</f>
        <v>0</v>
      </c>
      <c r="G21">
        <f>SUMIFS(Prélèvements!$D:$D,Prélèvements!$B:$B,$A21,Prélèvements!$E:$E,"=",Prélèvements!$A:$A,"&gt;="&amp;G$2,Prélèvements!$A:$A,"&lt;="&amp;G$3)</f>
        <v>0</v>
      </c>
      <c r="H21">
        <f>SUMIFS(Prélèvements!$D:$D,Prélèvements!$B:$B,$A21,Prélèvements!$E:$E,"=",Prélèvements!$A:$A,"&gt;="&amp;H$2,Prélèvements!$A:$A,"&lt;="&amp;H$3)</f>
        <v>0</v>
      </c>
      <c r="I21">
        <f>SUMIFS(Prélèvements!$D:$D,Prélèvements!$B:$B,$A21,Prélèvements!$E:$E,"=",Prélèvements!$A:$A,"&gt;="&amp;I$2,Prélèvements!$A:$A,"&lt;="&amp;I$3)</f>
        <v>0</v>
      </c>
    </row>
    <row r="22" spans="1:9" x14ac:dyDescent="0.35">
      <c r="A22" s="38" t="s">
        <v>20</v>
      </c>
      <c r="B22" s="38" t="s">
        <v>55</v>
      </c>
      <c r="C22">
        <f>SUMIFS(Prélèvements!$D:$D,Prélèvements!$B:$B,$A22,Prélèvements!$E:$E,"=")</f>
        <v>2014.08</v>
      </c>
      <c r="D22">
        <f>SUMIFS(Prélèvements!$D:$D,Prélèvements!$B:$B,$A22,Prélèvements!$E:$E,"=",Prélèvements!$A:$A,"&gt;="&amp;D$2,Prélèvements!$A:$A,"&lt;="&amp;D$3)</f>
        <v>422.76</v>
      </c>
      <c r="E22">
        <f>SUMIFS(Prélèvements!$D:$D,Prélèvements!$B:$B,$A22,Prélèvements!$E:$E,"=",Prélèvements!$A:$A,"&gt;="&amp;E$2,Prélèvements!$A:$A,"&lt;="&amp;E$3)</f>
        <v>1591.32</v>
      </c>
      <c r="F22">
        <f>SUMIFS(Prélèvements!$D:$D,Prélèvements!$B:$B,$A22,Prélèvements!$E:$E,"=",Prélèvements!$A:$A,"&gt;="&amp;F$2,Prélèvements!$A:$A,"&lt;="&amp;F$3)</f>
        <v>0</v>
      </c>
      <c r="G22">
        <f>SUMIFS(Prélèvements!$D:$D,Prélèvements!$B:$B,$A22,Prélèvements!$E:$E,"=",Prélèvements!$A:$A,"&gt;="&amp;G$2,Prélèvements!$A:$A,"&lt;="&amp;G$3)</f>
        <v>0</v>
      </c>
      <c r="H22">
        <f>SUMIFS(Prélèvements!$D:$D,Prélèvements!$B:$B,$A22,Prélèvements!$E:$E,"=",Prélèvements!$A:$A,"&gt;="&amp;H$2,Prélèvements!$A:$A,"&lt;="&amp;H$3)</f>
        <v>0</v>
      </c>
      <c r="I22">
        <f>SUMIFS(Prélèvements!$D:$D,Prélèvements!$B:$B,$A22,Prélèvements!$E:$E,"=",Prélèvements!$A:$A,"&gt;="&amp;I$2,Prélèvements!$A:$A,"&lt;="&amp;I$3)</f>
        <v>0</v>
      </c>
    </row>
    <row r="23" spans="1:9" x14ac:dyDescent="0.35">
      <c r="A23" s="38" t="s">
        <v>12</v>
      </c>
      <c r="B23" s="38" t="s">
        <v>55</v>
      </c>
      <c r="C23">
        <f>SUMIFS(Prélèvements!$D:$D,Prélèvements!$B:$B,$A23,Prélèvements!$E:$E,"=")</f>
        <v>8975.6999999999989</v>
      </c>
      <c r="D23">
        <f>SUMIFS(Prélèvements!$D:$D,Prélèvements!$B:$B,$A23,Prélèvements!$E:$E,"=",Prélèvements!$A:$A,"&gt;="&amp;D$2,Prélèvements!$A:$A,"&lt;="&amp;D$3)</f>
        <v>3326.2299999999996</v>
      </c>
      <c r="E23">
        <f>SUMIFS(Prélèvements!$D:$D,Prélèvements!$B:$B,$A23,Prélèvements!$E:$E,"=",Prélèvements!$A:$A,"&gt;="&amp;E$2,Prélèvements!$A:$A,"&lt;="&amp;E$3)</f>
        <v>2302.0500000000002</v>
      </c>
      <c r="F23">
        <f>SUMIFS(Prélèvements!$D:$D,Prélèvements!$B:$B,$A23,Prélèvements!$E:$E,"=",Prélèvements!$A:$A,"&gt;="&amp;F$2,Prélèvements!$A:$A,"&lt;="&amp;F$3)</f>
        <v>3347.4200000000005</v>
      </c>
      <c r="G23">
        <f>SUMIFS(Prélèvements!$D:$D,Prélèvements!$B:$B,$A23,Prélèvements!$E:$E,"=",Prélèvements!$A:$A,"&gt;="&amp;G$2,Prélèvements!$A:$A,"&lt;="&amp;G$3)</f>
        <v>0</v>
      </c>
      <c r="H23">
        <f>SUMIFS(Prélèvements!$D:$D,Prélèvements!$B:$B,$A23,Prélèvements!$E:$E,"=",Prélèvements!$A:$A,"&gt;="&amp;H$2,Prélèvements!$A:$A,"&lt;="&amp;H$3)</f>
        <v>0</v>
      </c>
      <c r="I23">
        <f>SUMIFS(Prélèvements!$D:$D,Prélèvements!$B:$B,$A23,Prélèvements!$E:$E,"=",Prélèvements!$A:$A,"&gt;="&amp;I$2,Prélèvements!$A:$A,"&lt;="&amp;I$3)</f>
        <v>0</v>
      </c>
    </row>
    <row r="24" spans="1:9" x14ac:dyDescent="0.35">
      <c r="A24" s="39" t="s">
        <v>3</v>
      </c>
      <c r="B24" s="39" t="s">
        <v>56</v>
      </c>
      <c r="C24">
        <f>SUMIFS(Prélèvements!$D:$D,Prélèvements!$B:$B,$A24,Prélèvements!$E:$E,"=")</f>
        <v>3833</v>
      </c>
      <c r="D24">
        <f>SUMIFS(Prélèvements!$D:$D,Prélèvements!$B:$B,$A24,Prélèvements!$E:$E,"=",Prélèvements!$A:$A,"&gt;="&amp;D$2,Prélèvements!$A:$A,"&lt;="&amp;D$3)</f>
        <v>753</v>
      </c>
      <c r="E24">
        <f>SUMIFS(Prélèvements!$D:$D,Prélèvements!$B:$B,$A24,Prélèvements!$E:$E,"=",Prélèvements!$A:$A,"&gt;="&amp;E$2,Prélèvements!$A:$A,"&lt;="&amp;E$3)</f>
        <v>770</v>
      </c>
      <c r="F24">
        <f>SUMIFS(Prélèvements!$D:$D,Prélèvements!$B:$B,$A24,Prélèvements!$E:$E,"=",Prélèvements!$A:$A,"&gt;="&amp;F$2,Prélèvements!$A:$A,"&lt;="&amp;F$3)</f>
        <v>770</v>
      </c>
      <c r="G24">
        <f>SUMIFS(Prélèvements!$D:$D,Prélèvements!$B:$B,$A24,Prélèvements!$E:$E,"=",Prélèvements!$A:$A,"&gt;="&amp;G$2,Prélèvements!$A:$A,"&lt;="&amp;G$3)</f>
        <v>1540</v>
      </c>
      <c r="H24">
        <f>SUMIFS(Prélèvements!$D:$D,Prélèvements!$B:$B,$A24,Prélèvements!$E:$E,"=",Prélèvements!$A:$A,"&gt;="&amp;H$2,Prélèvements!$A:$A,"&lt;="&amp;H$3)</f>
        <v>0</v>
      </c>
      <c r="I24">
        <f>SUMIFS(Prélèvements!$D:$D,Prélèvements!$B:$B,$A24,Prélèvements!$E:$E,"=",Prélèvements!$A:$A,"&gt;="&amp;I$2,Prélèvements!$A:$A,"&lt;="&amp;I$3)</f>
        <v>0</v>
      </c>
    </row>
    <row r="25" spans="1:9" x14ac:dyDescent="0.35">
      <c r="A25" s="38" t="s">
        <v>23</v>
      </c>
      <c r="B25" s="38" t="s">
        <v>55</v>
      </c>
      <c r="C25">
        <f>SUMIFS(Prélèvements!$D:$D,Prélèvements!$B:$B,$A25,Prélèvements!$E:$E,"=")</f>
        <v>97.86</v>
      </c>
      <c r="D25">
        <f>SUMIFS(Prélèvements!$D:$D,Prélèvements!$B:$B,$A25,Prélèvements!$E:$E,"=",Prélèvements!$A:$A,"&gt;="&amp;D$2,Prélèvements!$A:$A,"&lt;="&amp;D$3)</f>
        <v>97.86</v>
      </c>
      <c r="E25">
        <f>SUMIFS(Prélèvements!$D:$D,Prélèvements!$B:$B,$A25,Prélèvements!$E:$E,"=",Prélèvements!$A:$A,"&gt;="&amp;E$2,Prélèvements!$A:$A,"&lt;="&amp;E$3)</f>
        <v>0</v>
      </c>
      <c r="F25">
        <f>SUMIFS(Prélèvements!$D:$D,Prélèvements!$B:$B,$A25,Prélèvements!$E:$E,"=",Prélèvements!$A:$A,"&gt;="&amp;F$2,Prélèvements!$A:$A,"&lt;="&amp;F$3)</f>
        <v>0</v>
      </c>
      <c r="G25">
        <f>SUMIFS(Prélèvements!$D:$D,Prélèvements!$B:$B,$A25,Prélèvements!$E:$E,"=",Prélèvements!$A:$A,"&gt;="&amp;G$2,Prélèvements!$A:$A,"&lt;="&amp;G$3)</f>
        <v>0</v>
      </c>
      <c r="H25">
        <f>SUMIFS(Prélèvements!$D:$D,Prélèvements!$B:$B,$A25,Prélèvements!$E:$E,"=",Prélèvements!$A:$A,"&gt;="&amp;H$2,Prélèvements!$A:$A,"&lt;="&amp;H$3)</f>
        <v>0</v>
      </c>
      <c r="I25">
        <f>SUMIFS(Prélèvements!$D:$D,Prélèvements!$B:$B,$A25,Prélèvements!$E:$E,"=",Prélèvements!$A:$A,"&gt;="&amp;I$2,Prélèvements!$A:$A,"&lt;="&amp;I$3)</f>
        <v>0</v>
      </c>
    </row>
    <row r="26" spans="1:9" x14ac:dyDescent="0.35">
      <c r="A26" s="38" t="s">
        <v>17</v>
      </c>
      <c r="B26" s="38" t="s">
        <v>55</v>
      </c>
      <c r="C26">
        <f>SUMIFS(Prélèvements!$D:$D,Prélèvements!$B:$B,$A26,Prélèvements!$E:$E,"=")</f>
        <v>448.66</v>
      </c>
      <c r="D26">
        <f>SUMIFS(Prélèvements!$D:$D,Prélèvements!$B:$B,$A26,Prélèvements!$E:$E,"=",Prélèvements!$A:$A,"&gt;="&amp;D$2,Prélèvements!$A:$A,"&lt;="&amp;D$3)</f>
        <v>448.66</v>
      </c>
      <c r="E26">
        <f>SUMIFS(Prélèvements!$D:$D,Prélèvements!$B:$B,$A26,Prélèvements!$E:$E,"=",Prélèvements!$A:$A,"&gt;="&amp;E$2,Prélèvements!$A:$A,"&lt;="&amp;E$3)</f>
        <v>0</v>
      </c>
      <c r="F26">
        <f>SUMIFS(Prélèvements!$D:$D,Prélèvements!$B:$B,$A26,Prélèvements!$E:$E,"=",Prélèvements!$A:$A,"&gt;="&amp;F$2,Prélèvements!$A:$A,"&lt;="&amp;F$3)</f>
        <v>0</v>
      </c>
      <c r="G26">
        <f>SUMIFS(Prélèvements!$D:$D,Prélèvements!$B:$B,$A26,Prélèvements!$E:$E,"=",Prélèvements!$A:$A,"&gt;="&amp;G$2,Prélèvements!$A:$A,"&lt;="&amp;G$3)</f>
        <v>0</v>
      </c>
      <c r="H26">
        <f>SUMIFS(Prélèvements!$D:$D,Prélèvements!$B:$B,$A26,Prélèvements!$E:$E,"=",Prélèvements!$A:$A,"&gt;="&amp;H$2,Prélèvements!$A:$A,"&lt;="&amp;H$3)</f>
        <v>0</v>
      </c>
      <c r="I26">
        <f>SUMIFS(Prélèvements!$D:$D,Prélèvements!$B:$B,$A26,Prélèvements!$E:$E,"=",Prélèvements!$A:$A,"&gt;="&amp;I$2,Prélèvements!$A:$A,"&lt;="&amp;I$3)</f>
        <v>0</v>
      </c>
    </row>
    <row r="27" spans="1:9" x14ac:dyDescent="0.35">
      <c r="A27" s="39" t="s">
        <v>1</v>
      </c>
      <c r="B27" s="39" t="s">
        <v>56</v>
      </c>
      <c r="C27">
        <f>SUMIFS(Prélèvements!$D:$D,Prélèvements!$B:$B,$A27,Prélèvements!$E:$E,"=")</f>
        <v>1559.4899999999998</v>
      </c>
      <c r="D27">
        <f>SUMIFS(Prélèvements!$D:$D,Prélèvements!$B:$B,$A27,Prélèvements!$E:$E,"=",Prélèvements!$A:$A,"&gt;="&amp;D$2,Prélèvements!$A:$A,"&lt;="&amp;D$3)</f>
        <v>311.89</v>
      </c>
      <c r="E27">
        <f>SUMIFS(Prélèvements!$D:$D,Prélèvements!$B:$B,$A27,Prélèvements!$E:$E,"=",Prélèvements!$A:$A,"&gt;="&amp;E$2,Prélèvements!$A:$A,"&lt;="&amp;E$3)</f>
        <v>311.89999999999998</v>
      </c>
      <c r="F27">
        <f>SUMIFS(Prélèvements!$D:$D,Prélèvements!$B:$B,$A27,Prélèvements!$E:$E,"=",Prélèvements!$A:$A,"&gt;="&amp;F$2,Prélèvements!$A:$A,"&lt;="&amp;F$3)</f>
        <v>311.89999999999998</v>
      </c>
      <c r="G27">
        <f>SUMIFS(Prélèvements!$D:$D,Prélèvements!$B:$B,$A27,Prélèvements!$E:$E,"=",Prélèvements!$A:$A,"&gt;="&amp;G$2,Prélèvements!$A:$A,"&lt;="&amp;G$3)</f>
        <v>623.79999999999995</v>
      </c>
      <c r="H27">
        <f>SUMIFS(Prélèvements!$D:$D,Prélèvements!$B:$B,$A27,Prélèvements!$E:$E,"=",Prélèvements!$A:$A,"&gt;="&amp;H$2,Prélèvements!$A:$A,"&lt;="&amp;H$3)</f>
        <v>0</v>
      </c>
      <c r="I27">
        <f>SUMIFS(Prélèvements!$D:$D,Prélèvements!$B:$B,$A27,Prélèvements!$E:$E,"=",Prélèvements!$A:$A,"&gt;="&amp;I$2,Prélèvements!$A:$A,"&lt;="&amp;I$3)</f>
        <v>0</v>
      </c>
    </row>
    <row r="28" spans="1:9" x14ac:dyDescent="0.35">
      <c r="A28" s="39" t="s">
        <v>0</v>
      </c>
      <c r="B28" s="39" t="s">
        <v>56</v>
      </c>
      <c r="C28">
        <f>SUMIFS(Prélèvements!$D:$D,Prélèvements!$B:$B,$A28,Prélèvements!$E:$E,"=")</f>
        <v>0</v>
      </c>
      <c r="D28">
        <f>SUMIFS(Prélèvements!$D:$D,Prélèvements!$B:$B,$A28,Prélèvements!$E:$E,"=",Prélèvements!$A:$A,"&gt;="&amp;D$2,Prélèvements!$A:$A,"&lt;="&amp;D$3)</f>
        <v>0</v>
      </c>
      <c r="E28">
        <f>SUMIFS(Prélèvements!$D:$D,Prélèvements!$B:$B,$A28,Prélèvements!$E:$E,"=",Prélèvements!$A:$A,"&gt;="&amp;E$2,Prélèvements!$A:$A,"&lt;="&amp;E$3)</f>
        <v>0</v>
      </c>
      <c r="F28">
        <f>SUMIFS(Prélèvements!$D:$D,Prélèvements!$B:$B,$A28,Prélèvements!$E:$E,"=",Prélèvements!$A:$A,"&gt;="&amp;F$2,Prélèvements!$A:$A,"&lt;="&amp;F$3)</f>
        <v>0</v>
      </c>
      <c r="G28">
        <f>SUMIFS(Prélèvements!$D:$D,Prélèvements!$B:$B,$A28,Prélèvements!$E:$E,"=",Prélèvements!$A:$A,"&gt;="&amp;G$2,Prélèvements!$A:$A,"&lt;="&amp;G$3)</f>
        <v>0</v>
      </c>
      <c r="H28">
        <f>SUMIFS(Prélèvements!$D:$D,Prélèvements!$B:$B,$A28,Prélèvements!$E:$E,"=",Prélèvements!$A:$A,"&gt;="&amp;H$2,Prélèvements!$A:$A,"&lt;="&amp;H$3)</f>
        <v>0</v>
      </c>
      <c r="I28">
        <f>SUMIFS(Prélèvements!$D:$D,Prélèvements!$B:$B,$A28,Prélèvements!$E:$E,"=",Prélèvements!$A:$A,"&gt;="&amp;I$2,Prélèvements!$A:$A,"&lt;="&amp;I$3)</f>
        <v>0</v>
      </c>
    </row>
    <row r="29" spans="1:9" x14ac:dyDescent="0.35">
      <c r="A29" s="38" t="s">
        <v>25</v>
      </c>
      <c r="B29" s="38" t="s">
        <v>55</v>
      </c>
      <c r="C29">
        <f>SUMIFS(Prélèvements!$D:$D,Prélèvements!$B:$B,$A29,Prélèvements!$E:$E,"=")</f>
        <v>628.17000000000007</v>
      </c>
      <c r="D29">
        <f>SUMIFS(Prélèvements!$D:$D,Prélèvements!$B:$B,$A29,Prélèvements!$E:$E,"=",Prélèvements!$A:$A,"&gt;="&amp;D$2,Prélèvements!$A:$A,"&lt;="&amp;D$3)</f>
        <v>398.41</v>
      </c>
      <c r="E29">
        <f>SUMIFS(Prélèvements!$D:$D,Prélèvements!$B:$B,$A29,Prélèvements!$E:$E,"=",Prélèvements!$A:$A,"&gt;="&amp;E$2,Prélèvements!$A:$A,"&lt;="&amp;E$3)</f>
        <v>229.76</v>
      </c>
      <c r="F29">
        <f>SUMIFS(Prélèvements!$D:$D,Prélèvements!$B:$B,$A29,Prélèvements!$E:$E,"=",Prélèvements!$A:$A,"&gt;="&amp;F$2,Prélèvements!$A:$A,"&lt;="&amp;F$3)</f>
        <v>0</v>
      </c>
      <c r="G29">
        <f>SUMIFS(Prélèvements!$D:$D,Prélèvements!$B:$B,$A29,Prélèvements!$E:$E,"=",Prélèvements!$A:$A,"&gt;="&amp;G$2,Prélèvements!$A:$A,"&lt;="&amp;G$3)</f>
        <v>0</v>
      </c>
      <c r="H29">
        <f>SUMIFS(Prélèvements!$D:$D,Prélèvements!$B:$B,$A29,Prélèvements!$E:$E,"=",Prélèvements!$A:$A,"&gt;="&amp;H$2,Prélèvements!$A:$A,"&lt;="&amp;H$3)</f>
        <v>0</v>
      </c>
      <c r="I29">
        <f>SUMIFS(Prélèvements!$D:$D,Prélèvements!$B:$B,$A29,Prélèvements!$E:$E,"=",Prélèvements!$A:$A,"&gt;="&amp;I$2,Prélèvements!$A:$A,"&lt;="&amp;I$3)</f>
        <v>0</v>
      </c>
    </row>
    <row r="30" spans="1:9" x14ac:dyDescent="0.35">
      <c r="A30" s="39" t="s">
        <v>7</v>
      </c>
      <c r="B30" s="39" t="s">
        <v>56</v>
      </c>
      <c r="C30">
        <f>SUMIFS(Prélèvements!$D:$D,Prélèvements!$B:$B,$A30,Prélèvements!$E:$E,"=")</f>
        <v>2762</v>
      </c>
      <c r="D30">
        <f>SUMIFS(Prélèvements!$D:$D,Prélèvements!$B:$B,$A30,Prélèvements!$E:$E,"=",Prélèvements!$A:$A,"&gt;="&amp;D$2,Prélèvements!$A:$A,"&lt;="&amp;D$3)</f>
        <v>2762</v>
      </c>
      <c r="E30">
        <f>SUMIFS(Prélèvements!$D:$D,Prélèvements!$B:$B,$A30,Prélèvements!$E:$E,"=",Prélèvements!$A:$A,"&gt;="&amp;E$2,Prélèvements!$A:$A,"&lt;="&amp;E$3)</f>
        <v>0</v>
      </c>
      <c r="F30">
        <f>SUMIFS(Prélèvements!$D:$D,Prélèvements!$B:$B,$A30,Prélèvements!$E:$E,"=",Prélèvements!$A:$A,"&gt;="&amp;F$2,Prélèvements!$A:$A,"&lt;="&amp;F$3)</f>
        <v>0</v>
      </c>
      <c r="G30">
        <f>SUMIFS(Prélèvements!$D:$D,Prélèvements!$B:$B,$A30,Prélèvements!$E:$E,"=",Prélèvements!$A:$A,"&gt;="&amp;G$2,Prélèvements!$A:$A,"&lt;="&amp;G$3)</f>
        <v>0</v>
      </c>
      <c r="H30">
        <f>SUMIFS(Prélèvements!$D:$D,Prélèvements!$B:$B,$A30,Prélèvements!$E:$E,"=",Prélèvements!$A:$A,"&gt;="&amp;H$2,Prélèvements!$A:$A,"&lt;="&amp;H$3)</f>
        <v>0</v>
      </c>
      <c r="I30">
        <f>SUMIFS(Prélèvements!$D:$D,Prélèvements!$B:$B,$A30,Prélèvements!$E:$E,"=",Prélèvements!$A:$A,"&gt;="&amp;I$2,Prélèvements!$A:$A,"&lt;="&amp;I$3)</f>
        <v>0</v>
      </c>
    </row>
    <row r="31" spans="1:9" x14ac:dyDescent="0.35">
      <c r="A31" s="39" t="s">
        <v>8</v>
      </c>
      <c r="B31" s="39" t="s">
        <v>56</v>
      </c>
      <c r="C31">
        <f>SUMIFS(Prélèvements!$D:$D,Prélèvements!$B:$B,$A31,Prélèvements!$E:$E,"=")</f>
        <v>323.5</v>
      </c>
      <c r="D31">
        <f>SUMIFS(Prélèvements!$D:$D,Prélèvements!$B:$B,$A31,Prélèvements!$E:$E,"=",Prélèvements!$A:$A,"&gt;="&amp;D$2,Prélèvements!$A:$A,"&lt;="&amp;D$3)</f>
        <v>323.5</v>
      </c>
      <c r="E31">
        <f>SUMIFS(Prélèvements!$D:$D,Prélèvements!$B:$B,$A31,Prélèvements!$E:$E,"=",Prélèvements!$A:$A,"&gt;="&amp;E$2,Prélèvements!$A:$A,"&lt;="&amp;E$3)</f>
        <v>0</v>
      </c>
      <c r="F31">
        <f>SUMIFS(Prélèvements!$D:$D,Prélèvements!$B:$B,$A31,Prélèvements!$E:$E,"=",Prélèvements!$A:$A,"&gt;="&amp;F$2,Prélèvements!$A:$A,"&lt;="&amp;F$3)</f>
        <v>0</v>
      </c>
      <c r="G31">
        <f>SUMIFS(Prélèvements!$D:$D,Prélèvements!$B:$B,$A31,Prélèvements!$E:$E,"=",Prélèvements!$A:$A,"&gt;="&amp;G$2,Prélèvements!$A:$A,"&lt;="&amp;G$3)</f>
        <v>0</v>
      </c>
      <c r="H31">
        <f>SUMIFS(Prélèvements!$D:$D,Prélèvements!$B:$B,$A31,Prélèvements!$E:$E,"=",Prélèvements!$A:$A,"&gt;="&amp;H$2,Prélèvements!$A:$A,"&lt;="&amp;H$3)</f>
        <v>0</v>
      </c>
      <c r="I31">
        <f>SUMIFS(Prélèvements!$D:$D,Prélèvements!$B:$B,$A31,Prélèvements!$E:$E,"=",Prélèvements!$A:$A,"&gt;="&amp;I$2,Prélèvements!$A:$A,"&lt;="&amp;I$3)</f>
        <v>0</v>
      </c>
    </row>
  </sheetData>
  <sortState ref="A2:A28">
    <sortCondition ref="A2:A2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Oct 17</vt:lpstr>
      <vt:lpstr>Nov 17</vt:lpstr>
      <vt:lpstr>Déc 17</vt:lpstr>
      <vt:lpstr>Jan 18</vt:lpstr>
      <vt:lpstr>Fev 18</vt:lpstr>
      <vt:lpstr>Prélèvements</vt:lpstr>
      <vt:lpstr>TCD</vt:lpstr>
      <vt:lpstr>Soldes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bijouterie</dc:creator>
  <cp:lastModifiedBy>Nono WinPhone</cp:lastModifiedBy>
  <cp:lastPrinted>2017-10-12T17:32:05Z</cp:lastPrinted>
  <dcterms:created xsi:type="dcterms:W3CDTF">2017-10-12T15:53:55Z</dcterms:created>
  <dcterms:modified xsi:type="dcterms:W3CDTF">2017-10-28T01:51:44Z</dcterms:modified>
</cp:coreProperties>
</file>