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FOURNISSEURS">[1]FOURNISSEURS!$B$243:$B$262</definedName>
    <definedName name="remise">[1]BASE!$F$10:$F$24</definedName>
  </definedNames>
  <calcPr calcId="145621"/>
</workbook>
</file>

<file path=xl/calcChain.xml><?xml version="1.0" encoding="utf-8"?>
<calcChain xmlns="http://schemas.openxmlformats.org/spreadsheetml/2006/main">
  <c r="J33" i="1" l="1"/>
  <c r="H33" i="1"/>
  <c r="Q33" i="1"/>
  <c r="R33" i="1"/>
  <c r="P4" i="1"/>
  <c r="P5" i="1"/>
  <c r="P6" i="1"/>
  <c r="P7" i="1"/>
  <c r="P8" i="1"/>
  <c r="P9" i="1"/>
  <c r="P10" i="1"/>
  <c r="P11" i="1"/>
  <c r="P12" i="1"/>
  <c r="P13" i="1"/>
  <c r="P15" i="1"/>
  <c r="P16" i="1"/>
  <c r="P17" i="1"/>
  <c r="P18" i="1"/>
  <c r="P19" i="1"/>
  <c r="P20" i="1"/>
  <c r="P21" i="1"/>
  <c r="P22" i="1"/>
  <c r="P24" i="1"/>
  <c r="P25" i="1"/>
  <c r="P26" i="1"/>
  <c r="P27" i="1"/>
  <c r="P29" i="1"/>
  <c r="P30" i="1"/>
  <c r="P31" i="1"/>
  <c r="O4" i="1"/>
  <c r="O5" i="1"/>
  <c r="O6" i="1"/>
  <c r="O7" i="1"/>
  <c r="O8" i="1"/>
  <c r="O9" i="1"/>
  <c r="O10" i="1"/>
  <c r="O11" i="1"/>
  <c r="O12" i="1"/>
  <c r="O13" i="1"/>
  <c r="O15" i="1"/>
  <c r="O16" i="1"/>
  <c r="O17" i="1"/>
  <c r="O18" i="1"/>
  <c r="O19" i="1"/>
  <c r="O20" i="1"/>
  <c r="O21" i="1"/>
  <c r="O22" i="1"/>
  <c r="O24" i="1"/>
  <c r="O25" i="1"/>
  <c r="O26" i="1"/>
  <c r="O27" i="1"/>
  <c r="O29" i="1"/>
  <c r="O30" i="1"/>
  <c r="O31" i="1"/>
  <c r="N4" i="1"/>
  <c r="N5" i="1"/>
  <c r="N6" i="1"/>
  <c r="N7" i="1"/>
  <c r="N8" i="1"/>
  <c r="N9" i="1"/>
  <c r="N10" i="1"/>
  <c r="N11" i="1"/>
  <c r="N12" i="1"/>
  <c r="N13" i="1"/>
  <c r="N15" i="1"/>
  <c r="N16" i="1"/>
  <c r="N17" i="1"/>
  <c r="N18" i="1"/>
  <c r="N19" i="1"/>
  <c r="N20" i="1"/>
  <c r="N21" i="1"/>
  <c r="N22" i="1"/>
  <c r="N24" i="1"/>
  <c r="N25" i="1"/>
  <c r="N26" i="1"/>
  <c r="N27" i="1"/>
  <c r="N29" i="1"/>
  <c r="N30" i="1"/>
  <c r="N31" i="1"/>
  <c r="M4" i="1"/>
  <c r="M5" i="1"/>
  <c r="M6" i="1"/>
  <c r="M7" i="1"/>
  <c r="M8" i="1"/>
  <c r="M9" i="1"/>
  <c r="M10" i="1"/>
  <c r="M11" i="1"/>
  <c r="M12" i="1"/>
  <c r="M13" i="1"/>
  <c r="M15" i="1"/>
  <c r="M16" i="1"/>
  <c r="M17" i="1"/>
  <c r="M18" i="1"/>
  <c r="M19" i="1"/>
  <c r="M20" i="1"/>
  <c r="M21" i="1"/>
  <c r="M22" i="1"/>
  <c r="M24" i="1"/>
  <c r="M25" i="1"/>
  <c r="M26" i="1"/>
  <c r="M27" i="1"/>
  <c r="M29" i="1"/>
  <c r="M30" i="1"/>
  <c r="M31" i="1"/>
  <c r="K4" i="1"/>
  <c r="K5" i="1"/>
  <c r="K6" i="1"/>
  <c r="K8" i="1"/>
  <c r="K9" i="1"/>
  <c r="K10" i="1"/>
  <c r="K12" i="1"/>
  <c r="K15" i="1"/>
  <c r="K17" i="1"/>
  <c r="K19" i="1"/>
  <c r="K21" i="1"/>
  <c r="K24" i="1"/>
  <c r="K25" i="1"/>
  <c r="K26" i="1"/>
  <c r="K29" i="1"/>
  <c r="K30" i="1"/>
  <c r="G30" i="1"/>
  <c r="H30" i="1" s="1"/>
  <c r="J30" i="1" s="1"/>
  <c r="G29" i="1"/>
  <c r="H29" i="1" s="1"/>
  <c r="J29" i="1" s="1"/>
  <c r="G26" i="1"/>
  <c r="H26" i="1" s="1"/>
  <c r="J26" i="1" s="1"/>
  <c r="H25" i="1"/>
  <c r="J25" i="1" s="1"/>
  <c r="G25" i="1"/>
  <c r="H24" i="1"/>
  <c r="J24" i="1" s="1"/>
  <c r="G24" i="1"/>
  <c r="G21" i="1"/>
  <c r="H21" i="1" s="1"/>
  <c r="J21" i="1" s="1"/>
  <c r="G19" i="1"/>
  <c r="H19" i="1" s="1"/>
  <c r="J19" i="1" s="1"/>
  <c r="G17" i="1"/>
  <c r="H17" i="1" s="1"/>
  <c r="J17" i="1" s="1"/>
  <c r="G15" i="1"/>
  <c r="H15" i="1" s="1"/>
  <c r="J15" i="1" s="1"/>
  <c r="G12" i="1"/>
  <c r="H12" i="1" s="1"/>
  <c r="J12" i="1" s="1"/>
  <c r="G10" i="1"/>
  <c r="H10" i="1" s="1"/>
  <c r="J10" i="1" s="1"/>
  <c r="G9" i="1"/>
  <c r="H9" i="1" s="1"/>
  <c r="J9" i="1" s="1"/>
  <c r="H8" i="1"/>
  <c r="J8" i="1" s="1"/>
  <c r="G8" i="1"/>
  <c r="G6" i="1"/>
  <c r="H6" i="1" s="1"/>
  <c r="J6" i="1" s="1"/>
  <c r="G5" i="1"/>
  <c r="H5" i="1" s="1"/>
  <c r="P32" i="1"/>
  <c r="O23" i="1"/>
  <c r="K28" i="1"/>
  <c r="K18" i="1"/>
  <c r="K31" i="1"/>
  <c r="P28" i="1"/>
  <c r="M28" i="1"/>
  <c r="O32" i="1"/>
  <c r="N32" i="1"/>
  <c r="N14" i="1"/>
  <c r="K14" i="1"/>
  <c r="K13" i="1"/>
  <c r="M32" i="1"/>
  <c r="N23" i="1"/>
  <c r="K32" i="1"/>
  <c r="P14" i="1"/>
  <c r="P23" i="1"/>
  <c r="M14" i="1"/>
  <c r="K16" i="1"/>
  <c r="O14" i="1"/>
  <c r="K20" i="1"/>
  <c r="K23" i="1"/>
  <c r="N28" i="1"/>
  <c r="K27" i="1"/>
  <c r="K22" i="1"/>
  <c r="K7" i="1"/>
  <c r="O28" i="1"/>
  <c r="M23" i="1"/>
  <c r="K11" i="1"/>
  <c r="K33" i="1" l="1"/>
  <c r="M33" i="1"/>
  <c r="N33" i="1"/>
  <c r="P33" i="1"/>
  <c r="O33" i="1"/>
  <c r="J5" i="1"/>
</calcChain>
</file>

<file path=xl/sharedStrings.xml><?xml version="1.0" encoding="utf-8"?>
<sst xmlns="http://schemas.openxmlformats.org/spreadsheetml/2006/main" count="80" uniqueCount="48">
  <si>
    <t>CAISSE DU JOUR 05/12/2016</t>
  </si>
  <si>
    <t>DATE du jour</t>
  </si>
  <si>
    <t>ventes du jour</t>
  </si>
  <si>
    <t>FOURNISSEURS</t>
  </si>
  <si>
    <t>DESIGNATIONS</t>
  </si>
  <si>
    <t>PRIX ARTICLE</t>
  </si>
  <si>
    <t>remise</t>
  </si>
  <si>
    <t>montant remise</t>
  </si>
  <si>
    <t>PRIX DE VENTE</t>
  </si>
  <si>
    <t>QUANTITE</t>
  </si>
  <si>
    <t>SOUS TOTAL</t>
  </si>
  <si>
    <t>TOTAL JOUR</t>
  </si>
  <si>
    <t>MOYEN PAIEMENT</t>
  </si>
  <si>
    <t>total espece</t>
  </si>
  <si>
    <t>total cheque</t>
  </si>
  <si>
    <t>total cb</t>
  </si>
  <si>
    <t>autres</t>
  </si>
  <si>
    <t>TOTAL SEMAINE</t>
  </si>
  <si>
    <t>TOTAL MOIS</t>
  </si>
  <si>
    <t>COCO</t>
  </si>
  <si>
    <t>TOTAL CLIENTE</t>
  </si>
  <si>
    <t>ESPECE</t>
  </si>
  <si>
    <t>COCO_DEPOT</t>
  </si>
  <si>
    <t>Veste 3/4 Marine</t>
  </si>
  <si>
    <t>T</t>
  </si>
  <si>
    <t>POISSON_DEPOT</t>
  </si>
  <si>
    <t>PAKOLITTO</t>
  </si>
  <si>
    <t>LE_STREGHE</t>
  </si>
  <si>
    <t>MINSPRI</t>
  </si>
  <si>
    <t>ON_PAR_D_VS</t>
  </si>
  <si>
    <t>TJ</t>
  </si>
  <si>
    <t>OCLYS_CHRIST</t>
  </si>
  <si>
    <t>DIANS</t>
  </si>
  <si>
    <t>MOONC</t>
  </si>
  <si>
    <t>LIMMAGINE</t>
  </si>
  <si>
    <t>tj</t>
  </si>
  <si>
    <t>HIGHGARDEN</t>
  </si>
  <si>
    <t>BROCHE 77186</t>
  </si>
  <si>
    <t>ANTRE_FEMME</t>
  </si>
  <si>
    <t>CEINTURE A</t>
  </si>
  <si>
    <t>TENDANCE'sbdx</t>
  </si>
  <si>
    <t>HEARTLESS</t>
  </si>
  <si>
    <t>OCLYS_CHRISTEL</t>
  </si>
  <si>
    <t>30650015 BR STONE METAL</t>
  </si>
  <si>
    <t>TOTAUX</t>
  </si>
  <si>
    <t>CHEQUE</t>
  </si>
  <si>
    <t>CB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</si>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</sst>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dd/mm/yy;@"/>
    <numFmt numFmtId="165" formatCode="_-* #,##0.00\ [$€-40C]_-;\-* #,##0.00\ [$€-40C]_-;_-* &quot;-&quot;??\ [$€-40C]_-;_-@_-"/>
    <numFmt numFmtId="166" formatCode="#,##0.00\ &quot;€&quot;"/>
    <numFmt numFmtId="167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164" fontId="0" fillId="0" borderId="0" xfId="0" applyNumberFormat="1"/>
    <xf numFmtId="0" fontId="4" fillId="0" borderId="0" xfId="0" applyFont="1"/>
    <xf numFmtId="14" fontId="4" fillId="0" borderId="0" xfId="0" applyNumberFormat="1" applyFont="1"/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" xfId="0" applyBorder="1"/>
    <xf numFmtId="0" fontId="3" fillId="2" borderId="2" xfId="0" applyFont="1" applyFill="1" applyBorder="1" applyAlignment="1">
      <alignment horizontal="center"/>
    </xf>
    <xf numFmtId="0" fontId="0" fillId="2" borderId="2" xfId="0" applyFill="1" applyBorder="1"/>
    <xf numFmtId="165" fontId="0" fillId="3" borderId="1" xfId="1" applyNumberFormat="1" applyFont="1" applyFill="1" applyBorder="1"/>
    <xf numFmtId="3" fontId="0" fillId="2" borderId="1" xfId="0" applyNumberFormat="1" applyFill="1" applyBorder="1"/>
    <xf numFmtId="166" fontId="0" fillId="0" borderId="1" xfId="0" applyNumberFormat="1" applyBorder="1"/>
    <xf numFmtId="166" fontId="2" fillId="0" borderId="1" xfId="0" applyNumberFormat="1" applyFont="1" applyBorder="1"/>
    <xf numFmtId="167" fontId="0" fillId="3" borderId="1" xfId="0" applyNumberFormat="1" applyFill="1" applyBorder="1"/>
    <xf numFmtId="166" fontId="0" fillId="3" borderId="1" xfId="0" applyNumberFormat="1" applyFill="1" applyBorder="1"/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164" fontId="5" fillId="4" borderId="0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0" fontId="0" fillId="4" borderId="2" xfId="0" applyFill="1" applyBorder="1"/>
    <xf numFmtId="165" fontId="0" fillId="4" borderId="1" xfId="1" applyNumberFormat="1" applyFont="1" applyFill="1" applyBorder="1"/>
    <xf numFmtId="3" fontId="0" fillId="4" borderId="1" xfId="0" applyNumberFormat="1" applyFill="1" applyBorder="1"/>
    <xf numFmtId="166" fontId="2" fillId="4" borderId="1" xfId="0" applyNumberFormat="1" applyFont="1" applyFill="1" applyBorder="1"/>
    <xf numFmtId="167" fontId="0" fillId="4" borderId="1" xfId="0" applyNumberFormat="1" applyFill="1" applyBorder="1"/>
    <xf numFmtId="166" fontId="0" fillId="4" borderId="1" xfId="0" applyNumberFormat="1" applyFill="1" applyBorder="1"/>
    <xf numFmtId="0" fontId="0" fillId="0" borderId="1" xfId="0" quotePrefix="1" applyBorder="1"/>
    <xf numFmtId="0" fontId="3" fillId="4" borderId="1" xfId="0" applyFont="1" applyFill="1" applyBorder="1" applyAlignment="1">
      <alignment horizontal="center"/>
    </xf>
    <xf numFmtId="0" fontId="0" fillId="4" borderId="1" xfId="0" applyFill="1" applyBorder="1"/>
    <xf numFmtId="164" fontId="5" fillId="5" borderId="0" xfId="0" applyNumberFormat="1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/>
    </xf>
    <xf numFmtId="0" fontId="0" fillId="5" borderId="1" xfId="0" applyFill="1" applyBorder="1"/>
    <xf numFmtId="165" fontId="0" fillId="5" borderId="1" xfId="1" applyNumberFormat="1" applyFont="1" applyFill="1" applyBorder="1"/>
    <xf numFmtId="3" fontId="0" fillId="5" borderId="1" xfId="0" applyNumberFormat="1" applyFill="1" applyBorder="1"/>
    <xf numFmtId="166" fontId="2" fillId="5" borderId="1" xfId="0" applyNumberFormat="1" applyFont="1" applyFill="1" applyBorder="1"/>
    <xf numFmtId="167" fontId="0" fillId="5" borderId="1" xfId="0" applyNumberFormat="1" applyFill="1" applyBorder="1"/>
    <xf numFmtId="166" fontId="0" fillId="5" borderId="1" xfId="0" applyNumberFormat="1" applyFill="1" applyBorder="1"/>
    <xf numFmtId="0" fontId="5" fillId="0" borderId="0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6" borderId="1" xfId="0" applyFill="1" applyBorder="1"/>
    <xf numFmtId="0" fontId="6" fillId="0" borderId="0" xfId="0" applyFont="1" applyAlignment="1">
      <alignment horizontal="center" vertical="center"/>
    </xf>
    <xf numFmtId="165" fontId="0" fillId="0" borderId="1" xfId="1" applyNumberFormat="1" applyFont="1" applyBorder="1"/>
    <xf numFmtId="3" fontId="0" fillId="0" borderId="1" xfId="0" applyNumberFormat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AL&#214;H/GESTION%20BOUTI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PAKO-LITTO"/>
      <sheetName val="LE STREGHE"/>
      <sheetName val="FOURNISSEURS"/>
      <sheetName val="MINSPRI"/>
      <sheetName val="ON PARLE D "/>
      <sheetName val="OCLYS_CHRISTE"/>
      <sheetName val="DIAN'S "/>
      <sheetName val="MOON'C"/>
      <sheetName val="L'IMMAGINE."/>
      <sheetName val="HIGH GARDEN"/>
      <sheetName val="ANTRE_FEMME"/>
      <sheetName val="TENDANCE'sbdx"/>
      <sheetName val="HEARTLESS"/>
      <sheetName val="caisse quotidienne VIERGE"/>
      <sheetName val="fichier client"/>
      <sheetName val="COCO"/>
      <sheetName val="COCO_DEPOT"/>
      <sheetName val="MES_BIJOUX"/>
    </sheetNames>
    <sheetDataSet>
      <sheetData sheetId="0">
        <row r="10">
          <cell r="F10">
            <v>0</v>
          </cell>
        </row>
        <row r="11">
          <cell r="F11">
            <v>5</v>
          </cell>
        </row>
        <row r="12">
          <cell r="F12">
            <v>10</v>
          </cell>
        </row>
        <row r="13">
          <cell r="F13">
            <v>15</v>
          </cell>
        </row>
        <row r="14">
          <cell r="F14">
            <v>20</v>
          </cell>
        </row>
        <row r="15">
          <cell r="F15">
            <v>25</v>
          </cell>
        </row>
        <row r="16">
          <cell r="F16">
            <v>30</v>
          </cell>
        </row>
        <row r="17">
          <cell r="F17">
            <v>35</v>
          </cell>
        </row>
        <row r="18">
          <cell r="F18">
            <v>40</v>
          </cell>
        </row>
        <row r="19">
          <cell r="F19">
            <v>45</v>
          </cell>
        </row>
        <row r="20">
          <cell r="F20">
            <v>50</v>
          </cell>
        </row>
        <row r="21">
          <cell r="F21">
            <v>55</v>
          </cell>
        </row>
        <row r="22">
          <cell r="F22">
            <v>60</v>
          </cell>
        </row>
        <row r="23">
          <cell r="F23">
            <v>65</v>
          </cell>
        </row>
        <row r="24">
          <cell r="F24">
            <v>70</v>
          </cell>
        </row>
      </sheetData>
      <sheetData sheetId="1"/>
      <sheetData sheetId="2"/>
      <sheetData sheetId="3">
        <row r="243">
          <cell r="B243" t="str">
            <v>FOUNISSEURS</v>
          </cell>
        </row>
        <row r="244">
          <cell r="B244" t="str">
            <v>News 1</v>
          </cell>
        </row>
        <row r="245">
          <cell r="B245" t="str">
            <v>News 2</v>
          </cell>
        </row>
        <row r="246">
          <cell r="B246" t="str">
            <v>News 3</v>
          </cell>
        </row>
        <row r="247">
          <cell r="B247" t="str">
            <v>News 4</v>
          </cell>
        </row>
        <row r="248">
          <cell r="B248" t="str">
            <v>COCO</v>
          </cell>
        </row>
        <row r="249">
          <cell r="B249" t="str">
            <v>COCO_DEPOT</v>
          </cell>
        </row>
        <row r="250">
          <cell r="B250" t="str">
            <v>POISSON_DEPOT</v>
          </cell>
        </row>
        <row r="251">
          <cell r="B251" t="str">
            <v>PAKOLITTO</v>
          </cell>
        </row>
        <row r="252">
          <cell r="B252" t="str">
            <v>LE_STREGHE</v>
          </cell>
        </row>
        <row r="253">
          <cell r="B253" t="str">
            <v>MINSPRI</v>
          </cell>
        </row>
        <row r="254">
          <cell r="B254" t="str">
            <v>ON_PAR_D_VS</v>
          </cell>
        </row>
        <row r="255">
          <cell r="B255" t="str">
            <v>OCLYS_CHRIST</v>
          </cell>
        </row>
        <row r="256">
          <cell r="B256" t="str">
            <v>DIANS</v>
          </cell>
        </row>
        <row r="257">
          <cell r="B257" t="str">
            <v>MOONC</v>
          </cell>
        </row>
        <row r="258">
          <cell r="B258" t="str">
            <v>LIMMAGINE</v>
          </cell>
        </row>
        <row r="259">
          <cell r="B259" t="str">
            <v>HIGHGARDEN</v>
          </cell>
        </row>
        <row r="260">
          <cell r="B260" t="str">
            <v>ANTRE_FEMME</v>
          </cell>
        </row>
        <row r="261">
          <cell r="B261" t="str">
            <v>TENDANCE'sbdx</v>
          </cell>
        </row>
        <row r="262">
          <cell r="B262" t="str">
            <v>HEARTLESS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workbookViewId="0"/>
  </sheetViews>
  <sheetFormatPr baseColWidth="10" defaultRowHeight="15" x14ac:dyDescent="0.25"/>
  <cols>
    <col min="3" max="3" width="20" customWidth="1"/>
    <col min="4" max="4" width="24.42578125" customWidth="1"/>
  </cols>
  <sheetData>
    <row r="1" spans="1:18" ht="21" x14ac:dyDescent="0.35">
      <c r="A1" s="1"/>
      <c r="C1" s="2"/>
      <c r="D1" s="3" t="s">
        <v>0</v>
      </c>
      <c r="F1" s="3"/>
    </row>
    <row r="2" spans="1:18" x14ac:dyDescent="0.25">
      <c r="A2" s="1"/>
    </row>
    <row r="3" spans="1:18" ht="31.5" x14ac:dyDescent="0.2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</row>
    <row r="4" spans="1:18" ht="15.75" x14ac:dyDescent="0.25">
      <c r="A4" s="7"/>
      <c r="B4" s="8"/>
      <c r="C4" s="9"/>
      <c r="D4" s="9"/>
      <c r="E4" s="5"/>
      <c r="F4" s="5"/>
      <c r="G4" s="5"/>
      <c r="H4" s="5"/>
      <c r="I4" s="5"/>
      <c r="J4" s="5"/>
      <c r="K4" s="5" t="str">
        <f ca="1">IF($B4="T",SUMIFS($J:$J,$A:$A,INDIRECT("A"&amp;ROW()-1),$B:$B,INDIRECT("B"&amp;ROW()-1)),IF($B4="TJ",SUMIFS($J:$J,$A:$A,INDIRECT("A"&amp;ROW()-1)),""))</f>
        <v/>
      </c>
      <c r="L4" s="5"/>
      <c r="M4" s="10" t="str">
        <f ca="1">IF($B4="TJ",SUMIFS($J:$J,$A:$A,INDIRECT("A"&amp;ROW()-1),$L:$L,"ESPECE"),"")</f>
        <v/>
      </c>
      <c r="N4" s="10" t="str">
        <f ca="1">IF($B4="TJ",SUMIFS($J:$J,$A:$A,INDIRECT("A"&amp;ROW()-1),$L:$L,"CHEQUE"),"")</f>
        <v/>
      </c>
      <c r="O4" s="10" t="str">
        <f ca="1">IF($B4="TJ",SUMIFS($J:$J,$A:$A,INDIRECT("A"&amp;ROW()-1),$L:$L,"CB"),"")</f>
        <v/>
      </c>
      <c r="P4" s="10" t="str">
        <f ca="1">IF($B4="TJ",SUMIFS($J:$J,$A:$A,INDIRECT("A"&amp;ROW()-1),$L:$L,"AUTRES"),"")</f>
        <v/>
      </c>
      <c r="Q4" s="10"/>
      <c r="R4" s="10"/>
    </row>
    <row r="5" spans="1:18" ht="15.75" x14ac:dyDescent="0.25">
      <c r="A5" s="7">
        <v>42712</v>
      </c>
      <c r="B5" s="8">
        <v>1</v>
      </c>
      <c r="C5" s="11" t="s">
        <v>19</v>
      </c>
      <c r="D5" s="12" t="s">
        <v>20</v>
      </c>
      <c r="E5" s="13">
        <v>200</v>
      </c>
      <c r="F5" s="14">
        <v>5</v>
      </c>
      <c r="G5" s="15">
        <f>(E5*F5/100)</f>
        <v>10</v>
      </c>
      <c r="H5" s="16">
        <f>(E5-G5)</f>
        <v>190</v>
      </c>
      <c r="I5" s="17">
        <v>1</v>
      </c>
      <c r="J5" s="15">
        <f>PRODUCT(H5*I5)</f>
        <v>190</v>
      </c>
      <c r="K5" s="18" t="str">
        <f ca="1">IF($B5="T",SUMIFS($J:$J,$A:$A,INDIRECT("A"&amp;ROW()-1),$B:$B,INDIRECT("B"&amp;ROW()-1)),IF($B5="TJ",SUMIFS($J:$J,$A:$A,INDIRECT("A"&amp;ROW()-1)),""))</f>
        <v/>
      </c>
      <c r="L5" s="19" t="s">
        <v>21</v>
      </c>
      <c r="M5" s="10" t="str">
        <f ca="1">IF($B5="TJ",SUMIFS($J:$J,$A:$A,INDIRECT("A"&amp;ROW()-1),$L:$L,"ESPECE"),"")</f>
        <v/>
      </c>
      <c r="N5" s="10" t="str">
        <f ca="1">IF($B5="TJ",SUMIFS($J:$J,$A:$A,INDIRECT("A"&amp;ROW()-1),$L:$L,"CHEQUE"),"")</f>
        <v/>
      </c>
      <c r="O5" s="10" t="str">
        <f ca="1">IF($B5="TJ",SUMIFS($J:$J,$A:$A,INDIRECT("A"&amp;ROW()-1),$L:$L,"CB"),"")</f>
        <v/>
      </c>
      <c r="P5" s="10" t="str">
        <f ca="1">IF($B5="TJ",SUMIFS($J:$J,$A:$A,INDIRECT("A"&amp;ROW()-1),$L:$L,"AUTRES"),"")</f>
        <v/>
      </c>
      <c r="Q5" s="10"/>
      <c r="R5" s="10"/>
    </row>
    <row r="6" spans="1:18" ht="15.75" x14ac:dyDescent="0.25">
      <c r="A6" s="7">
        <v>42712</v>
      </c>
      <c r="B6" s="8">
        <v>1</v>
      </c>
      <c r="C6" s="20" t="s">
        <v>22</v>
      </c>
      <c r="D6" s="19" t="s">
        <v>23</v>
      </c>
      <c r="E6" s="13">
        <v>300</v>
      </c>
      <c r="F6" s="14">
        <v>0</v>
      </c>
      <c r="G6" s="15">
        <f t="shared" ref="G6:G30" si="0">(E6*F6/100)</f>
        <v>0</v>
      </c>
      <c r="H6" s="16">
        <f>(E6-G6)</f>
        <v>300</v>
      </c>
      <c r="I6" s="17">
        <v>1</v>
      </c>
      <c r="J6" s="15">
        <f>PRODUCT(H6*I6)</f>
        <v>300</v>
      </c>
      <c r="K6" s="18" t="str">
        <f ca="1">IF($B6="T",SUMIFS($J:$J,$A:$A,INDIRECT("A"&amp;ROW()-1),$B:$B,INDIRECT("B"&amp;ROW()-1)),IF($B6="TJ",SUMIFS($J:$J,$A:$A,INDIRECT("A"&amp;ROW()-1)),""))</f>
        <v/>
      </c>
      <c r="L6" s="19" t="s">
        <v>45</v>
      </c>
      <c r="M6" s="10" t="str">
        <f ca="1">IF($B6="TJ",SUMIFS($J:$J,$A:$A,INDIRECT("A"&amp;ROW()-1),$L:$L,"ESPECE"),"")</f>
        <v/>
      </c>
      <c r="N6" s="10" t="str">
        <f ca="1">IF($B6="TJ",SUMIFS($J:$J,$A:$A,INDIRECT("A"&amp;ROW()-1),$L:$L,"CHEQUE"),"")</f>
        <v/>
      </c>
      <c r="O6" s="10" t="str">
        <f ca="1">IF($B6="TJ",SUMIFS($J:$J,$A:$A,INDIRECT("A"&amp;ROW()-1),$L:$L,"CB"),"")</f>
        <v/>
      </c>
      <c r="P6" s="10" t="str">
        <f ca="1">IF($B6="TJ",SUMIFS($J:$J,$A:$A,INDIRECT("A"&amp;ROW()-1),$L:$L,"AUTRES"),"")</f>
        <v/>
      </c>
      <c r="Q6" s="10"/>
      <c r="R6" s="10"/>
    </row>
    <row r="7" spans="1:18" ht="15.75" x14ac:dyDescent="0.25">
      <c r="A7" s="21"/>
      <c r="B7" s="22" t="s">
        <v>24</v>
      </c>
      <c r="C7" s="23" t="s">
        <v>25</v>
      </c>
      <c r="D7" s="24"/>
      <c r="E7" s="25"/>
      <c r="F7" s="26"/>
      <c r="G7" s="27"/>
      <c r="H7" s="27"/>
      <c r="I7" s="28"/>
      <c r="J7" s="29"/>
      <c r="K7" s="29">
        <f ca="1">IF($B7="T",SUMIFS($J:$J,$A:$A,INDIRECT("A"&amp;ROW()-1),$B:$B,INDIRECT("B"&amp;ROW()-1)),IF($B7="TJ",SUMIFS($J:$J,$A:$A,INDIRECT("A"&amp;ROW()-1)),""))</f>
        <v>490</v>
      </c>
      <c r="L7" s="19"/>
      <c r="M7" s="30" t="str">
        <f ca="1">IF($B7="TJ",SUMIFS($J:$J,$A:$A,INDIRECT("A"&amp;ROW()-1),$L:$L,"ESPECE"),"")</f>
        <v/>
      </c>
      <c r="N7" s="10" t="str">
        <f ca="1">IF($B7="TJ",SUMIFS($J:$J,$A:$A,INDIRECT("A"&amp;ROW()-1),$L:$L,"CHEQUE"),"")</f>
        <v/>
      </c>
      <c r="O7" s="10" t="str">
        <f ca="1">IF($B7="TJ",SUMIFS($J:$J,$A:$A,INDIRECT("A"&amp;ROW()-1),$L:$L,"CB"),"")</f>
        <v/>
      </c>
      <c r="P7" s="10" t="str">
        <f ca="1">IF($B7="TJ",SUMIFS($J:$J,$A:$A,INDIRECT("A"&amp;ROW()-1),$L:$L,"AUTRES"),"")</f>
        <v/>
      </c>
      <c r="Q7" s="10"/>
      <c r="R7" s="10"/>
    </row>
    <row r="8" spans="1:18" ht="15.75" x14ac:dyDescent="0.25">
      <c r="A8" s="7">
        <v>42712</v>
      </c>
      <c r="B8" s="8">
        <v>2</v>
      </c>
      <c r="C8" s="11" t="s">
        <v>26</v>
      </c>
      <c r="D8" s="12" t="s">
        <v>20</v>
      </c>
      <c r="E8" s="13">
        <v>1</v>
      </c>
      <c r="F8" s="14">
        <v>0</v>
      </c>
      <c r="G8" s="15">
        <f t="shared" si="0"/>
        <v>0</v>
      </c>
      <c r="H8" s="16">
        <f t="shared" ref="H8:H12" si="1">(E8-G8)</f>
        <v>1</v>
      </c>
      <c r="I8" s="17">
        <v>1</v>
      </c>
      <c r="J8" s="15">
        <f>PRODUCT(H8*I8)</f>
        <v>1</v>
      </c>
      <c r="K8" s="18" t="str">
        <f ca="1">IF($B8="T",SUMIFS($J:$J,$A:$A,INDIRECT("A"&amp;ROW()-1),$B:$B,INDIRECT("B"&amp;ROW()-1)),IF($B8="TJ",SUMIFS($J:$J,$A:$A,INDIRECT("A"&amp;ROW()-1)),""))</f>
        <v/>
      </c>
      <c r="L8" s="19" t="s">
        <v>21</v>
      </c>
      <c r="M8" s="10" t="str">
        <f ca="1">IF($B8="TJ",SUMIFS($J:$J,$A:$A,INDIRECT("A"&amp;ROW()-1),$L:$L,"ESPECE"),"")</f>
        <v/>
      </c>
      <c r="N8" s="10" t="str">
        <f ca="1">IF($B8="TJ",SUMIFS($J:$J,$A:$A,INDIRECT("A"&amp;ROW()-1),$L:$L,"CHEQUE"),"")</f>
        <v/>
      </c>
      <c r="O8" s="10" t="str">
        <f ca="1">IF($B8="TJ",SUMIFS($J:$J,$A:$A,INDIRECT("A"&amp;ROW()-1),$L:$L,"CB"),"")</f>
        <v/>
      </c>
      <c r="P8" s="10" t="str">
        <f ca="1">IF($B8="TJ",SUMIFS($J:$J,$A:$A,INDIRECT("A"&amp;ROW()-1),$L:$L,"AUTRES"),"")</f>
        <v/>
      </c>
      <c r="Q8" s="10"/>
      <c r="R8" s="10"/>
    </row>
    <row r="9" spans="1:18" ht="15.75" x14ac:dyDescent="0.25">
      <c r="A9" s="7">
        <v>42712</v>
      </c>
      <c r="B9" s="8">
        <v>2</v>
      </c>
      <c r="C9" s="20" t="s">
        <v>27</v>
      </c>
      <c r="D9" s="19" t="s">
        <v>23</v>
      </c>
      <c r="E9" s="13">
        <v>300</v>
      </c>
      <c r="F9" s="14">
        <v>0</v>
      </c>
      <c r="G9" s="15">
        <f t="shared" si="0"/>
        <v>0</v>
      </c>
      <c r="H9" s="16">
        <f t="shared" si="1"/>
        <v>300</v>
      </c>
      <c r="I9" s="17">
        <v>1</v>
      </c>
      <c r="J9" s="15">
        <f>PRODUCT(H9*I9)</f>
        <v>300</v>
      </c>
      <c r="K9" s="18" t="str">
        <f ca="1">IF($B9="T",SUMIFS($J:$J,$A:$A,INDIRECT("A"&amp;ROW()-1),$B:$B,INDIRECT("B"&amp;ROW()-1)),IF($B9="TJ",SUMIFS($J:$J,$A:$A,INDIRECT("A"&amp;ROW()-1)),""))</f>
        <v/>
      </c>
      <c r="L9" s="19" t="s">
        <v>45</v>
      </c>
      <c r="M9" s="10" t="str">
        <f ca="1">IF($B9="TJ",SUMIFS($J:$J,$A:$A,INDIRECT("A"&amp;ROW()-1),$L:$L,"ESPECE"),"")</f>
        <v/>
      </c>
      <c r="N9" s="10" t="str">
        <f ca="1">IF($B9="TJ",SUMIFS($J:$J,$A:$A,INDIRECT("A"&amp;ROW()-1),$L:$L,"CHEQUE"),"")</f>
        <v/>
      </c>
      <c r="O9" s="10" t="str">
        <f ca="1">IF($B9="TJ",SUMIFS($J:$J,$A:$A,INDIRECT("A"&amp;ROW()-1),$L:$L,"CB"),"")</f>
        <v/>
      </c>
      <c r="P9" s="10" t="str">
        <f ca="1">IF($B9="TJ",SUMIFS($J:$J,$A:$A,INDIRECT("A"&amp;ROW()-1),$L:$L,"AUTRES"),"")</f>
        <v/>
      </c>
      <c r="Q9" s="10"/>
      <c r="R9" s="10"/>
    </row>
    <row r="10" spans="1:18" ht="15.75" x14ac:dyDescent="0.25">
      <c r="A10" s="7">
        <v>42712</v>
      </c>
      <c r="B10" s="8">
        <v>2</v>
      </c>
      <c r="C10" s="20" t="s">
        <v>28</v>
      </c>
      <c r="D10" s="19" t="s">
        <v>20</v>
      </c>
      <c r="E10" s="13">
        <v>200</v>
      </c>
      <c r="F10" s="14">
        <v>0</v>
      </c>
      <c r="G10" s="15">
        <f t="shared" si="0"/>
        <v>0</v>
      </c>
      <c r="H10" s="16">
        <f t="shared" si="1"/>
        <v>200</v>
      </c>
      <c r="I10" s="17">
        <v>1</v>
      </c>
      <c r="J10" s="15">
        <f>PRODUCT(H10*I10)</f>
        <v>200</v>
      </c>
      <c r="K10" s="18" t="str">
        <f ca="1">IF($B10="T",SUMIFS($J:$J,$A:$A,INDIRECT("A"&amp;ROW()-1),$B:$B,INDIRECT("B"&amp;ROW()-1)),IF($B10="TJ",SUMIFS($J:$J,$A:$A,INDIRECT("A"&amp;ROW()-1)),""))</f>
        <v/>
      </c>
      <c r="L10" s="19" t="s">
        <v>46</v>
      </c>
      <c r="M10" s="10" t="str">
        <f ca="1">IF($B10="TJ",SUMIFS($J:$J,$A:$A,INDIRECT("A"&amp;ROW()-1),$L:$L,"ESPECE"),"")</f>
        <v/>
      </c>
      <c r="N10" s="10" t="str">
        <f ca="1">IF($B10="TJ",SUMIFS($J:$J,$A:$A,INDIRECT("A"&amp;ROW()-1),$L:$L,"CHEQUE"),"")</f>
        <v/>
      </c>
      <c r="O10" s="10" t="str">
        <f ca="1">IF($B10="TJ",SUMIFS($J:$J,$A:$A,INDIRECT("A"&amp;ROW()-1),$L:$L,"CB"),"")</f>
        <v/>
      </c>
      <c r="P10" s="10" t="str">
        <f ca="1">IF($B10="TJ",SUMIFS($J:$J,$A:$A,INDIRECT("A"&amp;ROW()-1),$L:$L,"AUTRES"),"")</f>
        <v/>
      </c>
      <c r="Q10" s="10"/>
      <c r="R10" s="10"/>
    </row>
    <row r="11" spans="1:18" ht="15.75" x14ac:dyDescent="0.25">
      <c r="A11" s="21"/>
      <c r="B11" s="22" t="s">
        <v>24</v>
      </c>
      <c r="C11" s="23"/>
      <c r="D11" s="24"/>
      <c r="E11" s="25"/>
      <c r="F11" s="26"/>
      <c r="G11" s="27"/>
      <c r="H11" s="27"/>
      <c r="I11" s="28"/>
      <c r="J11" s="29"/>
      <c r="K11" s="29">
        <f ca="1">IF($B11="T",SUMIFS($J:$J,$A:$A,INDIRECT("A"&amp;ROW()-1),$B:$B,INDIRECT("B"&amp;ROW()-1)),IF($B11="TJ",SUMIFS($J:$J,$A:$A,INDIRECT("A"&amp;ROW()-1)),""))</f>
        <v>501</v>
      </c>
      <c r="L11" s="19"/>
      <c r="M11" s="10" t="str">
        <f ca="1">IF($B11="TJ",SUMIFS($J:$J,$A:$A,INDIRECT("A"&amp;ROW()-1),$L:$L,"ESPECE"),"")</f>
        <v/>
      </c>
      <c r="N11" s="10" t="str">
        <f ca="1">IF($B11="TJ",SUMIFS($J:$J,$A:$A,INDIRECT("A"&amp;ROW()-1),$L:$L,"CHEQUE"),"")</f>
        <v/>
      </c>
      <c r="O11" s="10" t="str">
        <f ca="1">IF($B11="TJ",SUMIFS($J:$J,$A:$A,INDIRECT("A"&amp;ROW()-1),$L:$L,"CB"),"")</f>
        <v/>
      </c>
      <c r="P11" s="10" t="str">
        <f ca="1">IF($B11="TJ",SUMIFS($J:$J,$A:$A,INDIRECT("A"&amp;ROW()-1),$L:$L,"AUTRES"),"")</f>
        <v/>
      </c>
      <c r="Q11" s="10"/>
      <c r="R11" s="10"/>
    </row>
    <row r="12" spans="1:18" ht="15.75" x14ac:dyDescent="0.25">
      <c r="A12" s="7">
        <v>42712</v>
      </c>
      <c r="B12" s="8">
        <v>3</v>
      </c>
      <c r="C12" s="20" t="s">
        <v>29</v>
      </c>
      <c r="D12" s="19" t="s">
        <v>20</v>
      </c>
      <c r="E12" s="13">
        <v>1</v>
      </c>
      <c r="F12" s="14">
        <v>0</v>
      </c>
      <c r="G12" s="15">
        <f t="shared" si="0"/>
        <v>0</v>
      </c>
      <c r="H12" s="16">
        <f t="shared" si="1"/>
        <v>1</v>
      </c>
      <c r="I12" s="17">
        <v>1</v>
      </c>
      <c r="J12" s="15">
        <f>PRODUCT(H12*I12)</f>
        <v>1</v>
      </c>
      <c r="K12" s="18" t="str">
        <f ca="1">IF($B12="T",SUMIFS($J:$J,$A:$A,INDIRECT("A"&amp;ROW()-1),$B:$B,INDIRECT("B"&amp;ROW()-1)),IF($B12="TJ",SUMIFS($J:$J,$A:$A,INDIRECT("A"&amp;ROW()-1)),""))</f>
        <v/>
      </c>
      <c r="L12" s="19" t="s">
        <v>47</v>
      </c>
      <c r="M12" s="10" t="str">
        <f ca="1">IF($B12="TJ",SUMIFS($J:$J,$A:$A,INDIRECT("A"&amp;ROW()-1),$L:$L,"ESPECE"),"")</f>
        <v/>
      </c>
      <c r="N12" s="10" t="str">
        <f ca="1">IF($B12="TJ",SUMIFS($J:$J,$A:$A,INDIRECT("A"&amp;ROW()-1),$L:$L,"CHEQUE"),"")</f>
        <v/>
      </c>
      <c r="O12" s="10" t="str">
        <f ca="1">IF($B12="TJ",SUMIFS($J:$J,$A:$A,INDIRECT("A"&amp;ROW()-1),$L:$L,"CB"),"")</f>
        <v/>
      </c>
      <c r="P12" s="10" t="str">
        <f ca="1">IF($B12="TJ",SUMIFS($J:$J,$A:$A,INDIRECT("A"&amp;ROW()-1),$L:$L,"AUTRES"),"")</f>
        <v/>
      </c>
      <c r="Q12" s="10"/>
      <c r="R12" s="10"/>
    </row>
    <row r="13" spans="1:18" ht="15.75" x14ac:dyDescent="0.25">
      <c r="A13" s="21">
        <v>42712</v>
      </c>
      <c r="B13" s="22" t="s">
        <v>24</v>
      </c>
      <c r="C13" s="31"/>
      <c r="D13" s="32"/>
      <c r="E13" s="25"/>
      <c r="F13" s="26"/>
      <c r="G13" s="27"/>
      <c r="H13" s="27"/>
      <c r="I13" s="28"/>
      <c r="J13" s="29"/>
      <c r="K13" s="29">
        <f ca="1">IF($B13="T",SUMIFS($J:$J,$A:$A,INDIRECT("A"&amp;ROW()-1),$B:$B,INDIRECT("B"&amp;ROW()-1)),IF($B13="TJ",SUMIFS($J:$J,$A:$A,INDIRECT("A"&amp;ROW()-1)),""))</f>
        <v>1</v>
      </c>
      <c r="L13" s="19"/>
      <c r="M13" s="10" t="str">
        <f ca="1">IF($B13="TJ",SUMIFS($J:$J,$A:$A,INDIRECT("A"&amp;ROW()-1),$L:$L,"ESPECE"),"")</f>
        <v/>
      </c>
      <c r="N13" s="10" t="str">
        <f ca="1">IF($B13="TJ",SUMIFS($J:$J,$A:$A,INDIRECT("A"&amp;ROW()-1),$L:$L,"CHEQUE"),"")</f>
        <v/>
      </c>
      <c r="O13" s="10" t="str">
        <f ca="1">IF($B13="TJ",SUMIFS($J:$J,$A:$A,INDIRECT("A"&amp;ROW()-1),$L:$L,"CB"),"")</f>
        <v/>
      </c>
      <c r="P13" s="10" t="str">
        <f ca="1">IF($B13="TJ",SUMIFS($J:$J,$A:$A,INDIRECT("A"&amp;ROW()-1),$L:$L,"AUTRES"),"")</f>
        <v/>
      </c>
      <c r="Q13" s="10"/>
      <c r="R13" s="10"/>
    </row>
    <row r="14" spans="1:18" ht="15.75" x14ac:dyDescent="0.25">
      <c r="A14" s="33"/>
      <c r="B14" s="34" t="s">
        <v>30</v>
      </c>
      <c r="C14" s="35"/>
      <c r="D14" s="36"/>
      <c r="E14" s="37"/>
      <c r="F14" s="38"/>
      <c r="G14" s="39"/>
      <c r="H14" s="39"/>
      <c r="I14" s="40"/>
      <c r="J14" s="41"/>
      <c r="K14" s="41">
        <f ca="1">IF($B14="T",SUMIFS($J:$J,$A:$A,INDIRECT("A"&amp;ROW()-1),$B:$B,INDIRECT("B"&amp;ROW()-1)),IF($B14="TJ",SUMIFS($J:$J,$A:$A,INDIRECT("A"&amp;ROW()-1)),""))</f>
        <v>992</v>
      </c>
      <c r="L14" s="19"/>
      <c r="M14" s="10">
        <f ca="1">IF($B14="TJ",SUMIFS($J:$J,$A:$A,INDIRECT("A"&amp;ROW()-1),$L:$L,"ESPECE"),"")</f>
        <v>191</v>
      </c>
      <c r="N14" s="10">
        <f ca="1">IF($B14="TJ",SUMIFS($J:$J,$A:$A,INDIRECT("A"&amp;ROW()-1),$L:$L,"CHEQUE"),"")</f>
        <v>600</v>
      </c>
      <c r="O14" s="10">
        <f ca="1">IF($B14="TJ",SUMIFS($J:$J,$A:$A,INDIRECT("A"&amp;ROW()-1),$L:$L,"CB"),"")</f>
        <v>200</v>
      </c>
      <c r="P14" s="10">
        <f ca="1">IF($B14="TJ",SUMIFS($J:$J,$A:$A,INDIRECT("A"&amp;ROW()-1),$L:$L,"AUTRES"),"")</f>
        <v>1</v>
      </c>
      <c r="Q14" s="10"/>
      <c r="R14" s="10"/>
    </row>
    <row r="15" spans="1:18" ht="15.75" x14ac:dyDescent="0.25">
      <c r="A15" s="7">
        <v>42713</v>
      </c>
      <c r="B15" s="42">
        <v>1</v>
      </c>
      <c r="C15" s="20" t="s">
        <v>31</v>
      </c>
      <c r="D15" s="19" t="s">
        <v>23</v>
      </c>
      <c r="E15" s="13">
        <v>300</v>
      </c>
      <c r="F15" s="14">
        <v>0</v>
      </c>
      <c r="G15" s="15">
        <f t="shared" si="0"/>
        <v>0</v>
      </c>
      <c r="H15" s="16">
        <f t="shared" ref="H15" si="2">(E15-G15)</f>
        <v>300</v>
      </c>
      <c r="I15" s="17">
        <v>1</v>
      </c>
      <c r="J15" s="15">
        <f>PRODUCT(H15*I15)</f>
        <v>300</v>
      </c>
      <c r="K15" s="43" t="str">
        <f ca="1">IF($B15="T",SUMIFS($J:$J,$A:$A,INDIRECT("A"&amp;ROW()-1),$B:$B,INDIRECT("B"&amp;ROW()-1)),IF($B15="TJ",SUMIFS($J:$J,$A:$A,INDIRECT("A"&amp;ROW()-1)),""))</f>
        <v/>
      </c>
      <c r="L15" s="19" t="s">
        <v>46</v>
      </c>
      <c r="M15" s="10" t="str">
        <f ca="1">IF($B15="TJ",SUMIFS($J:$J,$A:$A,INDIRECT("A"&amp;ROW()-1),$L:$L,"ESPECE"),"")</f>
        <v/>
      </c>
      <c r="N15" s="10" t="str">
        <f ca="1">IF($B15="TJ",SUMIFS($J:$J,$A:$A,INDIRECT("A"&amp;ROW()-1),$L:$L,"CHEQUE"),"")</f>
        <v/>
      </c>
      <c r="O15" s="10" t="str">
        <f ca="1">IF($B15="TJ",SUMIFS($J:$J,$A:$A,INDIRECT("A"&amp;ROW()-1),$L:$L,"CB"),"")</f>
        <v/>
      </c>
      <c r="P15" s="10" t="str">
        <f ca="1">IF($B15="TJ",SUMIFS($J:$J,$A:$A,INDIRECT("A"&amp;ROW()-1),$L:$L,"AUTRES"),"")</f>
        <v/>
      </c>
      <c r="Q15" s="10"/>
      <c r="R15" s="10"/>
    </row>
    <row r="16" spans="1:18" ht="15.75" x14ac:dyDescent="0.25">
      <c r="A16" s="21">
        <v>42713</v>
      </c>
      <c r="B16" s="22" t="s">
        <v>24</v>
      </c>
      <c r="C16" s="31"/>
      <c r="D16" s="32"/>
      <c r="E16" s="25"/>
      <c r="F16" s="26"/>
      <c r="G16" s="27"/>
      <c r="H16" s="27"/>
      <c r="I16" s="28"/>
      <c r="J16" s="29"/>
      <c r="K16" s="32">
        <f ca="1">IF($B16="T",SUMIFS($J:$J,$A:$A,INDIRECT("A"&amp;ROW()-1),$B:$B,INDIRECT("B"&amp;ROW()-1)),IF($B16="TJ",SUMIFS($J:$J,$A:$A,INDIRECT("A"&amp;ROW()-1)),""))</f>
        <v>300</v>
      </c>
      <c r="L16" s="44"/>
      <c r="M16" s="10" t="str">
        <f ca="1">IF($B16="TJ",SUMIFS($J:$J,$A:$A,INDIRECT("A"&amp;ROW()-1),$L:$L,"ESPECE"),"")</f>
        <v/>
      </c>
      <c r="N16" s="10" t="str">
        <f ca="1">IF($B16="TJ",SUMIFS($J:$J,$A:$A,INDIRECT("A"&amp;ROW()-1),$L:$L,"CHEQUE"),"")</f>
        <v/>
      </c>
      <c r="O16" s="10" t="str">
        <f ca="1">IF($B16="TJ",SUMIFS($J:$J,$A:$A,INDIRECT("A"&amp;ROW()-1),$L:$L,"CB"),"")</f>
        <v/>
      </c>
      <c r="P16" s="10" t="str">
        <f ca="1">IF($B16="TJ",SUMIFS($J:$J,$A:$A,INDIRECT("A"&amp;ROW()-1),$L:$L,"AUTRES"),"")</f>
        <v/>
      </c>
      <c r="Q16" s="10"/>
      <c r="R16" s="10"/>
    </row>
    <row r="17" spans="1:18" ht="15.75" x14ac:dyDescent="0.25">
      <c r="A17" s="7">
        <v>42713</v>
      </c>
      <c r="B17" s="8">
        <v>2</v>
      </c>
      <c r="C17" s="20" t="s">
        <v>32</v>
      </c>
      <c r="D17" s="19" t="s">
        <v>20</v>
      </c>
      <c r="E17" s="13">
        <v>200</v>
      </c>
      <c r="F17" s="14">
        <v>0</v>
      </c>
      <c r="G17" s="15">
        <f t="shared" si="0"/>
        <v>0</v>
      </c>
      <c r="H17" s="16">
        <f t="shared" ref="H17" si="3">(E17-G17)</f>
        <v>200</v>
      </c>
      <c r="I17" s="17">
        <v>1</v>
      </c>
      <c r="J17" s="15">
        <f>PRODUCT(H17*I17)</f>
        <v>200</v>
      </c>
      <c r="K17" s="18" t="str">
        <f ca="1">IF($B17="T",SUMIFS($J:$J,$A:$A,INDIRECT("A"&amp;ROW()-1),$B:$B,INDIRECT("B"&amp;ROW()-1)),IF($B17="TJ",SUMIFS($J:$J,$A:$A,INDIRECT("A"&amp;ROW()-1)),""))</f>
        <v/>
      </c>
      <c r="L17" s="19" t="s">
        <v>46</v>
      </c>
      <c r="M17" s="10" t="str">
        <f ca="1">IF($B17="TJ",SUMIFS($J:$J,$A:$A,INDIRECT("A"&amp;ROW()-1),$L:$L,"ESPECE"),"")</f>
        <v/>
      </c>
      <c r="N17" s="10" t="str">
        <f ca="1">IF($B17="TJ",SUMIFS($J:$J,$A:$A,INDIRECT("A"&amp;ROW()-1),$L:$L,"CHEQUE"),"")</f>
        <v/>
      </c>
      <c r="O17" s="10" t="str">
        <f ca="1">IF($B17="TJ",SUMIFS($J:$J,$A:$A,INDIRECT("A"&amp;ROW()-1),$L:$L,"CB"),"")</f>
        <v/>
      </c>
      <c r="P17" s="10" t="str">
        <f ca="1">IF($B17="TJ",SUMIFS($J:$J,$A:$A,INDIRECT("A"&amp;ROW()-1),$L:$L,"AUTRES"),"")</f>
        <v/>
      </c>
      <c r="Q17" s="10"/>
      <c r="R17" s="10"/>
    </row>
    <row r="18" spans="1:18" ht="15.75" x14ac:dyDescent="0.25">
      <c r="A18" s="21">
        <v>42713</v>
      </c>
      <c r="B18" s="22" t="s">
        <v>24</v>
      </c>
      <c r="C18" s="31"/>
      <c r="D18" s="32"/>
      <c r="E18" s="25"/>
      <c r="F18" s="26"/>
      <c r="G18" s="27"/>
      <c r="H18" s="27"/>
      <c r="I18" s="28"/>
      <c r="J18" s="29"/>
      <c r="K18" s="32">
        <f ca="1">IF($B18="T",SUMIFS($J:$J,$A:$A,INDIRECT("A"&amp;ROW()-1),$B:$B,INDIRECT("B"&amp;ROW()-1)),IF($B18="TJ",SUMIFS($J:$J,$A:$A,INDIRECT("A"&amp;ROW()-1)),""))</f>
        <v>200</v>
      </c>
      <c r="L18" s="19"/>
      <c r="M18" s="10" t="str">
        <f ca="1">IF($B18="TJ",SUMIFS($J:$J,$A:$A,INDIRECT("A"&amp;ROW()-1),$L:$L,"ESPECE"),"")</f>
        <v/>
      </c>
      <c r="N18" s="10" t="str">
        <f ca="1">IF($B18="TJ",SUMIFS($J:$J,$A:$A,INDIRECT("A"&amp;ROW()-1),$L:$L,"CHEQUE"),"")</f>
        <v/>
      </c>
      <c r="O18" s="10" t="str">
        <f ca="1">IF($B18="TJ",SUMIFS($J:$J,$A:$A,INDIRECT("A"&amp;ROW()-1),$L:$L,"CB"),"")</f>
        <v/>
      </c>
      <c r="P18" s="10" t="str">
        <f ca="1">IF($B18="TJ",SUMIFS($J:$J,$A:$A,INDIRECT("A"&amp;ROW()-1),$L:$L,"AUTRES"),"")</f>
        <v/>
      </c>
      <c r="Q18" s="10"/>
      <c r="R18" s="10"/>
    </row>
    <row r="19" spans="1:18" ht="15.75" x14ac:dyDescent="0.25">
      <c r="A19" s="7">
        <v>42713</v>
      </c>
      <c r="B19" s="8">
        <v>3</v>
      </c>
      <c r="C19" s="20" t="s">
        <v>33</v>
      </c>
      <c r="D19" s="19" t="s">
        <v>23</v>
      </c>
      <c r="E19" s="13">
        <v>300</v>
      </c>
      <c r="F19" s="14">
        <v>0</v>
      </c>
      <c r="G19" s="15">
        <f t="shared" si="0"/>
        <v>0</v>
      </c>
      <c r="H19" s="16">
        <f t="shared" ref="H19" si="4">(E19-G19)</f>
        <v>300</v>
      </c>
      <c r="I19" s="17">
        <v>1</v>
      </c>
      <c r="J19" s="15">
        <f>PRODUCT(H19*I19)</f>
        <v>300</v>
      </c>
      <c r="K19" s="43" t="str">
        <f ca="1">IF($B19="T",SUMIFS($J:$J,$A:$A,INDIRECT("A"&amp;ROW()-1),$B:$B,INDIRECT("B"&amp;ROW()-1)),IF($B19="TJ",SUMIFS($J:$J,$A:$A,INDIRECT("A"&amp;ROW()-1)),""))</f>
        <v/>
      </c>
      <c r="L19" s="19" t="s">
        <v>21</v>
      </c>
      <c r="M19" s="10" t="str">
        <f ca="1">IF($B19="TJ",SUMIFS($J:$J,$A:$A,INDIRECT("A"&amp;ROW()-1),$L:$L,"ESPECE"),"")</f>
        <v/>
      </c>
      <c r="N19" s="10" t="str">
        <f ca="1">IF($B19="TJ",SUMIFS($J:$J,$A:$A,INDIRECT("A"&amp;ROW()-1),$L:$L,"CHEQUE"),"")</f>
        <v/>
      </c>
      <c r="O19" s="10" t="str">
        <f ca="1">IF($B19="TJ",SUMIFS($J:$J,$A:$A,INDIRECT("A"&amp;ROW()-1),$L:$L,"CB"),"")</f>
        <v/>
      </c>
      <c r="P19" s="10" t="str">
        <f ca="1">IF($B19="TJ",SUMIFS($J:$J,$A:$A,INDIRECT("A"&amp;ROW()-1),$L:$L,"AUTRES"),"")</f>
        <v/>
      </c>
      <c r="Q19" s="10"/>
      <c r="R19" s="10"/>
    </row>
    <row r="20" spans="1:18" ht="15.75" x14ac:dyDescent="0.25">
      <c r="A20" s="21">
        <v>42713</v>
      </c>
      <c r="B20" s="22" t="s">
        <v>24</v>
      </c>
      <c r="C20" s="31"/>
      <c r="D20" s="32"/>
      <c r="E20" s="25"/>
      <c r="F20" s="26"/>
      <c r="G20" s="27"/>
      <c r="H20" s="27"/>
      <c r="I20" s="28"/>
      <c r="J20" s="29"/>
      <c r="K20" s="32">
        <f ca="1">IF($B20="T",SUMIFS($J:$J,$A:$A,INDIRECT("A"&amp;ROW()-1),$B:$B,INDIRECT("B"&amp;ROW()-1)),IF($B20="TJ",SUMIFS($J:$J,$A:$A,INDIRECT("A"&amp;ROW()-1)),""))</f>
        <v>300</v>
      </c>
      <c r="L20" s="19"/>
      <c r="M20" s="10" t="str">
        <f ca="1">IF($B20="TJ",SUMIFS($J:$J,$A:$A,INDIRECT("A"&amp;ROW()-1),$L:$L,"ESPECE"),"")</f>
        <v/>
      </c>
      <c r="N20" s="10" t="str">
        <f ca="1">IF($B20="TJ",SUMIFS($J:$J,$A:$A,INDIRECT("A"&amp;ROW()-1),$L:$L,"CHEQUE"),"")</f>
        <v/>
      </c>
      <c r="O20" s="10" t="str">
        <f ca="1">IF($B20="TJ",SUMIFS($J:$J,$A:$A,INDIRECT("A"&amp;ROW()-1),$L:$L,"CB"),"")</f>
        <v/>
      </c>
      <c r="P20" s="10" t="str">
        <f ca="1">IF($B20="TJ",SUMIFS($J:$J,$A:$A,INDIRECT("A"&amp;ROW()-1),$L:$L,"AUTRES"),"")</f>
        <v/>
      </c>
      <c r="Q20" s="10"/>
      <c r="R20" s="10"/>
    </row>
    <row r="21" spans="1:18" ht="15.75" x14ac:dyDescent="0.25">
      <c r="A21" s="7">
        <v>42713</v>
      </c>
      <c r="B21" s="8">
        <v>4</v>
      </c>
      <c r="C21" s="20" t="s">
        <v>34</v>
      </c>
      <c r="D21" s="19" t="s">
        <v>23</v>
      </c>
      <c r="E21" s="13">
        <v>300</v>
      </c>
      <c r="F21" s="14">
        <v>0</v>
      </c>
      <c r="G21" s="15">
        <f t="shared" si="0"/>
        <v>0</v>
      </c>
      <c r="H21" s="16">
        <f t="shared" ref="H21" si="5">(E21-G21)</f>
        <v>300</v>
      </c>
      <c r="I21" s="17">
        <v>1</v>
      </c>
      <c r="J21" s="15">
        <f>PRODUCT(H21*I21)</f>
        <v>300</v>
      </c>
      <c r="K21" s="43" t="str">
        <f ca="1">IF($B21="T",SUMIFS($J:$J,$A:$A,INDIRECT("A"&amp;ROW()-1),$B:$B,INDIRECT("B"&amp;ROW()-1)),IF($B21="TJ",SUMIFS($J:$J,$A:$A,INDIRECT("A"&amp;ROW()-1)),""))</f>
        <v/>
      </c>
      <c r="L21" s="19" t="s">
        <v>45</v>
      </c>
      <c r="M21" s="10" t="str">
        <f ca="1">IF($B21="TJ",SUMIFS($J:$J,$A:$A,INDIRECT("A"&amp;ROW()-1),$L:$L,"ESPECE"),"")</f>
        <v/>
      </c>
      <c r="N21" s="10" t="str">
        <f ca="1">IF($B21="TJ",SUMIFS($J:$J,$A:$A,INDIRECT("A"&amp;ROW()-1),$L:$L,"CHEQUE"),"")</f>
        <v/>
      </c>
      <c r="O21" s="10" t="str">
        <f ca="1">IF($B21="TJ",SUMIFS($J:$J,$A:$A,INDIRECT("A"&amp;ROW()-1),$L:$L,"CB"),"")</f>
        <v/>
      </c>
      <c r="P21" s="10" t="str">
        <f ca="1">IF($B21="TJ",SUMIFS($J:$J,$A:$A,INDIRECT("A"&amp;ROW()-1),$L:$L,"AUTRES"),"")</f>
        <v/>
      </c>
      <c r="Q21" s="10"/>
      <c r="R21" s="10"/>
    </row>
    <row r="22" spans="1:18" ht="15.75" x14ac:dyDescent="0.25">
      <c r="A22" s="21">
        <v>42713</v>
      </c>
      <c r="B22" s="22" t="s">
        <v>24</v>
      </c>
      <c r="C22" s="31"/>
      <c r="D22" s="32"/>
      <c r="E22" s="25"/>
      <c r="F22" s="26"/>
      <c r="G22" s="27"/>
      <c r="H22" s="27"/>
      <c r="I22" s="28"/>
      <c r="J22" s="29"/>
      <c r="K22" s="32">
        <f ca="1">IF($B22="T",SUMIFS($J:$J,$A:$A,INDIRECT("A"&amp;ROW()-1),$B:$B,INDIRECT("B"&amp;ROW()-1)),IF($B22="TJ",SUMIFS($J:$J,$A:$A,INDIRECT("A"&amp;ROW()-1)),""))</f>
        <v>300</v>
      </c>
      <c r="L22" s="19"/>
      <c r="M22" s="10" t="str">
        <f ca="1">IF($B22="TJ",SUMIFS($J:$J,$A:$A,INDIRECT("A"&amp;ROW()-1),$L:$L,"ESPECE"),"")</f>
        <v/>
      </c>
      <c r="N22" s="10" t="str">
        <f ca="1">IF($B22="TJ",SUMIFS($J:$J,$A:$A,INDIRECT("A"&amp;ROW()-1),$L:$L,"CHEQUE"),"")</f>
        <v/>
      </c>
      <c r="O22" s="10" t="str">
        <f ca="1">IF($B22="TJ",SUMIFS($J:$J,$A:$A,INDIRECT("A"&amp;ROW()-1),$L:$L,"CB"),"")</f>
        <v/>
      </c>
      <c r="P22" s="10" t="str">
        <f ca="1">IF($B22="TJ",SUMIFS($J:$J,$A:$A,INDIRECT("A"&amp;ROW()-1),$L:$L,"AUTRES"),"")</f>
        <v/>
      </c>
      <c r="Q22" s="10"/>
      <c r="R22" s="10"/>
    </row>
    <row r="23" spans="1:18" ht="15.75" x14ac:dyDescent="0.25">
      <c r="A23" s="33"/>
      <c r="B23" s="34" t="s">
        <v>35</v>
      </c>
      <c r="C23" s="35"/>
      <c r="D23" s="36"/>
      <c r="E23" s="37"/>
      <c r="F23" s="38"/>
      <c r="G23" s="39"/>
      <c r="H23" s="39"/>
      <c r="I23" s="40"/>
      <c r="J23" s="41"/>
      <c r="K23" s="36">
        <f ca="1">IF($B23="T",SUMIFS($J:$J,$A:$A,INDIRECT("A"&amp;ROW()-1),$B:$B,INDIRECT("B"&amp;ROW()-1)),IF($B23="TJ",SUMIFS($J:$J,$A:$A,INDIRECT("A"&amp;ROW()-1)),""))</f>
        <v>1100</v>
      </c>
      <c r="L23" s="44"/>
      <c r="M23" s="10">
        <f ca="1">IF($B23="TJ",SUMIFS($J:$J,$A:$A,INDIRECT("A"&amp;ROW()-1),$L:$L,"ESPECE"),"")</f>
        <v>300</v>
      </c>
      <c r="N23" s="10">
        <f ca="1">IF($B23="TJ",SUMIFS($J:$J,$A:$A,INDIRECT("A"&amp;ROW()-1),$L:$L,"CHEQUE"),"")</f>
        <v>300</v>
      </c>
      <c r="O23" s="10">
        <f ca="1">IF($B23="TJ",SUMIFS($J:$J,$A:$A,INDIRECT("A"&amp;ROW()-1),$L:$L,"CB"),"")</f>
        <v>500</v>
      </c>
      <c r="P23" s="10">
        <f ca="1">IF($B23="TJ",SUMIFS($J:$J,$A:$A,INDIRECT("A"&amp;ROW()-1),$L:$L,"AUTRES"),"")</f>
        <v>0</v>
      </c>
      <c r="Q23" s="10"/>
      <c r="R23" s="10"/>
    </row>
    <row r="24" spans="1:18" ht="15.75" x14ac:dyDescent="0.25">
      <c r="A24" s="7">
        <v>42714</v>
      </c>
      <c r="B24" s="8">
        <v>1</v>
      </c>
      <c r="C24" s="20" t="s">
        <v>36</v>
      </c>
      <c r="D24" s="19" t="s">
        <v>37</v>
      </c>
      <c r="E24" s="13">
        <v>100</v>
      </c>
      <c r="F24" s="14">
        <v>0</v>
      </c>
      <c r="G24" s="15">
        <f t="shared" si="0"/>
        <v>0</v>
      </c>
      <c r="H24" s="16">
        <f t="shared" ref="H24:H26" si="6">(E24-G24)</f>
        <v>100</v>
      </c>
      <c r="I24" s="17">
        <v>1</v>
      </c>
      <c r="J24" s="15">
        <f>PRODUCT(H24*I24)</f>
        <v>100</v>
      </c>
      <c r="K24" s="43" t="str">
        <f ca="1">IF($B24="T",SUMIFS($J:$J,$A:$A,INDIRECT("A"&amp;ROW()-1),$B:$B,INDIRECT("B"&amp;ROW()-1)),IF($B24="TJ",SUMIFS($J:$J,$A:$A,INDIRECT("A"&amp;ROW()-1)),""))</f>
        <v/>
      </c>
      <c r="L24" s="19" t="s">
        <v>21</v>
      </c>
      <c r="M24" s="10" t="str">
        <f ca="1">IF($B24="TJ",SUMIFS($J:$J,$A:$A,INDIRECT("A"&amp;ROW()-1),$L:$L,"ESPECE"),"")</f>
        <v/>
      </c>
      <c r="N24" s="10" t="str">
        <f ca="1">IF($B24="TJ",SUMIFS($J:$J,$A:$A,INDIRECT("A"&amp;ROW()-1),$L:$L,"CHEQUE"),"")</f>
        <v/>
      </c>
      <c r="O24" s="10" t="str">
        <f ca="1">IF($B24="TJ",SUMIFS($J:$J,$A:$A,INDIRECT("A"&amp;ROW()-1),$L:$L,"CB"),"")</f>
        <v/>
      </c>
      <c r="P24" s="10" t="str">
        <f ca="1">IF($B24="TJ",SUMIFS($J:$J,$A:$A,INDIRECT("A"&amp;ROW()-1),$L:$L,"AUTRES"),"")</f>
        <v/>
      </c>
      <c r="Q24" s="10"/>
      <c r="R24" s="10"/>
    </row>
    <row r="25" spans="1:18" ht="15.75" x14ac:dyDescent="0.25">
      <c r="A25" s="7">
        <v>42714</v>
      </c>
      <c r="B25" s="8">
        <v>2</v>
      </c>
      <c r="C25" s="20" t="s">
        <v>38</v>
      </c>
      <c r="D25" s="19" t="s">
        <v>39</v>
      </c>
      <c r="E25" s="13">
        <v>50</v>
      </c>
      <c r="F25" s="14">
        <v>0</v>
      </c>
      <c r="G25" s="15">
        <f t="shared" si="0"/>
        <v>0</v>
      </c>
      <c r="H25" s="16">
        <f t="shared" si="6"/>
        <v>50</v>
      </c>
      <c r="I25" s="17">
        <v>1</v>
      </c>
      <c r="J25" s="15">
        <f>PRODUCT(H25*I25)</f>
        <v>50</v>
      </c>
      <c r="K25" s="43" t="str">
        <f ca="1">IF($B25="T",SUMIFS($J:$J,$A:$A,INDIRECT("A"&amp;ROW()-1),$B:$B,INDIRECT("B"&amp;ROW()-1)),IF($B25="TJ",SUMIFS($J:$J,$A:$A,INDIRECT("A"&amp;ROW()-1)),""))</f>
        <v/>
      </c>
      <c r="L25" s="19" t="s">
        <v>46</v>
      </c>
      <c r="M25" s="10" t="str">
        <f ca="1">IF($B25="TJ",SUMIFS($J:$J,$A:$A,INDIRECT("A"&amp;ROW()-1),$L:$L,"ESPECE"),"")</f>
        <v/>
      </c>
      <c r="N25" s="10" t="str">
        <f ca="1">IF($B25="TJ",SUMIFS($J:$J,$A:$A,INDIRECT("A"&amp;ROW()-1),$L:$L,"CHEQUE"),"")</f>
        <v/>
      </c>
      <c r="O25" s="10" t="str">
        <f ca="1">IF($B25="TJ",SUMIFS($J:$J,$A:$A,INDIRECT("A"&amp;ROW()-1),$L:$L,"CB"),"")</f>
        <v/>
      </c>
      <c r="P25" s="10" t="str">
        <f ca="1">IF($B25="TJ",SUMIFS($J:$J,$A:$A,INDIRECT("A"&amp;ROW()-1),$L:$L,"AUTRES"),"")</f>
        <v/>
      </c>
      <c r="Q25" s="10"/>
      <c r="R25" s="10"/>
    </row>
    <row r="26" spans="1:18" ht="15.75" x14ac:dyDescent="0.25">
      <c r="A26" s="7">
        <v>42714</v>
      </c>
      <c r="B26" s="8">
        <v>3</v>
      </c>
      <c r="C26" s="20" t="s">
        <v>40</v>
      </c>
      <c r="D26" s="19" t="s">
        <v>23</v>
      </c>
      <c r="E26" s="13">
        <v>300</v>
      </c>
      <c r="F26" s="14">
        <v>0</v>
      </c>
      <c r="G26" s="15">
        <f t="shared" si="0"/>
        <v>0</v>
      </c>
      <c r="H26" s="16">
        <f t="shared" si="6"/>
        <v>300</v>
      </c>
      <c r="I26" s="17">
        <v>1</v>
      </c>
      <c r="J26" s="15">
        <f>PRODUCT(H26*I26)</f>
        <v>300</v>
      </c>
      <c r="K26" s="43" t="str">
        <f ca="1">IF($B26="T",SUMIFS($J:$J,$A:$A,INDIRECT("A"&amp;ROW()-1),$B:$B,INDIRECT("B"&amp;ROW()-1)),IF($B26="TJ",SUMIFS($J:$J,$A:$A,INDIRECT("A"&amp;ROW()-1)),""))</f>
        <v/>
      </c>
      <c r="L26" s="19" t="s">
        <v>45</v>
      </c>
      <c r="M26" s="10" t="str">
        <f ca="1">IF($B26="TJ",SUMIFS($J:$J,$A:$A,INDIRECT("A"&amp;ROW()-1),$L:$L,"ESPECE"),"")</f>
        <v/>
      </c>
      <c r="N26" s="10" t="str">
        <f ca="1">IF($B26="TJ",SUMIFS($J:$J,$A:$A,INDIRECT("A"&amp;ROW()-1),$L:$L,"CHEQUE"),"")</f>
        <v/>
      </c>
      <c r="O26" s="10" t="str">
        <f ca="1">IF($B26="TJ",SUMIFS($J:$J,$A:$A,INDIRECT("A"&amp;ROW()-1),$L:$L,"CB"),"")</f>
        <v/>
      </c>
      <c r="P26" s="10" t="str">
        <f ca="1">IF($B26="TJ",SUMIFS($J:$J,$A:$A,INDIRECT("A"&amp;ROW()-1),$L:$L,"AUTRES"),"")</f>
        <v/>
      </c>
      <c r="Q26" s="10"/>
      <c r="R26" s="10"/>
    </row>
    <row r="27" spans="1:18" ht="15.75" x14ac:dyDescent="0.25">
      <c r="A27" s="21">
        <v>42714</v>
      </c>
      <c r="B27" s="22" t="s">
        <v>24</v>
      </c>
      <c r="C27" s="31" t="s">
        <v>41</v>
      </c>
      <c r="D27" s="32"/>
      <c r="E27" s="25"/>
      <c r="F27" s="26"/>
      <c r="G27" s="27"/>
      <c r="H27" s="27"/>
      <c r="I27" s="28"/>
      <c r="J27" s="29"/>
      <c r="K27" s="32">
        <f ca="1">IF($B27="T",SUMIFS($J:$J,$A:$A,INDIRECT("A"&amp;ROW()-1),$B:$B,INDIRECT("B"&amp;ROW()-1)),IF($B27="TJ",SUMIFS($J:$J,$A:$A,INDIRECT("A"&amp;ROW()-1)),""))</f>
        <v>300</v>
      </c>
      <c r="L27" s="19"/>
      <c r="M27" s="10" t="str">
        <f ca="1">IF($B27="TJ",SUMIFS($J:$J,$A:$A,INDIRECT("A"&amp;ROW()-1),$L:$L,"ESPECE"),"")</f>
        <v/>
      </c>
      <c r="N27" s="10" t="str">
        <f ca="1">IF($B27="TJ",SUMIFS($J:$J,$A:$A,INDIRECT("A"&amp;ROW()-1),$L:$L,"CHEQUE"),"")</f>
        <v/>
      </c>
      <c r="O27" s="10" t="str">
        <f ca="1">IF($B27="TJ",SUMIFS($J:$J,$A:$A,INDIRECT("A"&amp;ROW()-1),$L:$L,"CB"),"")</f>
        <v/>
      </c>
      <c r="P27" s="10" t="str">
        <f ca="1">IF($B27="TJ",SUMIFS($J:$J,$A:$A,INDIRECT("A"&amp;ROW()-1),$L:$L,"AUTRES"),"")</f>
        <v/>
      </c>
      <c r="Q27" s="10"/>
      <c r="R27" s="10"/>
    </row>
    <row r="28" spans="1:18" ht="15.75" x14ac:dyDescent="0.25">
      <c r="A28" s="33"/>
      <c r="B28" s="34" t="s">
        <v>35</v>
      </c>
      <c r="C28" s="35"/>
      <c r="D28" s="36"/>
      <c r="E28" s="37"/>
      <c r="F28" s="38"/>
      <c r="G28" s="39"/>
      <c r="H28" s="39"/>
      <c r="I28" s="40"/>
      <c r="J28" s="41"/>
      <c r="K28" s="36">
        <f ca="1">IF($B28="T",SUMIFS($J:$J,$A:$A,INDIRECT("A"&amp;ROW()-1),$B:$B,INDIRECT("B"&amp;ROW()-1)),IF($B28="TJ",SUMIFS($J:$J,$A:$A,INDIRECT("A"&amp;ROW()-1)),""))</f>
        <v>450</v>
      </c>
      <c r="L28" s="19"/>
      <c r="M28" s="10">
        <f ca="1">IF($B28="TJ",SUMIFS($J:$J,$A:$A,INDIRECT("A"&amp;ROW()-1),$L:$L,"ESPECE"),"")</f>
        <v>100</v>
      </c>
      <c r="N28" s="10">
        <f ca="1">IF($B28="TJ",SUMIFS($J:$J,$A:$A,INDIRECT("A"&amp;ROW()-1),$L:$L,"CHEQUE"),"")</f>
        <v>300</v>
      </c>
      <c r="O28" s="10">
        <f ca="1">IF($B28="TJ",SUMIFS($J:$J,$A:$A,INDIRECT("A"&amp;ROW()-1),$L:$L,"CB"),"")</f>
        <v>50</v>
      </c>
      <c r="P28" s="10">
        <f ca="1">IF($B28="TJ",SUMIFS($J:$J,$A:$A,INDIRECT("A"&amp;ROW()-1),$L:$L,"AUTRES"),"")</f>
        <v>0</v>
      </c>
      <c r="Q28" s="10"/>
      <c r="R28" s="10"/>
    </row>
    <row r="29" spans="1:18" ht="15.75" x14ac:dyDescent="0.25">
      <c r="A29" s="7">
        <v>42715</v>
      </c>
      <c r="B29" s="8">
        <v>1</v>
      </c>
      <c r="C29" s="20" t="s">
        <v>42</v>
      </c>
      <c r="D29" s="19" t="s">
        <v>23</v>
      </c>
      <c r="E29" s="13">
        <v>300</v>
      </c>
      <c r="F29" s="14">
        <v>0</v>
      </c>
      <c r="G29" s="15">
        <f t="shared" si="0"/>
        <v>0</v>
      </c>
      <c r="H29" s="16">
        <f t="shared" ref="H29:H30" si="7">(E29-G29)</f>
        <v>300</v>
      </c>
      <c r="I29" s="17">
        <v>1</v>
      </c>
      <c r="J29" s="15">
        <f>PRODUCT(H29*I29)</f>
        <v>300</v>
      </c>
      <c r="K29" s="43" t="str">
        <f ca="1">IF($B29="T",SUMIFS($J:$J,$A:$A,INDIRECT("A"&amp;ROW()-1),$B:$B,INDIRECT("B"&amp;ROW()-1)),IF($B29="TJ",SUMIFS($J:$J,$A:$A,INDIRECT("A"&amp;ROW()-1)),""))</f>
        <v/>
      </c>
      <c r="L29" s="19" t="s">
        <v>47</v>
      </c>
      <c r="M29" s="10" t="str">
        <f ca="1">IF($B29="TJ",SUMIFS($J:$J,$A:$A,INDIRECT("A"&amp;ROW()-1),$L:$L,"ESPECE"),"")</f>
        <v/>
      </c>
      <c r="N29" s="10" t="str">
        <f ca="1">IF($B29="TJ",SUMIFS($J:$J,$A:$A,INDIRECT("A"&amp;ROW()-1),$L:$L,"CHEQUE"),"")</f>
        <v/>
      </c>
      <c r="O29" s="10" t="str">
        <f ca="1">IF($B29="TJ",SUMIFS($J:$J,$A:$A,INDIRECT("A"&amp;ROW()-1),$L:$L,"CB"),"")</f>
        <v/>
      </c>
      <c r="P29" s="10" t="str">
        <f ca="1">IF($B29="TJ",SUMIFS($J:$J,$A:$A,INDIRECT("A"&amp;ROW()-1),$L:$L,"AUTRES"),"")</f>
        <v/>
      </c>
      <c r="Q29" s="10"/>
      <c r="R29" s="10"/>
    </row>
    <row r="30" spans="1:18" ht="15.75" x14ac:dyDescent="0.25">
      <c r="A30" s="7">
        <v>42715</v>
      </c>
      <c r="B30" s="8">
        <v>2</v>
      </c>
      <c r="C30" s="20" t="s">
        <v>33</v>
      </c>
      <c r="D30" s="19" t="s">
        <v>43</v>
      </c>
      <c r="E30" s="13">
        <v>10</v>
      </c>
      <c r="F30" s="14">
        <v>0</v>
      </c>
      <c r="G30" s="15">
        <f t="shared" si="0"/>
        <v>0</v>
      </c>
      <c r="H30" s="16">
        <f t="shared" si="7"/>
        <v>10</v>
      </c>
      <c r="I30" s="17">
        <v>1</v>
      </c>
      <c r="J30" s="15">
        <f>PRODUCT(H30*I30)</f>
        <v>10</v>
      </c>
      <c r="K30" s="43" t="str">
        <f ca="1">IF($B30="T",SUMIFS($J:$J,$A:$A,INDIRECT("A"&amp;ROW()-1),$B:$B,INDIRECT("B"&amp;ROW()-1)),IF($B30="TJ",SUMIFS($J:$J,$A:$A,INDIRECT("A"&amp;ROW()-1)),""))</f>
        <v/>
      </c>
      <c r="L30" s="19" t="s">
        <v>47</v>
      </c>
      <c r="M30" s="10" t="str">
        <f ca="1">IF($B30="TJ",SUMIFS($J:$J,$A:$A,INDIRECT("A"&amp;ROW()-1),$L:$L,"ESPECE"),"")</f>
        <v/>
      </c>
      <c r="N30" s="10" t="str">
        <f ca="1">IF($B30="TJ",SUMIFS($J:$J,$A:$A,INDIRECT("A"&amp;ROW()-1),$L:$L,"CHEQUE"),"")</f>
        <v/>
      </c>
      <c r="O30" s="10" t="str">
        <f ca="1">IF($B30="TJ",SUMIFS($J:$J,$A:$A,INDIRECT("A"&amp;ROW()-1),$L:$L,"CB"),"")</f>
        <v/>
      </c>
      <c r="P30" s="10" t="str">
        <f ca="1">IF($B30="TJ",SUMIFS($J:$J,$A:$A,INDIRECT("A"&amp;ROW()-1),$L:$L,"AUTRES"),"")</f>
        <v/>
      </c>
      <c r="Q30" s="10"/>
      <c r="R30" s="10"/>
    </row>
    <row r="31" spans="1:18" ht="15.75" x14ac:dyDescent="0.25">
      <c r="A31" s="21">
        <v>42715</v>
      </c>
      <c r="B31" s="22" t="s">
        <v>24</v>
      </c>
      <c r="C31" s="31"/>
      <c r="D31" s="32"/>
      <c r="E31" s="25"/>
      <c r="F31" s="26"/>
      <c r="G31" s="27"/>
      <c r="H31" s="27"/>
      <c r="I31" s="28"/>
      <c r="J31" s="29"/>
      <c r="K31" s="32">
        <f ca="1">IF($B31="T",SUMIFS($J:$J,$A:$A,INDIRECT("A"&amp;ROW()-1),$B:$B,INDIRECT("B"&amp;ROW()-1)),IF($B31="TJ",SUMIFS($J:$J,$A:$A,INDIRECT("A"&amp;ROW()-1)),""))</f>
        <v>10</v>
      </c>
      <c r="L31" s="19"/>
      <c r="M31" s="10" t="str">
        <f ca="1">IF($B31="TJ",SUMIFS($J:$J,$A:$A,INDIRECT("A"&amp;ROW()-1),$L:$L,"ESPECE"),"")</f>
        <v/>
      </c>
      <c r="N31" s="10" t="str">
        <f ca="1">IF($B31="TJ",SUMIFS($J:$J,$A:$A,INDIRECT("A"&amp;ROW()-1),$L:$L,"CHEQUE"),"")</f>
        <v/>
      </c>
      <c r="O31" s="10" t="str">
        <f ca="1">IF($B31="TJ",SUMIFS($J:$J,$A:$A,INDIRECT("A"&amp;ROW()-1),$L:$L,"CB"),"")</f>
        <v/>
      </c>
      <c r="P31" s="10" t="str">
        <f ca="1">IF($B31="TJ",SUMIFS($J:$J,$A:$A,INDIRECT("A"&amp;ROW()-1),$L:$L,"AUTRES"),"")</f>
        <v/>
      </c>
      <c r="Q31" s="10"/>
      <c r="R31" s="10"/>
    </row>
    <row r="32" spans="1:18" ht="15.75" x14ac:dyDescent="0.25">
      <c r="A32" s="33"/>
      <c r="B32" s="34" t="s">
        <v>35</v>
      </c>
      <c r="C32" s="35"/>
      <c r="D32" s="36"/>
      <c r="E32" s="37"/>
      <c r="F32" s="38"/>
      <c r="G32" s="39"/>
      <c r="H32" s="39"/>
      <c r="I32" s="40"/>
      <c r="J32" s="41"/>
      <c r="K32" s="36">
        <f ca="1">IF($B32="T",SUMIFS($J:$J,$A:$A,INDIRECT("A"&amp;ROW()-1),$B:$B,INDIRECT("B"&amp;ROW()-1)),IF($B32="TJ",SUMIFS($J:$J,$A:$A,INDIRECT("A"&amp;ROW()-1)),""))</f>
        <v>310</v>
      </c>
      <c r="L32" s="19"/>
      <c r="M32" s="10">
        <f ca="1">IF($B32="TJ",SUMIFS($J:$J,$A:$A,INDIRECT("A"&amp;ROW()-1),$L:$L,"ESPECE"),"")</f>
        <v>0</v>
      </c>
      <c r="N32" s="10">
        <f ca="1">IF($B32="TJ",SUMIFS($J:$J,$A:$A,INDIRECT("A"&amp;ROW()-1),$L:$L,"CHEQUE"),"")</f>
        <v>0</v>
      </c>
      <c r="O32" s="10">
        <f ca="1">IF($B32="TJ",SUMIFS($J:$J,$A:$A,INDIRECT("A"&amp;ROW()-1),$L:$L,"CB"),"")</f>
        <v>0</v>
      </c>
      <c r="P32" s="10">
        <f ca="1">IF($B32="TJ",SUMIFS($J:$J,$A:$A,INDIRECT("A"&amp;ROW()-1),$L:$L,"AUTRES"),"")</f>
        <v>310</v>
      </c>
      <c r="Q32" s="10"/>
      <c r="R32" s="10"/>
    </row>
    <row r="33" spans="3:18" ht="15.75" x14ac:dyDescent="0.25">
      <c r="C33" s="45" t="s">
        <v>44</v>
      </c>
      <c r="E33" s="46">
        <v>2362</v>
      </c>
      <c r="F33" s="15"/>
      <c r="G33" s="10"/>
      <c r="H33" s="15">
        <f>SUM(H3:H32)</f>
        <v>2852</v>
      </c>
      <c r="I33" s="47">
        <v>13</v>
      </c>
      <c r="J33" s="15">
        <f>SUM(J3:J32)</f>
        <v>2852</v>
      </c>
      <c r="K33" s="15">
        <f ca="1">SUMIF(B3:B32,"TJ",K3:K32)</f>
        <v>2852</v>
      </c>
      <c r="L33" s="10"/>
      <c r="M33" s="10">
        <f t="shared" ref="M33:R33" ca="1" si="8">SUM(M4:M32)</f>
        <v>591</v>
      </c>
      <c r="N33" s="10">
        <f t="shared" ca="1" si="8"/>
        <v>1200</v>
      </c>
      <c r="O33" s="10">
        <f t="shared" ca="1" si="8"/>
        <v>750</v>
      </c>
      <c r="P33" s="10">
        <f t="shared" ca="1" si="8"/>
        <v>311</v>
      </c>
      <c r="Q33" s="10">
        <f t="shared" si="8"/>
        <v>0</v>
      </c>
      <c r="R33" s="10">
        <f t="shared" si="8"/>
        <v>0</v>
      </c>
    </row>
  </sheetData>
  <dataValidations count="4">
    <dataValidation type="list" allowBlank="1" showInputMessage="1" showErrorMessage="1" sqref="F5:F30 F32">
      <formula1>remise</formula1>
    </dataValidation>
    <dataValidation type="list" allowBlank="1" showInputMessage="1" showErrorMessage="1" sqref="C5:C32">
      <formula1>FOURNISSEURS</formula1>
    </dataValidation>
    <dataValidation type="list" allowBlank="1" showInputMessage="1" showErrorMessage="1" sqref="L6:L12">
      <formula1>MOYPAIEMENTS</formula1>
    </dataValidation>
    <dataValidation type="list" allowBlank="1" showInputMessage="1" showErrorMessage="1" sqref="D5:D32">
      <formula1>INDIRECT(C5)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2016-12-08T19:45:31Z</dcterms:modified>
</cp:coreProperties>
</file>