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E4F7734-73EE-4130-A26A-25E292083E5A}" xr6:coauthVersionLast="36" xr6:coauthVersionMax="41" xr10:uidLastSave="{00000000-0000-0000-0000-000000000000}"/>
  <bookViews>
    <workbookView xWindow="0" yWindow="0" windowWidth="28800" windowHeight="11625" activeTab="2" xr2:uid="{9FE3FF24-41AF-4327-BB86-91C3CF4E4BE1}"/>
  </bookViews>
  <sheets>
    <sheet name="Tableau de Bord" sheetId="1" r:id="rId1"/>
    <sheet name="Devis" sheetId="9" r:id="rId2"/>
    <sheet name="Factures" sheetId="2" r:id="rId3"/>
    <sheet name="Stock" sheetId="3" r:id="rId4"/>
    <sheet name="MvtStock" sheetId="10" r:id="rId5"/>
    <sheet name="TVA" sheetId="4" r:id="rId6"/>
    <sheet name="Clients" sheetId="5" r:id="rId7"/>
    <sheet name="Historique factures" sheetId="6" r:id="rId8"/>
  </sheets>
  <definedNames>
    <definedName name="Designatio">Stock!$A:$A</definedName>
    <definedName name="Designation">Stock!$A:$A</definedName>
    <definedName name="Identifiant">Clients!$A:$A</definedName>
    <definedName name="Localite" localSheetId="1">Clients!#REF!</definedName>
    <definedName name="Localite">Clients!#REF!</definedName>
    <definedName name="MtFactureHT">Factures!$G$41</definedName>
    <definedName name="MtFacturePort">Factures!$G$43</definedName>
    <definedName name="MtFactureTTC">Factures!$G$44</definedName>
    <definedName name="MtFactureTVA">Factures!$G$42</definedName>
    <definedName name="Prixht">Stock!$D:$D</definedName>
    <definedName name="Reference">Stock!$B:$B</definedName>
    <definedName name="TVA">Stock!$C:$C</definedName>
    <definedName name="_xlnm.Print_Area" localSheetId="1">Devis!$A$1:$G$44</definedName>
    <definedName name="_xlnm.Print_Area" localSheetId="2">Factures!$A$1:$G$45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6" l="1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F2" i="3"/>
  <c r="H2" i="3" s="1"/>
  <c r="F3" i="3"/>
  <c r="H3" i="3" s="1"/>
  <c r="F4" i="3"/>
  <c r="H4" i="3" s="1"/>
  <c r="F5" i="3"/>
  <c r="H5" i="3" s="1"/>
  <c r="F6" i="3"/>
  <c r="F7" i="3"/>
  <c r="F8" i="3"/>
  <c r="F9" i="3"/>
  <c r="H9" i="3" s="1"/>
  <c r="F10" i="3"/>
  <c r="H10" i="3" s="1"/>
  <c r="F11" i="3"/>
  <c r="H11" i="3" s="1"/>
  <c r="F12" i="3"/>
  <c r="H12" i="3" s="1"/>
  <c r="F13" i="3"/>
  <c r="H13" i="3" s="1"/>
  <c r="F14" i="3"/>
  <c r="F15" i="3"/>
  <c r="F16" i="3"/>
  <c r="F17" i="3"/>
  <c r="H17" i="3" s="1"/>
  <c r="F18" i="3"/>
  <c r="H18" i="3" s="1"/>
  <c r="F19" i="3"/>
  <c r="H19" i="3" s="1"/>
  <c r="F20" i="3"/>
  <c r="H20" i="3" s="1"/>
  <c r="F21" i="3"/>
  <c r="H21" i="3" s="1"/>
  <c r="F22" i="3"/>
  <c r="F23" i="3"/>
  <c r="F24" i="3"/>
  <c r="F25" i="3"/>
  <c r="H25" i="3" s="1"/>
  <c r="F26" i="3"/>
  <c r="H26" i="3" s="1"/>
  <c r="F27" i="3"/>
  <c r="H27" i="3" s="1"/>
  <c r="F28" i="3"/>
  <c r="H28" i="3" s="1"/>
  <c r="F29" i="3"/>
  <c r="H29" i="3" s="1"/>
  <c r="F30" i="3"/>
  <c r="F31" i="3"/>
  <c r="F32" i="3"/>
  <c r="F33" i="3"/>
  <c r="H33" i="3" s="1"/>
  <c r="F34" i="3"/>
  <c r="H34" i="3" s="1"/>
  <c r="F35" i="3"/>
  <c r="H35" i="3" s="1"/>
  <c r="F36" i="3"/>
  <c r="H36" i="3" s="1"/>
  <c r="F37" i="3"/>
  <c r="H37" i="3" s="1"/>
  <c r="F38" i="3"/>
  <c r="F39" i="3"/>
  <c r="F40" i="3"/>
  <c r="F41" i="3"/>
  <c r="H41" i="3" s="1"/>
  <c r="F42" i="3"/>
  <c r="H42" i="3" s="1"/>
  <c r="F43" i="3"/>
  <c r="H43" i="3" s="1"/>
  <c r="F44" i="3"/>
  <c r="H44" i="3" s="1"/>
  <c r="F45" i="3"/>
  <c r="H45" i="3" s="1"/>
  <c r="F46" i="3"/>
  <c r="F47" i="3"/>
  <c r="F48" i="3"/>
  <c r="F49" i="3"/>
  <c r="H49" i="3" s="1"/>
  <c r="F50" i="3"/>
  <c r="H50" i="3" s="1"/>
  <c r="F51" i="3"/>
  <c r="H51" i="3" s="1"/>
  <c r="F52" i="3"/>
  <c r="H52" i="3" s="1"/>
  <c r="F53" i="3"/>
  <c r="H53" i="3" s="1"/>
  <c r="F54" i="3"/>
  <c r="F55" i="3"/>
  <c r="F56" i="3"/>
  <c r="F57" i="3"/>
  <c r="H57" i="3" s="1"/>
  <c r="F58" i="3"/>
  <c r="H58" i="3" s="1"/>
  <c r="F59" i="3"/>
  <c r="H59" i="3" s="1"/>
  <c r="F60" i="3"/>
  <c r="H60" i="3" s="1"/>
  <c r="F61" i="3"/>
  <c r="H61" i="3" s="1"/>
  <c r="F62" i="3"/>
  <c r="F63" i="3"/>
  <c r="F64" i="3"/>
  <c r="F65" i="3"/>
  <c r="H65" i="3" s="1"/>
  <c r="F66" i="3"/>
  <c r="H66" i="3" s="1"/>
  <c r="F67" i="3"/>
  <c r="H67" i="3" s="1"/>
  <c r="F68" i="3"/>
  <c r="H68" i="3" s="1"/>
  <c r="F69" i="3"/>
  <c r="H69" i="3" s="1"/>
  <c r="F70" i="3"/>
  <c r="F71" i="3"/>
  <c r="F72" i="3"/>
  <c r="F73" i="3"/>
  <c r="F74" i="3"/>
  <c r="H74" i="3" s="1"/>
  <c r="F75" i="3"/>
  <c r="F76" i="3"/>
  <c r="H76" i="3" s="1"/>
  <c r="F77" i="3"/>
  <c r="H77" i="3" s="1"/>
  <c r="F78" i="3"/>
  <c r="F79" i="3"/>
  <c r="H75" i="3" l="1"/>
  <c r="H73" i="3"/>
  <c r="H72" i="3"/>
  <c r="H64" i="3"/>
  <c r="H56" i="3"/>
  <c r="H48" i="3"/>
  <c r="H40" i="3"/>
  <c r="H32" i="3"/>
  <c r="H24" i="3"/>
  <c r="H16" i="3"/>
  <c r="H8" i="3"/>
  <c r="H71" i="3"/>
  <c r="H63" i="3"/>
  <c r="H55" i="3"/>
  <c r="H47" i="3"/>
  <c r="H39" i="3"/>
  <c r="H31" i="3"/>
  <c r="H23" i="3"/>
  <c r="H15" i="3"/>
  <c r="H7" i="3"/>
  <c r="H79" i="3"/>
  <c r="H78" i="3"/>
  <c r="H70" i="3"/>
  <c r="H62" i="3"/>
  <c r="H54" i="3"/>
  <c r="H46" i="3"/>
  <c r="H38" i="3"/>
  <c r="H30" i="3"/>
  <c r="H22" i="3"/>
  <c r="H14" i="3"/>
  <c r="H6" i="3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H2" i="6"/>
  <c r="H3" i="6"/>
  <c r="A3" i="5"/>
  <c r="I3" i="5" s="1"/>
  <c r="C7" i="9"/>
  <c r="J40" i="9"/>
  <c r="I40" i="9"/>
  <c r="G40" i="9"/>
  <c r="F40" i="9"/>
  <c r="E40" i="9"/>
  <c r="D40" i="9"/>
  <c r="C40" i="9"/>
  <c r="B40" i="9"/>
  <c r="J39" i="9"/>
  <c r="I39" i="9"/>
  <c r="G39" i="9"/>
  <c r="F39" i="9"/>
  <c r="E39" i="9"/>
  <c r="D39" i="9"/>
  <c r="C39" i="9"/>
  <c r="B39" i="9"/>
  <c r="J38" i="9"/>
  <c r="I38" i="9"/>
  <c r="G38" i="9"/>
  <c r="F38" i="9"/>
  <c r="E38" i="9"/>
  <c r="D38" i="9"/>
  <c r="C38" i="9"/>
  <c r="B38" i="9"/>
  <c r="J37" i="9"/>
  <c r="I37" i="9"/>
  <c r="G37" i="9"/>
  <c r="F37" i="9"/>
  <c r="E37" i="9"/>
  <c r="D37" i="9"/>
  <c r="C37" i="9"/>
  <c r="B37" i="9"/>
  <c r="J36" i="9"/>
  <c r="I36" i="9"/>
  <c r="G36" i="9"/>
  <c r="F36" i="9"/>
  <c r="E36" i="9"/>
  <c r="D36" i="9"/>
  <c r="C36" i="9"/>
  <c r="B36" i="9"/>
  <c r="J35" i="9"/>
  <c r="I35" i="9"/>
  <c r="G35" i="9"/>
  <c r="F35" i="9"/>
  <c r="E35" i="9"/>
  <c r="D35" i="9"/>
  <c r="C35" i="9"/>
  <c r="B35" i="9"/>
  <c r="J34" i="9"/>
  <c r="I34" i="9"/>
  <c r="G34" i="9"/>
  <c r="F34" i="9"/>
  <c r="E34" i="9"/>
  <c r="D34" i="9"/>
  <c r="C34" i="9"/>
  <c r="B34" i="9"/>
  <c r="J33" i="9"/>
  <c r="I33" i="9"/>
  <c r="G33" i="9"/>
  <c r="F33" i="9"/>
  <c r="E33" i="9"/>
  <c r="D33" i="9"/>
  <c r="C33" i="9"/>
  <c r="B33" i="9"/>
  <c r="J32" i="9"/>
  <c r="I32" i="9"/>
  <c r="G32" i="9"/>
  <c r="F32" i="9"/>
  <c r="E32" i="9"/>
  <c r="D32" i="9"/>
  <c r="C32" i="9"/>
  <c r="B32" i="9"/>
  <c r="J31" i="9"/>
  <c r="I31" i="9"/>
  <c r="G31" i="9"/>
  <c r="F31" i="9"/>
  <c r="E31" i="9"/>
  <c r="D31" i="9"/>
  <c r="C31" i="9"/>
  <c r="B31" i="9"/>
  <c r="J30" i="9"/>
  <c r="I30" i="9"/>
  <c r="G30" i="9"/>
  <c r="F30" i="9"/>
  <c r="E30" i="9"/>
  <c r="D30" i="9"/>
  <c r="C30" i="9"/>
  <c r="B30" i="9"/>
  <c r="J29" i="9"/>
  <c r="I29" i="9"/>
  <c r="G29" i="9"/>
  <c r="F29" i="9"/>
  <c r="E29" i="9"/>
  <c r="D29" i="9"/>
  <c r="C29" i="9"/>
  <c r="B29" i="9"/>
  <c r="J28" i="9"/>
  <c r="I28" i="9"/>
  <c r="G28" i="9"/>
  <c r="F28" i="9"/>
  <c r="E28" i="9"/>
  <c r="D28" i="9"/>
  <c r="C28" i="9"/>
  <c r="B28" i="9"/>
  <c r="J27" i="9"/>
  <c r="I27" i="9"/>
  <c r="G27" i="9"/>
  <c r="F27" i="9"/>
  <c r="E27" i="9"/>
  <c r="D27" i="9"/>
  <c r="C27" i="9"/>
  <c r="B27" i="9"/>
  <c r="J26" i="9"/>
  <c r="I26" i="9"/>
  <c r="G26" i="9"/>
  <c r="F26" i="9"/>
  <c r="E26" i="9"/>
  <c r="D26" i="9"/>
  <c r="C26" i="9"/>
  <c r="B26" i="9"/>
  <c r="J25" i="9"/>
  <c r="I25" i="9"/>
  <c r="G25" i="9"/>
  <c r="F25" i="9"/>
  <c r="E25" i="9"/>
  <c r="D25" i="9"/>
  <c r="C25" i="9"/>
  <c r="B25" i="9"/>
  <c r="J24" i="9"/>
  <c r="I24" i="9"/>
  <c r="G24" i="9"/>
  <c r="F24" i="9"/>
  <c r="E24" i="9"/>
  <c r="D24" i="9"/>
  <c r="C24" i="9"/>
  <c r="B24" i="9"/>
  <c r="J23" i="9"/>
  <c r="I23" i="9"/>
  <c r="G23" i="9"/>
  <c r="F23" i="9"/>
  <c r="E23" i="9"/>
  <c r="D23" i="9"/>
  <c r="C23" i="9"/>
  <c r="B23" i="9"/>
  <c r="J22" i="9"/>
  <c r="I22" i="9"/>
  <c r="G22" i="9"/>
  <c r="F22" i="9"/>
  <c r="E22" i="9"/>
  <c r="D22" i="9"/>
  <c r="C22" i="9"/>
  <c r="B22" i="9"/>
  <c r="J21" i="9"/>
  <c r="I21" i="9"/>
  <c r="G21" i="9"/>
  <c r="F21" i="9"/>
  <c r="E21" i="9"/>
  <c r="D21" i="9"/>
  <c r="C21" i="9"/>
  <c r="B21" i="9"/>
  <c r="J20" i="9"/>
  <c r="I20" i="9"/>
  <c r="G20" i="9"/>
  <c r="F20" i="9"/>
  <c r="E20" i="9"/>
  <c r="D20" i="9"/>
  <c r="C20" i="9"/>
  <c r="B20" i="9"/>
  <c r="J19" i="9"/>
  <c r="I19" i="9"/>
  <c r="C19" i="9"/>
  <c r="J18" i="9"/>
  <c r="I18" i="9"/>
  <c r="C18" i="9"/>
  <c r="J17" i="9"/>
  <c r="I17" i="9"/>
  <c r="C17" i="9"/>
  <c r="J16" i="9"/>
  <c r="I16" i="9"/>
  <c r="C16" i="9"/>
  <c r="J15" i="9"/>
  <c r="I15" i="9"/>
  <c r="G15" i="9"/>
  <c r="F15" i="9"/>
  <c r="E15" i="9"/>
  <c r="D15" i="9"/>
  <c r="C15" i="9"/>
  <c r="B15" i="9"/>
  <c r="J14" i="9"/>
  <c r="I14" i="9"/>
  <c r="G14" i="9"/>
  <c r="F14" i="9"/>
  <c r="E14" i="9"/>
  <c r="D14" i="9"/>
  <c r="C14" i="9"/>
  <c r="B14" i="9"/>
  <c r="J13" i="9"/>
  <c r="I13" i="9"/>
  <c r="G13" i="9"/>
  <c r="F13" i="9"/>
  <c r="E13" i="9"/>
  <c r="D13" i="9"/>
  <c r="C13" i="9"/>
  <c r="B13" i="9"/>
  <c r="J12" i="9"/>
  <c r="I12" i="9"/>
  <c r="G12" i="9"/>
  <c r="F12" i="9"/>
  <c r="E12" i="9"/>
  <c r="D12" i="9"/>
  <c r="C12" i="9"/>
  <c r="B12" i="9"/>
  <c r="F11" i="9"/>
  <c r="G11" i="9" s="1"/>
  <c r="E11" i="9"/>
  <c r="I11" i="9" s="1"/>
  <c r="D11" i="9"/>
  <c r="B11" i="9"/>
  <c r="E10" i="9"/>
  <c r="I10" i="9" s="1"/>
  <c r="D10" i="9"/>
  <c r="B10" i="9"/>
  <c r="E1" i="9"/>
  <c r="H3" i="5" l="1"/>
  <c r="F10" i="9"/>
  <c r="G10" i="9" s="1"/>
  <c r="G44" i="9" s="1"/>
  <c r="G41" i="9"/>
  <c r="J10" i="9"/>
  <c r="J11" i="9"/>
  <c r="G42" i="9" l="1"/>
  <c r="H4" i="6" l="1"/>
  <c r="H5" i="6"/>
  <c r="H6" i="6"/>
  <c r="A2" i="5"/>
  <c r="H2" i="5" s="1"/>
  <c r="A4" i="5"/>
  <c r="I4" i="5" s="1"/>
  <c r="H7" i="6"/>
  <c r="A5" i="5"/>
  <c r="I5" i="5" s="1"/>
  <c r="H9" i="6"/>
  <c r="H4" i="5" l="1"/>
  <c r="H5" i="5"/>
  <c r="E5" i="9"/>
  <c r="E4" i="9"/>
  <c r="E3" i="9"/>
  <c r="I2" i="5"/>
  <c r="A6" i="5"/>
  <c r="H6" i="5" s="1"/>
  <c r="I6" i="5" l="1"/>
  <c r="E3" i="1" l="1"/>
  <c r="M3" i="1" l="1"/>
  <c r="F3" i="1"/>
  <c r="I3" i="1"/>
  <c r="P3" i="1"/>
  <c r="L3" i="1"/>
  <c r="H3" i="1"/>
  <c r="O3" i="1"/>
  <c r="K3" i="1"/>
  <c r="G3" i="1"/>
  <c r="N3" i="1"/>
  <c r="J3" i="1"/>
  <c r="B21" i="1"/>
  <c r="B23" i="1"/>
  <c r="B22" i="1"/>
  <c r="B20" i="1"/>
  <c r="B19" i="1"/>
  <c r="J20" i="2" l="1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E3" i="2" l="1"/>
  <c r="E5" i="2"/>
  <c r="E4" i="2"/>
  <c r="B17" i="1" l="1"/>
  <c r="B18" i="1" s="1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E12" i="2"/>
  <c r="I12" i="2" s="1"/>
  <c r="E13" i="2"/>
  <c r="I13" i="2" s="1"/>
  <c r="E14" i="2"/>
  <c r="I14" i="2" s="1"/>
  <c r="E15" i="2"/>
  <c r="I15" i="2" s="1"/>
  <c r="I16" i="2"/>
  <c r="I17" i="2"/>
  <c r="I18" i="2"/>
  <c r="I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11" i="2"/>
  <c r="I11" i="2" s="1"/>
  <c r="E10" i="2"/>
  <c r="I10" i="2" s="1"/>
  <c r="D11" i="2"/>
  <c r="D12" i="2"/>
  <c r="D13" i="2"/>
  <c r="J13" i="2" s="1"/>
  <c r="D14" i="2"/>
  <c r="J14" i="2" s="1"/>
  <c r="D15" i="2"/>
  <c r="J15" i="2" s="1"/>
  <c r="J16" i="2"/>
  <c r="J17" i="2"/>
  <c r="J18" i="2"/>
  <c r="J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10" i="2"/>
  <c r="B11" i="2"/>
  <c r="B12" i="2"/>
  <c r="B13" i="2"/>
  <c r="B14" i="2"/>
  <c r="B15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10" i="2"/>
  <c r="E1" i="2"/>
  <c r="F14" i="2" l="1"/>
  <c r="G14" i="2" s="1"/>
  <c r="F15" i="2"/>
  <c r="G15" i="2" s="1"/>
  <c r="F13" i="2"/>
  <c r="G13" i="2" s="1"/>
  <c r="F12" i="2"/>
  <c r="G12" i="2" s="1"/>
  <c r="J12" i="2"/>
  <c r="F11" i="2"/>
  <c r="G11" i="2" s="1"/>
  <c r="J11" i="2"/>
  <c r="G41" i="2"/>
  <c r="F10" i="2"/>
  <c r="G10" i="2" s="1"/>
  <c r="J10" i="2"/>
  <c r="G42" i="2" l="1"/>
  <c r="G44" i="2" s="1"/>
  <c r="G45" i="2" s="1"/>
</calcChain>
</file>

<file path=xl/sharedStrings.xml><?xml version="1.0" encoding="utf-8"?>
<sst xmlns="http://schemas.openxmlformats.org/spreadsheetml/2006/main" count="225" uniqueCount="124">
  <si>
    <t>Nouveau Client</t>
  </si>
  <si>
    <t>Nom</t>
  </si>
  <si>
    <t>Prénom</t>
  </si>
  <si>
    <t>Adresse</t>
  </si>
  <si>
    <t>Code postal</t>
  </si>
  <si>
    <t>Tel:</t>
  </si>
  <si>
    <t>Ref</t>
  </si>
  <si>
    <t>Quantité</t>
  </si>
  <si>
    <t>TVA</t>
  </si>
  <si>
    <t>Puht</t>
  </si>
  <si>
    <t>PuTTC</t>
  </si>
  <si>
    <t>Total TTC</t>
  </si>
  <si>
    <t>Code TVA</t>
  </si>
  <si>
    <t>Prix HT</t>
  </si>
  <si>
    <t>Taux</t>
  </si>
  <si>
    <t>Ville</t>
  </si>
  <si>
    <t>Clients</t>
  </si>
  <si>
    <t>Date</t>
  </si>
  <si>
    <t>Mois</t>
  </si>
  <si>
    <t>N° de Facture</t>
  </si>
  <si>
    <t>Entreprise Fictive
4 Impasse Voltaire
25340 Branne</t>
  </si>
  <si>
    <t>Le:</t>
  </si>
  <si>
    <t>Facture a:</t>
  </si>
  <si>
    <t>Total HT</t>
  </si>
  <si>
    <t>Frais de port</t>
  </si>
  <si>
    <t>oht45</t>
  </si>
  <si>
    <t>boulons de 100</t>
  </si>
  <si>
    <t>OH42</t>
  </si>
  <si>
    <t>Ecrous de 8</t>
  </si>
  <si>
    <t>Bh56</t>
  </si>
  <si>
    <t>Corniére de 40x40</t>
  </si>
  <si>
    <t>Cht65</t>
  </si>
  <si>
    <t>Piquets renfort</t>
  </si>
  <si>
    <t>chj25</t>
  </si>
  <si>
    <t xml:space="preserve">Goussets </t>
  </si>
  <si>
    <t>Chg36</t>
  </si>
  <si>
    <t>Trolley</t>
  </si>
  <si>
    <t>Menu</t>
  </si>
  <si>
    <t>Facture</t>
  </si>
  <si>
    <t>Stock</t>
  </si>
  <si>
    <t>Historique</t>
  </si>
  <si>
    <t>Récapitulatif</t>
  </si>
  <si>
    <t>Le Meilleur Client</t>
  </si>
  <si>
    <t>Montant Mini</t>
  </si>
  <si>
    <t>Montant Moyen</t>
  </si>
  <si>
    <t>Montant Médian</t>
  </si>
  <si>
    <t>Montant Total</t>
  </si>
  <si>
    <t>Nombre de Factures</t>
  </si>
  <si>
    <t>Total/Mois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</si>
  <si>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</si>
  <si>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</si>
  <si>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</si>
  <si>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</si>
  <si>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</si>
  <si>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</si>
  <si>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</si>
  <si>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</si>
  <si>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</si>
  <si>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</si>
  <si>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</si>
  <si>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</si>
  <si>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Bavans</t>
  </si>
  <si>
    <t>N° Facture</t>
  </si>
  <si>
    <t/>
  </si>
  <si>
    <t>Dupont</t>
  </si>
  <si>
    <t>Tuscher</t>
  </si>
  <si>
    <t>Pierre</t>
  </si>
  <si>
    <t>5 rue du canal</t>
  </si>
  <si>
    <t>Branne</t>
  </si>
  <si>
    <t>=Montant total/Nb de factures</t>
  </si>
  <si>
    <t>Montant Total facturé</t>
  </si>
  <si>
    <t>Tuscher Pierre</t>
  </si>
  <si>
    <t>Nom Macro: Reinit2</t>
  </si>
  <si>
    <t>Nom Macro: Nouvfact2</t>
  </si>
  <si>
    <t>Sans TVA</t>
  </si>
  <si>
    <t>03 81 93 83 37</t>
  </si>
  <si>
    <t>NE PAS SUPPRIMER CETTE LIGNE</t>
  </si>
  <si>
    <t>Inconnu</t>
  </si>
  <si>
    <t>Petit</t>
  </si>
  <si>
    <t>Marcel</t>
  </si>
  <si>
    <t>4 rue des charmes</t>
  </si>
  <si>
    <t>06 48 38 28 69</t>
  </si>
  <si>
    <t>Petit Marcel</t>
  </si>
  <si>
    <t>Lille</t>
  </si>
  <si>
    <t>Jean</t>
  </si>
  <si>
    <t>5 Impasse du Chêne</t>
  </si>
  <si>
    <t>05 69 35 46 12</t>
  </si>
  <si>
    <t>Dupont Jean</t>
  </si>
  <si>
    <t>Acompte reçu</t>
  </si>
  <si>
    <t>Chèque</t>
  </si>
  <si>
    <t>Merci d'établir votre règlement à l'ordre de: SWAGAMOD</t>
  </si>
  <si>
    <t>MERCI DE VOTRE CONFIANCE</t>
  </si>
  <si>
    <t>C C</t>
  </si>
  <si>
    <t>Net à payer</t>
  </si>
  <si>
    <t>E-mail:</t>
  </si>
  <si>
    <t>N° SIRET:</t>
  </si>
  <si>
    <t>N° TVA:</t>
  </si>
  <si>
    <t>Nom Macro: Imprime</t>
  </si>
  <si>
    <t>Devis a:</t>
  </si>
  <si>
    <t>N° de Devis:</t>
  </si>
  <si>
    <t>Munnier</t>
  </si>
  <si>
    <t>Eddy</t>
  </si>
  <si>
    <t>3 rue du Cornet</t>
  </si>
  <si>
    <t>03 81 68 38 45</t>
  </si>
  <si>
    <t>Munnier Eddy</t>
  </si>
  <si>
    <t>Trier par nom</t>
  </si>
  <si>
    <t>2) Selectionnez Données--&gt;Trier--&gt;Colonne A</t>
  </si>
  <si>
    <t>Montant Max Facture</t>
  </si>
  <si>
    <r>
      <t xml:space="preserve">1) Selectionnez toutes les lignes et colonnes utilisées </t>
    </r>
    <r>
      <rPr>
        <sz val="11"/>
        <color rgb="FFFF0000"/>
        <rFont val="Calibri"/>
        <family val="2"/>
        <scheme val="minor"/>
      </rPr>
      <t>excepté la ligne 1 et la drnière ligne</t>
    </r>
  </si>
  <si>
    <t>Nb Factures</t>
  </si>
  <si>
    <t xml:space="preserve">      Facilite la recherche d'un client s'il est enregistré ou non</t>
  </si>
  <si>
    <t>Reste</t>
  </si>
  <si>
    <t>Mvt</t>
  </si>
  <si>
    <t>Qt Mvt</t>
  </si>
  <si>
    <t>Stock Ini</t>
  </si>
  <si>
    <t>Sorties</t>
  </si>
  <si>
    <t>Entrées</t>
  </si>
  <si>
    <t>Mt HT</t>
  </si>
  <si>
    <t>Mt TVA</t>
  </si>
  <si>
    <t>Mt TTC</t>
  </si>
  <si>
    <t>Mt Port</t>
  </si>
  <si>
    <t>Nom Macro: NouvFacture</t>
  </si>
  <si>
    <t>Date Fac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</si>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</sst>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.00\ &quot;€&quot;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6">
    <xf numFmtId="0" fontId="0" fillId="0" borderId="0" xfId="0"/>
    <xf numFmtId="0" fontId="0" fillId="0" borderId="1" xfId="0" applyBorder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0" borderId="1" xfId="0" applyNumberFormat="1" applyBorder="1"/>
    <xf numFmtId="0" fontId="0" fillId="0" borderId="0" xfId="0" applyAlignment="1">
      <alignment horizontal="right" vertical="top"/>
    </xf>
    <xf numFmtId="0" fontId="0" fillId="0" borderId="1" xfId="0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0" fillId="0" borderId="1" xfId="0" applyBorder="1" applyAlignment="1">
      <alignment vertical="center"/>
    </xf>
    <xf numFmtId="0" fontId="0" fillId="0" borderId="14" xfId="0" applyBorder="1"/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164" fontId="0" fillId="0" borderId="14" xfId="0" applyNumberFormat="1" applyBorder="1"/>
    <xf numFmtId="0" fontId="0" fillId="0" borderId="14" xfId="0" applyBorder="1" applyAlignment="1">
      <alignment vertical="center"/>
    </xf>
    <xf numFmtId="0" fontId="0" fillId="0" borderId="0" xfId="0" applyAlignment="1">
      <alignment horizontal="left"/>
    </xf>
    <xf numFmtId="165" fontId="0" fillId="0" borderId="0" xfId="2" applyNumberFormat="1" applyFont="1"/>
    <xf numFmtId="165" fontId="0" fillId="0" borderId="1" xfId="2" applyNumberFormat="1" applyFont="1" applyBorder="1"/>
    <xf numFmtId="0" fontId="0" fillId="0" borderId="0" xfId="0" quotePrefix="1"/>
    <xf numFmtId="164" fontId="5" fillId="0" borderId="1" xfId="0" applyNumberFormat="1" applyFont="1" applyBorder="1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4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164" fontId="0" fillId="3" borderId="1" xfId="0" applyNumberFormat="1" applyFill="1" applyBorder="1"/>
    <xf numFmtId="0" fontId="0" fillId="3" borderId="0" xfId="0" applyFill="1"/>
    <xf numFmtId="0" fontId="0" fillId="3" borderId="16" xfId="0" applyFill="1" applyBorder="1"/>
    <xf numFmtId="14" fontId="0" fillId="3" borderId="16" xfId="0" applyNumberFormat="1" applyFill="1" applyBorder="1"/>
    <xf numFmtId="164" fontId="0" fillId="3" borderId="16" xfId="0" applyNumberFormat="1" applyFill="1" applyBorder="1"/>
    <xf numFmtId="0" fontId="0" fillId="3" borderId="13" xfId="0" applyFill="1" applyBorder="1"/>
    <xf numFmtId="0" fontId="8" fillId="0" borderId="0" xfId="0" applyFont="1"/>
    <xf numFmtId="0" fontId="1" fillId="0" borderId="0" xfId="0" applyFont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10" fillId="0" borderId="0" xfId="0" applyFont="1"/>
    <xf numFmtId="164" fontId="0" fillId="0" borderId="18" xfId="0" applyNumberFormat="1" applyBorder="1" applyAlignment="1">
      <alignment horizontal="center"/>
    </xf>
    <xf numFmtId="0" fontId="0" fillId="0" borderId="1" xfId="0" applyBorder="1" applyAlignment="1" applyProtection="1">
      <alignment horizontal="left"/>
      <protection locked="0"/>
    </xf>
    <xf numFmtId="165" fontId="0" fillId="0" borderId="1" xfId="2" applyNumberFormat="1" applyFont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9" xfId="0" applyBorder="1" applyAlignment="1" applyProtection="1">
      <alignment horizontal="center"/>
      <protection locked="0"/>
    </xf>
    <xf numFmtId="164" fontId="1" fillId="0" borderId="20" xfId="0" applyNumberFormat="1" applyFont="1" applyBorder="1" applyAlignment="1" applyProtection="1">
      <alignment horizontal="center"/>
      <protection locked="0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" fillId="0" borderId="14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5" fontId="0" fillId="0" borderId="2" xfId="2" applyNumberFormat="1" applyFont="1" applyBorder="1" applyAlignment="1" applyProtection="1">
      <alignment horizontal="center" vertical="center"/>
      <protection locked="0"/>
    </xf>
    <xf numFmtId="165" fontId="0" fillId="0" borderId="3" xfId="2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12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Chiffre d'Affaire/Mois/2019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Bord'!$D$3</c:f>
              <c:strCache>
                <c:ptCount val="1"/>
                <c:pt idx="0">
                  <c:v>Total/Mois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Bord'!$E$3:$P$3</c:f>
              <c:numCache>
                <c:formatCode>#,##0.00\ "€"</c:formatCode>
                <c:ptCount val="12"/>
                <c:pt idx="0">
                  <c:v>144</c:v>
                </c:pt>
                <c:pt idx="1">
                  <c:v>90</c:v>
                </c:pt>
                <c:pt idx="2">
                  <c:v>902.2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79-4876-A7BF-CBF6179FA3B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510000832"/>
        <c:axId val="509998208"/>
      </c:lineChart>
      <c:catAx>
        <c:axId val="510000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998208"/>
        <c:crosses val="autoZero"/>
        <c:auto val="1"/>
        <c:lblAlgn val="ctr"/>
        <c:lblOffset val="100"/>
        <c:noMultiLvlLbl val="0"/>
      </c:catAx>
      <c:valAx>
        <c:axId val="509998208"/>
        <c:scaling>
          <c:orientation val="minMax"/>
        </c:scaling>
        <c:delete val="0"/>
        <c:axPos val="l"/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000832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219074</xdr:colOff>
      <xdr:row>3</xdr:row>
      <xdr:rowOff>19050</xdr:rowOff>
    </xdr:from>
    <xdr:to>
      <xdr:col>16</xdr:col>
      <xdr:colOff>9525</xdr:colOff>
      <xdr:row>15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7</xdr:row>
          <xdr:rowOff>38100</xdr:rowOff>
        </xdr:from>
        <xdr:to>
          <xdr:col>1</xdr:col>
          <xdr:colOff>1800225</xdr:colOff>
          <xdr:row>8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38100</xdr:rowOff>
    </xdr:from>
    <xdr:to>
      <xdr:col>3</xdr:col>
      <xdr:colOff>11430</xdr:colOff>
      <xdr:row>3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38100"/>
          <a:ext cx="1173480" cy="129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10</xdr:row>
          <xdr:rowOff>0</xdr:rowOff>
        </xdr:from>
        <xdr:to>
          <xdr:col>12</xdr:col>
          <xdr:colOff>390525</xdr:colOff>
          <xdr:row>11</xdr:row>
          <xdr:rowOff>152400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Devis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1543051</xdr:colOff>
      <xdr:row>0</xdr:row>
      <xdr:rowOff>28575</xdr:rowOff>
    </xdr:from>
    <xdr:to>
      <xdr:col>1</xdr:col>
      <xdr:colOff>438151</xdr:colOff>
      <xdr:row>0</xdr:row>
      <xdr:rowOff>795522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3051" y="28575"/>
          <a:ext cx="781050" cy="7669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12</xdr:row>
          <xdr:rowOff>152400</xdr:rowOff>
        </xdr:from>
        <xdr:to>
          <xdr:col>12</xdr:col>
          <xdr:colOff>381000</xdr:colOff>
          <xdr:row>14</xdr:row>
          <xdr:rowOff>152400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40</xdr:row>
          <xdr:rowOff>180975</xdr:rowOff>
        </xdr:from>
        <xdr:to>
          <xdr:col>2</xdr:col>
          <xdr:colOff>552450</xdr:colOff>
          <xdr:row>42</xdr:row>
          <xdr:rowOff>9525</xdr:rowOff>
        </xdr:to>
        <xdr:sp macro="" textlink="">
          <xdr:nvSpPr>
            <xdr:cNvPr id="2075" name="Option Button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2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40</xdr:row>
          <xdr:rowOff>171450</xdr:rowOff>
        </xdr:from>
        <xdr:to>
          <xdr:col>3</xdr:col>
          <xdr:colOff>495300</xdr:colOff>
          <xdr:row>42</xdr:row>
          <xdr:rowOff>0</xdr:rowOff>
        </xdr:to>
        <xdr:sp macro="" textlink="">
          <xdr:nvSpPr>
            <xdr:cNvPr id="2077" name="Option Butto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2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10</xdr:row>
          <xdr:rowOff>0</xdr:rowOff>
        </xdr:from>
        <xdr:to>
          <xdr:col>12</xdr:col>
          <xdr:colOff>390525</xdr:colOff>
          <xdr:row>11</xdr:row>
          <xdr:rowOff>152400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2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E39DE-1576-49B1-9AA0-E6CE4B3A8A20}">
  <sheetPr codeName="Feuil1"/>
  <dimension ref="A1:P23"/>
  <sheetViews>
    <sheetView workbookViewId="0">
      <selection activeCell="B2" sqref="B2"/>
    </sheetView>
  </sheetViews>
  <sheetFormatPr baseColWidth="10" defaultRowHeight="15" x14ac:dyDescent="0.25"/>
  <cols>
    <col min="1" max="1" width="20.28515625" customWidth="1"/>
    <col min="2" max="2" width="27.140625" customWidth="1"/>
    <col min="3" max="3" width="3.7109375" customWidth="1"/>
  </cols>
  <sheetData>
    <row r="1" spans="1:16" ht="21.75" customHeight="1" thickBot="1" x14ac:dyDescent="0.3">
      <c r="A1" s="51" t="s">
        <v>0</v>
      </c>
      <c r="B1" s="52"/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</row>
    <row r="2" spans="1:16" x14ac:dyDescent="0.25">
      <c r="A2" s="14" t="s">
        <v>1</v>
      </c>
      <c r="B2" s="42"/>
      <c r="E2" s="16" t="s">
        <v>49</v>
      </c>
      <c r="F2" s="16" t="s">
        <v>50</v>
      </c>
      <c r="G2" s="16" t="s">
        <v>51</v>
      </c>
      <c r="H2" s="16" t="s">
        <v>52</v>
      </c>
      <c r="I2" s="16" t="s">
        <v>53</v>
      </c>
      <c r="J2" s="16" t="s">
        <v>54</v>
      </c>
      <c r="K2" s="16" t="s">
        <v>55</v>
      </c>
      <c r="L2" s="16" t="s">
        <v>56</v>
      </c>
      <c r="M2" s="16" t="s">
        <v>57</v>
      </c>
      <c r="N2" s="16" t="s">
        <v>58</v>
      </c>
      <c r="O2" s="16" t="s">
        <v>59</v>
      </c>
      <c r="P2" s="16" t="s">
        <v>60</v>
      </c>
    </row>
    <row r="3" spans="1:16" x14ac:dyDescent="0.25">
      <c r="A3" s="1" t="s">
        <v>2</v>
      </c>
      <c r="B3" s="43"/>
      <c r="D3" s="15" t="s">
        <v>48</v>
      </c>
      <c r="E3" s="8">
        <f>SUMIF('Historique factures'!$H:$H,E1,'Historique factures'!$D:$D)</f>
        <v>144</v>
      </c>
      <c r="F3" s="8">
        <f>SUMIF('Historique factures'!$H:$H,F1,'Historique factures'!$D:$D)</f>
        <v>90</v>
      </c>
      <c r="G3" s="8">
        <f>SUMIF('Historique factures'!$H:$H,G1,'Historique factures'!$D:$D)</f>
        <v>902.2</v>
      </c>
      <c r="H3" s="8">
        <f>SUMIF('Historique factures'!$H:$H,H1,'Historique factures'!$D:$D)</f>
        <v>0</v>
      </c>
      <c r="I3" s="8">
        <f>SUMIF('Historique factures'!$H:$H,I1,'Historique factures'!$D:$D)</f>
        <v>0</v>
      </c>
      <c r="J3" s="8">
        <f>SUMIF('Historique factures'!$H:$H,J1,'Historique factures'!$D:$D)</f>
        <v>0</v>
      </c>
      <c r="K3" s="8">
        <f>SUMIF('Historique factures'!$H:$H,K1,'Historique factures'!$D:$D)</f>
        <v>0</v>
      </c>
      <c r="L3" s="8">
        <f>SUMIF('Historique factures'!$H:$H,L1,'Historique factures'!$D:$D)</f>
        <v>0</v>
      </c>
      <c r="M3" s="8">
        <f>SUMIF('Historique factures'!$H:$H,M1,'Historique factures'!$D:$D)</f>
        <v>0</v>
      </c>
      <c r="N3" s="8">
        <f>SUMIF('Historique factures'!$H:$H,N1,'Historique factures'!$D:$D)</f>
        <v>0</v>
      </c>
      <c r="O3" s="8">
        <f>SUMIF('Historique factures'!$H:$H,O1,'Historique factures'!$D:$D)</f>
        <v>0</v>
      </c>
      <c r="P3" s="8">
        <f>SUMIF('Historique factures'!$H:$H,P1,'Historique factures'!$D:$D)</f>
        <v>0</v>
      </c>
    </row>
    <row r="4" spans="1:16" ht="17.25" customHeight="1" x14ac:dyDescent="0.25">
      <c r="A4" s="13" t="s">
        <v>3</v>
      </c>
      <c r="B4" s="44"/>
    </row>
    <row r="5" spans="1:16" x14ac:dyDescent="0.25">
      <c r="A5" s="1" t="s">
        <v>4</v>
      </c>
      <c r="B5" s="40"/>
    </row>
    <row r="6" spans="1:16" x14ac:dyDescent="0.25">
      <c r="A6" s="1" t="s">
        <v>15</v>
      </c>
      <c r="B6" s="43"/>
    </row>
    <row r="7" spans="1:16" x14ac:dyDescent="0.25">
      <c r="A7" s="1" t="s">
        <v>5</v>
      </c>
      <c r="B7" s="43"/>
    </row>
    <row r="8" spans="1:16" ht="26.25" customHeight="1" thickBot="1" x14ac:dyDescent="0.3"/>
    <row r="9" spans="1:16" ht="15.75" thickBot="1" x14ac:dyDescent="0.3">
      <c r="A9" s="53" t="s">
        <v>37</v>
      </c>
      <c r="B9" s="54"/>
    </row>
    <row r="10" spans="1:16" x14ac:dyDescent="0.25">
      <c r="A10" s="55" t="s">
        <v>38</v>
      </c>
      <c r="B10" s="55"/>
    </row>
    <row r="11" spans="1:16" x14ac:dyDescent="0.25">
      <c r="A11" s="56" t="s">
        <v>39</v>
      </c>
      <c r="B11" s="56"/>
    </row>
    <row r="12" spans="1:16" x14ac:dyDescent="0.25">
      <c r="A12" s="56" t="s">
        <v>40</v>
      </c>
      <c r="B12" s="56"/>
    </row>
    <row r="13" spans="1:16" x14ac:dyDescent="0.25">
      <c r="A13" s="56" t="s">
        <v>16</v>
      </c>
      <c r="B13" s="56"/>
    </row>
    <row r="14" spans="1:16" x14ac:dyDescent="0.25">
      <c r="A14" s="57" t="s">
        <v>8</v>
      </c>
      <c r="B14" s="58"/>
    </row>
    <row r="15" spans="1:16" ht="24.75" customHeight="1" thickBot="1" x14ac:dyDescent="0.3"/>
    <row r="16" spans="1:16" ht="20.25" customHeight="1" thickBot="1" x14ac:dyDescent="0.3">
      <c r="A16" s="51" t="s">
        <v>41</v>
      </c>
      <c r="B16" s="52"/>
    </row>
    <row r="17" spans="1:4" x14ac:dyDescent="0.25">
      <c r="A17" s="14" t="s">
        <v>107</v>
      </c>
      <c r="B17" s="17">
        <f>MAX(Clients!I:I)</f>
        <v>565</v>
      </c>
    </row>
    <row r="18" spans="1:4" x14ac:dyDescent="0.25">
      <c r="A18" s="1" t="s">
        <v>42</v>
      </c>
      <c r="B18" s="6" t="str">
        <f>VLOOKUP(B17,Clients!I:J,2,0)</f>
        <v>Dupont Jean</v>
      </c>
    </row>
    <row r="19" spans="1:4" x14ac:dyDescent="0.25">
      <c r="A19" s="1" t="s">
        <v>43</v>
      </c>
      <c r="B19" s="8">
        <f>MIN('Historique factures'!D:D)</f>
        <v>0</v>
      </c>
    </row>
    <row r="20" spans="1:4" x14ac:dyDescent="0.25">
      <c r="A20" s="1" t="s">
        <v>44</v>
      </c>
      <c r="B20" s="8">
        <f>AVERAGE('Historique factures'!D:D)</f>
        <v>142.02500000000001</v>
      </c>
      <c r="D20" s="22" t="s">
        <v>69</v>
      </c>
    </row>
    <row r="21" spans="1:4" x14ac:dyDescent="0.25">
      <c r="A21" s="1" t="s">
        <v>45</v>
      </c>
      <c r="B21" s="8">
        <f>MEDIAN('Historique factures'!D:D,0)</f>
        <v>90</v>
      </c>
    </row>
    <row r="22" spans="1:4" x14ac:dyDescent="0.25">
      <c r="A22" s="1" t="s">
        <v>70</v>
      </c>
      <c r="B22" s="23">
        <f>SUM('Historique factures'!D:D)</f>
        <v>1136.2</v>
      </c>
    </row>
    <row r="23" spans="1:4" x14ac:dyDescent="0.25">
      <c r="A23" s="1" t="s">
        <v>47</v>
      </c>
      <c r="B23" s="1">
        <f>COUNT('Historique factures'!D:D)</f>
        <v>8</v>
      </c>
    </row>
  </sheetData>
  <sheetProtection sheet="1" objects="1" scenarios="1" selectLockedCells="1"/>
  <mergeCells count="8">
    <mergeCell ref="A16:B16"/>
    <mergeCell ref="A1:B1"/>
    <mergeCell ref="A9:B9"/>
    <mergeCell ref="A10:B10"/>
    <mergeCell ref="A11:B11"/>
    <mergeCell ref="A12:B12"/>
    <mergeCell ref="A13:B13"/>
    <mergeCell ref="A14:B14"/>
  </mergeCells>
  <hyperlinks>
    <hyperlink ref="A10:B10" location="Factures!A1" display="Facture" xr:uid="{E78A92C9-BBC8-4823-8D51-C1F2CAB524AB}"/>
    <hyperlink ref="A11:B11" location="Stock!A1" display="Stock" xr:uid="{CC1A25B1-7575-4E61-8640-AC4469B4E34D}"/>
    <hyperlink ref="A12:B12" location="'Historique factures'!A1" display="Historique" xr:uid="{E99E3D1C-9006-4D69-BBAE-A58662BD58B5}"/>
    <hyperlink ref="A13:B13" location="Clients!A1" display="Clients" xr:uid="{DB60D1AA-210B-46B7-A603-3064D47E75C3}"/>
    <hyperlink ref="A14:B14" location="TVA!A1" display="TVA" xr:uid="{1C7BF35B-92D4-43F2-A638-64D429B9F5B9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Nouveauclient">
                <anchor moveWithCells="1" sizeWithCells="1">
                  <from>
                    <xdr:col>0</xdr:col>
                    <xdr:colOff>85725</xdr:colOff>
                    <xdr:row>7</xdr:row>
                    <xdr:rowOff>38100</xdr:rowOff>
                  </from>
                  <to>
                    <xdr:col>1</xdr:col>
                    <xdr:colOff>1800225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BD34A-E4DE-4DE0-AE04-EB5FC63D9448}">
  <sheetPr codeName="Feuil7"/>
  <dimension ref="A1:N45"/>
  <sheetViews>
    <sheetView view="pageLayout" zoomScaleNormal="100" workbookViewId="0">
      <selection activeCell="C7" sqref="C7:D7"/>
    </sheetView>
  </sheetViews>
  <sheetFormatPr baseColWidth="10" defaultRowHeight="15" x14ac:dyDescent="0.25"/>
  <cols>
    <col min="1" max="1" width="26.28515625" customWidth="1"/>
    <col min="2" max="2" width="8.140625" customWidth="1"/>
    <col min="3" max="3" width="8.5703125" style="20" customWidth="1"/>
    <col min="4" max="4" width="8.7109375" customWidth="1"/>
    <col min="5" max="5" width="11.42578125" style="9" customWidth="1"/>
    <col min="6" max="6" width="10" style="9" customWidth="1"/>
    <col min="7" max="7" width="14.42578125" style="9" customWidth="1"/>
    <col min="8" max="8" width="3.140625" customWidth="1"/>
    <col min="9" max="9" width="11.42578125" style="9"/>
    <col min="12" max="12" width="17.140625" customWidth="1"/>
    <col min="13" max="13" width="7.5703125" customWidth="1"/>
  </cols>
  <sheetData>
    <row r="1" spans="1:14" ht="66.75" customHeight="1" x14ac:dyDescent="0.25">
      <c r="A1" s="63" t="s">
        <v>20</v>
      </c>
      <c r="B1" s="64"/>
      <c r="C1" s="64"/>
      <c r="D1" s="5" t="s">
        <v>21</v>
      </c>
      <c r="E1" s="65">
        <f ca="1">TODAY()</f>
        <v>43546</v>
      </c>
      <c r="F1" s="65"/>
      <c r="G1" s="65"/>
    </row>
    <row r="2" spans="1:14" x14ac:dyDescent="0.25">
      <c r="A2" t="s">
        <v>5</v>
      </c>
      <c r="E2" s="66" t="s">
        <v>71</v>
      </c>
      <c r="F2" s="67"/>
      <c r="G2" s="68"/>
    </row>
    <row r="3" spans="1:14" x14ac:dyDescent="0.25">
      <c r="A3" t="s">
        <v>94</v>
      </c>
      <c r="D3" t="s">
        <v>98</v>
      </c>
      <c r="E3" s="69" t="str">
        <f>IF(E2="","",VLOOKUP(E2,Clients!A:F,4,0))</f>
        <v>5 rue du canal</v>
      </c>
      <c r="F3" s="70"/>
      <c r="G3" s="71"/>
    </row>
    <row r="4" spans="1:14" x14ac:dyDescent="0.25">
      <c r="A4" s="38" t="s">
        <v>95</v>
      </c>
      <c r="E4" s="72" t="str">
        <f>IF(E2="","",VLOOKUP(E2,Clients!A:F,5,0))&amp;"  "&amp;IF(E2="","",VLOOKUP(E2,Clients!A:F,6,0))</f>
        <v>25340  Branne</v>
      </c>
      <c r="F4" s="73"/>
      <c r="G4" s="74"/>
    </row>
    <row r="5" spans="1:14" x14ac:dyDescent="0.25">
      <c r="A5" s="38" t="s">
        <v>96</v>
      </c>
      <c r="E5" s="75" t="str">
        <f>IF(E2="","",VLOOKUP(E2,Clients!A:H,7,0))</f>
        <v>03 81 93 83 37</v>
      </c>
      <c r="F5" s="76"/>
      <c r="G5" s="77"/>
      <c r="L5" s="70"/>
      <c r="M5" s="70"/>
      <c r="N5" s="70"/>
    </row>
    <row r="7" spans="1:14" ht="27.75" customHeight="1" x14ac:dyDescent="0.25">
      <c r="A7" s="78" t="s">
        <v>99</v>
      </c>
      <c r="B7" s="78"/>
      <c r="C7" s="61" t="str">
        <f ca="1">CONCATENATE("SW",YEAR(NOW()),"0",MONTH(NOW()),DAY(NOW()),1)</f>
        <v>SW201903221</v>
      </c>
      <c r="D7" s="62"/>
      <c r="N7" s="19"/>
    </row>
    <row r="9" spans="1:14" ht="22.5" customHeight="1" x14ac:dyDescent="0.25">
      <c r="A9" s="9"/>
      <c r="B9" s="9" t="s">
        <v>6</v>
      </c>
      <c r="C9" s="20" t="s">
        <v>7</v>
      </c>
      <c r="D9" s="9" t="s">
        <v>12</v>
      </c>
      <c r="E9" s="9" t="s">
        <v>9</v>
      </c>
      <c r="F9" s="9" t="s">
        <v>10</v>
      </c>
      <c r="G9" s="9" t="s">
        <v>11</v>
      </c>
      <c r="I9" s="9" t="s">
        <v>23</v>
      </c>
      <c r="J9" t="s">
        <v>8</v>
      </c>
      <c r="N9" t="s">
        <v>73</v>
      </c>
    </row>
    <row r="10" spans="1:14" x14ac:dyDescent="0.25">
      <c r="A10" s="40"/>
      <c r="B10" s="6" t="str">
        <f>IF(A10="","",VLOOKUP(A10,Stock!A:B,2,0))</f>
        <v/>
      </c>
      <c r="C10" s="41"/>
      <c r="D10" s="6" t="str">
        <f>IF(A10="","",VLOOKUP(A10,Stock!A:C,3,0))</f>
        <v/>
      </c>
      <c r="E10" s="10" t="str">
        <f>IF(A10="","",VLOOKUP(A10,Stock!A:D,4,0))</f>
        <v/>
      </c>
      <c r="F10" s="10" t="str">
        <f>IF(A10="","",VLOOKUP(D10,TVA!A:B,2,0)*E10+E10)</f>
        <v/>
      </c>
      <c r="G10" s="10" t="str">
        <f>IF(A10="","",+F10*C10)</f>
        <v/>
      </c>
      <c r="I10" s="9" t="str">
        <f>IF(A10="","",C10*E10)</f>
        <v/>
      </c>
      <c r="J10" s="11" t="str">
        <f>IF(A10="","",VLOOKUP(D10,TVA!A:B,2,0)*I10)</f>
        <v/>
      </c>
    </row>
    <row r="11" spans="1:14" x14ac:dyDescent="0.25">
      <c r="A11" s="40"/>
      <c r="B11" s="6" t="str">
        <f>IF(A11="","",VLOOKUP(A11,Stock!A:B,2,0))</f>
        <v/>
      </c>
      <c r="C11" s="41"/>
      <c r="D11" s="6" t="str">
        <f>IF(A11="","",VLOOKUP(A11,Stock!A:C,3,0))</f>
        <v/>
      </c>
      <c r="E11" s="10" t="str">
        <f>IF(A11="","",VLOOKUP(A11,Stock!A:D,4,0))</f>
        <v/>
      </c>
      <c r="F11" s="10" t="str">
        <f>IF(A11="","",VLOOKUP(D11,TVA!A:B,2,0)*E11+E11)</f>
        <v/>
      </c>
      <c r="G11" s="10" t="str">
        <f t="shared" ref="G11:G40" si="0">IF(A11="","",+F11*C11)</f>
        <v/>
      </c>
      <c r="I11" s="9" t="str">
        <f t="shared" ref="I11:I40" si="1">IF(A11="","",C11*E11)</f>
        <v/>
      </c>
      <c r="J11" s="11" t="str">
        <f>IF(A11="","",VLOOKUP(D11,TVA!A:B,2,0)*I11)</f>
        <v/>
      </c>
      <c r="N11" t="s">
        <v>97</v>
      </c>
    </row>
    <row r="12" spans="1:14" x14ac:dyDescent="0.25">
      <c r="A12" s="40"/>
      <c r="B12" s="6" t="str">
        <f>IF(A12="","",VLOOKUP(A12,Stock!A:B,2,0))</f>
        <v/>
      </c>
      <c r="C12" s="41" t="str">
        <f t="shared" ref="C12:C40" si="2">IF(A12="","",1)</f>
        <v/>
      </c>
      <c r="D12" s="6" t="str">
        <f>IF(A12="","",VLOOKUP(A12,Stock!A:C,3,0))</f>
        <v/>
      </c>
      <c r="E12" s="10" t="str">
        <f>IF(A12="","",VLOOKUP(A12,Stock!A:D,4,0))</f>
        <v/>
      </c>
      <c r="F12" s="10" t="str">
        <f>IF(A12="","",VLOOKUP(D12,TVA!A:B,2,0)*E12+E12)</f>
        <v/>
      </c>
      <c r="G12" s="10" t="str">
        <f t="shared" si="0"/>
        <v/>
      </c>
      <c r="I12" s="9" t="str">
        <f t="shared" si="1"/>
        <v/>
      </c>
      <c r="J12" s="11" t="str">
        <f>IF(A12="","",VLOOKUP(D12,TVA!A:B,2,0)*I12)</f>
        <v/>
      </c>
    </row>
    <row r="13" spans="1:14" x14ac:dyDescent="0.25">
      <c r="A13" s="40"/>
      <c r="B13" s="6" t="str">
        <f>IF(A13="","",VLOOKUP(A13,Stock!A:B,2,0))</f>
        <v/>
      </c>
      <c r="C13" s="41" t="str">
        <f t="shared" si="2"/>
        <v/>
      </c>
      <c r="D13" s="6" t="str">
        <f>IF(A13="","",VLOOKUP(A13,Stock!A:C,3,0))</f>
        <v/>
      </c>
      <c r="E13" s="10" t="str">
        <f>IF(A13="","",VLOOKUP(A13,Stock!A:D,4,0))</f>
        <v/>
      </c>
      <c r="F13" s="10" t="str">
        <f>IF(A13="","",VLOOKUP(D13,TVA!A:B,2,0)*E13+E13)</f>
        <v/>
      </c>
      <c r="G13" s="10" t="str">
        <f t="shared" si="0"/>
        <v/>
      </c>
      <c r="I13" s="9" t="str">
        <f t="shared" si="1"/>
        <v/>
      </c>
      <c r="J13" s="11" t="str">
        <f>IF(A13="","",VLOOKUP(D13,TVA!A:B,2,0)*I13)</f>
        <v/>
      </c>
    </row>
    <row r="14" spans="1:14" x14ac:dyDescent="0.25">
      <c r="A14" s="40"/>
      <c r="B14" s="6" t="str">
        <f>IF(A14="","",VLOOKUP(A14,Stock!A:B,2,0))</f>
        <v/>
      </c>
      <c r="C14" s="41" t="str">
        <f t="shared" si="2"/>
        <v/>
      </c>
      <c r="D14" s="6" t="str">
        <f>IF(A14="","",VLOOKUP(A14,Stock!A:C,3,0))</f>
        <v/>
      </c>
      <c r="E14" s="10" t="str">
        <f>IF(A14="","",VLOOKUP(A14,Stock!A:D,4,0))</f>
        <v/>
      </c>
      <c r="F14" s="10" t="str">
        <f>IF(A14="","",VLOOKUP(D14,TVA!A:B,2,0)*E14+E14)</f>
        <v/>
      </c>
      <c r="G14" s="10" t="str">
        <f t="shared" si="0"/>
        <v/>
      </c>
      <c r="I14" s="9" t="str">
        <f t="shared" si="1"/>
        <v/>
      </c>
      <c r="J14" s="11" t="str">
        <f>IF(A14="","",VLOOKUP(D14,TVA!A:B,2,0)*I14)</f>
        <v/>
      </c>
      <c r="L14" t="s">
        <v>63</v>
      </c>
      <c r="N14" t="s">
        <v>72</v>
      </c>
    </row>
    <row r="15" spans="1:14" x14ac:dyDescent="0.25">
      <c r="A15" s="40"/>
      <c r="B15" s="6" t="str">
        <f>IF(A15="","",VLOOKUP(A15,Stock!A:B,2,0))</f>
        <v/>
      </c>
      <c r="C15" s="41" t="str">
        <f t="shared" si="2"/>
        <v/>
      </c>
      <c r="D15" s="6" t="str">
        <f>IF(A15="","",VLOOKUP(A15,Stock!A:C,3,0))</f>
        <v/>
      </c>
      <c r="E15" s="10" t="str">
        <f>IF(A15="","",VLOOKUP(A15,Stock!A:D,4,0))</f>
        <v/>
      </c>
      <c r="F15" s="10" t="str">
        <f>IF(A15="","",VLOOKUP(D15,TVA!A:B,2,0)*E15+E15)</f>
        <v/>
      </c>
      <c r="G15" s="10" t="str">
        <f t="shared" si="0"/>
        <v/>
      </c>
      <c r="I15" s="9" t="str">
        <f t="shared" si="1"/>
        <v/>
      </c>
      <c r="J15" s="11" t="str">
        <f>IF(A15="","",VLOOKUP(D15,TVA!A:B,2,0)*I15)</f>
        <v/>
      </c>
      <c r="L15" t="s">
        <v>63</v>
      </c>
    </row>
    <row r="16" spans="1:14" x14ac:dyDescent="0.25">
      <c r="A16" s="40"/>
      <c r="B16" s="6"/>
      <c r="C16" s="41" t="str">
        <f t="shared" si="2"/>
        <v/>
      </c>
      <c r="D16" s="6"/>
      <c r="E16" s="10"/>
      <c r="F16" s="10"/>
      <c r="G16" s="10"/>
      <c r="I16" s="9" t="str">
        <f t="shared" si="1"/>
        <v/>
      </c>
      <c r="J16" s="11" t="str">
        <f>IF(A16="","",VLOOKUP(D16,TVA!A:B,2,0)*I16)</f>
        <v/>
      </c>
      <c r="L16" t="s">
        <v>63</v>
      </c>
    </row>
    <row r="17" spans="1:12" x14ac:dyDescent="0.25">
      <c r="A17" s="40"/>
      <c r="B17" s="6"/>
      <c r="C17" s="41" t="str">
        <f t="shared" si="2"/>
        <v/>
      </c>
      <c r="D17" s="6"/>
      <c r="E17" s="10"/>
      <c r="F17" s="10"/>
      <c r="G17" s="10"/>
      <c r="I17" s="9" t="str">
        <f t="shared" si="1"/>
        <v/>
      </c>
      <c r="J17" s="11" t="str">
        <f>IF(A17="","",VLOOKUP(D17,TVA!A:B,2,0)*I17)</f>
        <v/>
      </c>
      <c r="L17" t="s">
        <v>63</v>
      </c>
    </row>
    <row r="18" spans="1:12" x14ac:dyDescent="0.25">
      <c r="A18" s="40"/>
      <c r="B18" s="6"/>
      <c r="C18" s="41" t="str">
        <f t="shared" si="2"/>
        <v/>
      </c>
      <c r="D18" s="6"/>
      <c r="E18" s="10"/>
      <c r="F18" s="10"/>
      <c r="G18" s="10"/>
      <c r="I18" s="9" t="str">
        <f t="shared" si="1"/>
        <v/>
      </c>
      <c r="J18" s="11" t="str">
        <f>IF(A18="","",VLOOKUP(D18,TVA!A:B,2,0)*I18)</f>
        <v/>
      </c>
      <c r="L18" t="s">
        <v>63</v>
      </c>
    </row>
    <row r="19" spans="1:12" x14ac:dyDescent="0.25">
      <c r="A19" s="40"/>
      <c r="B19" s="6"/>
      <c r="C19" s="41" t="str">
        <f t="shared" si="2"/>
        <v/>
      </c>
      <c r="D19" s="6"/>
      <c r="E19" s="10"/>
      <c r="F19" s="10"/>
      <c r="G19" s="10"/>
      <c r="I19" s="9" t="str">
        <f t="shared" si="1"/>
        <v/>
      </c>
      <c r="J19" s="11" t="str">
        <f>IF(A19="","",VLOOKUP(D19,TVA!A:B,2,0)*I19)</f>
        <v/>
      </c>
      <c r="L19" t="s">
        <v>63</v>
      </c>
    </row>
    <row r="20" spans="1:12" x14ac:dyDescent="0.25">
      <c r="A20" s="40"/>
      <c r="B20" s="6" t="str">
        <f>IF(A20="","",VLOOKUP(A20,Stock!A:B,2,0))</f>
        <v/>
      </c>
      <c r="C20" s="41" t="str">
        <f t="shared" si="2"/>
        <v/>
      </c>
      <c r="D20" s="6" t="str">
        <f>IF(A20="","",VLOOKUP(A20,Stock!A:C,3,0))</f>
        <v/>
      </c>
      <c r="E20" s="10" t="str">
        <f>IF(A20="","",VLOOKUP(A20,Stock!A:D,4,0))</f>
        <v/>
      </c>
      <c r="F20" s="10" t="str">
        <f>IF(A20="","",VLOOKUP(D20,TVA!A:B,2,0)*E20+E20)</f>
        <v/>
      </c>
      <c r="G20" s="10" t="str">
        <f t="shared" si="0"/>
        <v/>
      </c>
      <c r="I20" s="9" t="str">
        <f t="shared" si="1"/>
        <v/>
      </c>
      <c r="J20" s="11" t="str">
        <f>IF(A20="","",VLOOKUP(D20,TVA!A:B,2,0)*I20)</f>
        <v/>
      </c>
      <c r="L20" t="s">
        <v>63</v>
      </c>
    </row>
    <row r="21" spans="1:12" x14ac:dyDescent="0.25">
      <c r="A21" s="40"/>
      <c r="B21" s="6" t="str">
        <f>IF(A21="","",VLOOKUP(A21,Stock!A:B,2,0))</f>
        <v/>
      </c>
      <c r="C21" s="41" t="str">
        <f t="shared" si="2"/>
        <v/>
      </c>
      <c r="D21" s="6" t="str">
        <f>IF(A21="","",VLOOKUP(A21,Stock!A:C,3,0))</f>
        <v/>
      </c>
      <c r="E21" s="10" t="str">
        <f>IF(A21="","",VLOOKUP(A21,Stock!A:D,4,0))</f>
        <v/>
      </c>
      <c r="F21" s="10" t="str">
        <f>IF(A21="","",VLOOKUP(D21,TVA!A:B,2,0)*E21+E21)</f>
        <v/>
      </c>
      <c r="G21" s="10" t="str">
        <f t="shared" si="0"/>
        <v/>
      </c>
      <c r="I21" s="9" t="str">
        <f t="shared" si="1"/>
        <v/>
      </c>
      <c r="J21" s="11" t="str">
        <f>IF(A21="","",VLOOKUP(D21,TVA!A:B,2,0)*I21)</f>
        <v/>
      </c>
      <c r="L21" t="s">
        <v>63</v>
      </c>
    </row>
    <row r="22" spans="1:12" x14ac:dyDescent="0.25">
      <c r="A22" s="40"/>
      <c r="B22" s="6" t="str">
        <f>IF(A22="","",VLOOKUP(A22,Stock!A:B,2,0))</f>
        <v/>
      </c>
      <c r="C22" s="41" t="str">
        <f t="shared" si="2"/>
        <v/>
      </c>
      <c r="D22" s="6" t="str">
        <f>IF(A22="","",VLOOKUP(A22,Stock!A:C,3,0))</f>
        <v/>
      </c>
      <c r="E22" s="10" t="str">
        <f>IF(A22="","",VLOOKUP(A22,Stock!A:D,4,0))</f>
        <v/>
      </c>
      <c r="F22" s="10" t="str">
        <f>IF(A22="","",VLOOKUP(D22,TVA!A:B,2,0)*E22+E22)</f>
        <v/>
      </c>
      <c r="G22" s="10" t="str">
        <f t="shared" si="0"/>
        <v/>
      </c>
      <c r="I22" s="9" t="str">
        <f t="shared" si="1"/>
        <v/>
      </c>
      <c r="J22" s="11" t="str">
        <f>IF(A22="","",VLOOKUP(D22,TVA!A:B,2,0)*I22)</f>
        <v/>
      </c>
      <c r="L22" t="s">
        <v>63</v>
      </c>
    </row>
    <row r="23" spans="1:12" x14ac:dyDescent="0.25">
      <c r="A23" s="40"/>
      <c r="B23" s="6" t="str">
        <f>IF(A23="","",VLOOKUP(A23,Stock!A:B,2,0))</f>
        <v/>
      </c>
      <c r="C23" s="41" t="str">
        <f t="shared" si="2"/>
        <v/>
      </c>
      <c r="D23" s="6" t="str">
        <f>IF(A23="","",VLOOKUP(A23,Stock!A:C,3,0))</f>
        <v/>
      </c>
      <c r="E23" s="10" t="str">
        <f>IF(A23="","",VLOOKUP(A23,Stock!A:D,4,0))</f>
        <v/>
      </c>
      <c r="F23" s="10" t="str">
        <f>IF(A23="","",VLOOKUP(D23,TVA!A:B,2,0)*E23+E23)</f>
        <v/>
      </c>
      <c r="G23" s="10" t="str">
        <f t="shared" si="0"/>
        <v/>
      </c>
      <c r="I23" s="9" t="str">
        <f t="shared" si="1"/>
        <v/>
      </c>
      <c r="J23" s="9" t="str">
        <f>IF(A23="","",VLOOKUP(D23,TVA!A:B,2,0)*I23)</f>
        <v/>
      </c>
      <c r="L23" t="s">
        <v>63</v>
      </c>
    </row>
    <row r="24" spans="1:12" x14ac:dyDescent="0.25">
      <c r="A24" s="40"/>
      <c r="B24" s="6" t="str">
        <f>IF(A24="","",VLOOKUP(A24,Stock!A:B,2,0))</f>
        <v/>
      </c>
      <c r="C24" s="41" t="str">
        <f t="shared" si="2"/>
        <v/>
      </c>
      <c r="D24" s="6" t="str">
        <f>IF(A24="","",VLOOKUP(A24,Stock!A:C,3,0))</f>
        <v/>
      </c>
      <c r="E24" s="10" t="str">
        <f>IF(A24="","",VLOOKUP(A24,Stock!A:D,4,0))</f>
        <v/>
      </c>
      <c r="F24" s="10" t="str">
        <f>IF(A24="","",VLOOKUP(D24,TVA!A:B,2,0)*E24+E24)</f>
        <v/>
      </c>
      <c r="G24" s="10" t="str">
        <f t="shared" si="0"/>
        <v/>
      </c>
      <c r="I24" s="9" t="str">
        <f t="shared" si="1"/>
        <v/>
      </c>
      <c r="J24" s="11" t="str">
        <f>IF(A24="","",VLOOKUP(D24,TVA!A:B,2,0)*I24)</f>
        <v/>
      </c>
      <c r="L24" t="s">
        <v>63</v>
      </c>
    </row>
    <row r="25" spans="1:12" x14ac:dyDescent="0.25">
      <c r="A25" s="40"/>
      <c r="B25" s="6" t="str">
        <f>IF(A25="","",VLOOKUP(A25,Stock!A:B,2,0))</f>
        <v/>
      </c>
      <c r="C25" s="41" t="str">
        <f t="shared" si="2"/>
        <v/>
      </c>
      <c r="D25" s="6" t="str">
        <f>IF(A25="","",VLOOKUP(A25,Stock!A:C,3,0))</f>
        <v/>
      </c>
      <c r="E25" s="10" t="str">
        <f>IF(A25="","",VLOOKUP(A25,Stock!A:D,4,0))</f>
        <v/>
      </c>
      <c r="F25" s="10" t="str">
        <f>IF(A25="","",VLOOKUP(D25,TVA!A:B,2,0)*E25+E25)</f>
        <v/>
      </c>
      <c r="G25" s="10" t="str">
        <f t="shared" si="0"/>
        <v/>
      </c>
      <c r="I25" s="9" t="str">
        <f t="shared" si="1"/>
        <v/>
      </c>
      <c r="J25" s="11" t="str">
        <f>IF(A25="","",VLOOKUP(D25,TVA!A:B,2,0)*I25)</f>
        <v/>
      </c>
      <c r="L25" t="s">
        <v>63</v>
      </c>
    </row>
    <row r="26" spans="1:12" x14ac:dyDescent="0.25">
      <c r="A26" s="40"/>
      <c r="B26" s="6" t="str">
        <f>IF(A26="","",VLOOKUP(A26,Stock!A:B,2,0))</f>
        <v/>
      </c>
      <c r="C26" s="41" t="str">
        <f t="shared" si="2"/>
        <v/>
      </c>
      <c r="D26" s="6" t="str">
        <f>IF(A26="","",VLOOKUP(A26,Stock!A:C,3,0))</f>
        <v/>
      </c>
      <c r="E26" s="10" t="str">
        <f>IF(A26="","",VLOOKUP(A26,Stock!A:D,4,0))</f>
        <v/>
      </c>
      <c r="F26" s="10" t="str">
        <f>IF(A26="","",VLOOKUP(D26,TVA!A:B,2,0)*E26+E26)</f>
        <v/>
      </c>
      <c r="G26" s="10" t="str">
        <f t="shared" si="0"/>
        <v/>
      </c>
      <c r="I26" s="9" t="str">
        <f t="shared" si="1"/>
        <v/>
      </c>
      <c r="J26" s="11" t="str">
        <f>IF(A26="","",VLOOKUP(D26,TVA!A:B,2,0)*I26)</f>
        <v/>
      </c>
      <c r="L26" t="s">
        <v>63</v>
      </c>
    </row>
    <row r="27" spans="1:12" x14ac:dyDescent="0.25">
      <c r="A27" s="40"/>
      <c r="B27" s="6" t="str">
        <f>IF(A27="","",VLOOKUP(A27,Stock!A:B,2,0))</f>
        <v/>
      </c>
      <c r="C27" s="41" t="str">
        <f t="shared" si="2"/>
        <v/>
      </c>
      <c r="D27" s="6" t="str">
        <f>IF(A27="","",VLOOKUP(A27,Stock!A:C,3,0))</f>
        <v/>
      </c>
      <c r="E27" s="10" t="str">
        <f>IF(A27="","",VLOOKUP(A27,Stock!A:D,4,0))</f>
        <v/>
      </c>
      <c r="F27" s="10" t="str">
        <f>IF(A27="","",VLOOKUP(D27,TVA!A:B,2,0)*E27+E27)</f>
        <v/>
      </c>
      <c r="G27" s="10" t="str">
        <f t="shared" si="0"/>
        <v/>
      </c>
      <c r="I27" s="9" t="str">
        <f t="shared" si="1"/>
        <v/>
      </c>
      <c r="J27" s="11" t="str">
        <f>IF(A27="","",VLOOKUP(D27,TVA!A:B,2,0)*I27)</f>
        <v/>
      </c>
      <c r="L27" t="s">
        <v>63</v>
      </c>
    </row>
    <row r="28" spans="1:12" x14ac:dyDescent="0.25">
      <c r="A28" s="40"/>
      <c r="B28" s="6" t="str">
        <f>IF(A28="","",VLOOKUP(A28,Stock!A:B,2,0))</f>
        <v/>
      </c>
      <c r="C28" s="41" t="str">
        <f t="shared" si="2"/>
        <v/>
      </c>
      <c r="D28" s="6" t="str">
        <f>IF(A28="","",VLOOKUP(A28,Stock!A:C,3,0))</f>
        <v/>
      </c>
      <c r="E28" s="10" t="str">
        <f>IF(A28="","",VLOOKUP(A28,Stock!A:D,4,0))</f>
        <v/>
      </c>
      <c r="F28" s="10" t="str">
        <f>IF(A28="","",VLOOKUP(D28,TVA!A:B,2,0)*E28+E28)</f>
        <v/>
      </c>
      <c r="G28" s="10" t="str">
        <f t="shared" si="0"/>
        <v/>
      </c>
      <c r="I28" s="9" t="str">
        <f t="shared" si="1"/>
        <v/>
      </c>
      <c r="J28" s="11" t="str">
        <f>IF(A28="","",VLOOKUP(D28,TVA!A:B,2,0)*I28)</f>
        <v/>
      </c>
      <c r="L28" t="s">
        <v>63</v>
      </c>
    </row>
    <row r="29" spans="1:12" x14ac:dyDescent="0.25">
      <c r="A29" s="40"/>
      <c r="B29" s="6" t="str">
        <f>IF(A29="","",VLOOKUP(A29,Stock!A:B,2,0))</f>
        <v/>
      </c>
      <c r="C29" s="41" t="str">
        <f t="shared" si="2"/>
        <v/>
      </c>
      <c r="D29" s="6" t="str">
        <f>IF(A29="","",VLOOKUP(A29,Stock!A:C,3,0))</f>
        <v/>
      </c>
      <c r="E29" s="10" t="str">
        <f>IF(A29="","",VLOOKUP(A29,Stock!A:D,4,0))</f>
        <v/>
      </c>
      <c r="F29" s="10" t="str">
        <f>IF(A29="","",VLOOKUP(D29,TVA!A:B,2,0)*E29+E29)</f>
        <v/>
      </c>
      <c r="G29" s="10" t="str">
        <f t="shared" si="0"/>
        <v/>
      </c>
      <c r="I29" s="9" t="str">
        <f t="shared" si="1"/>
        <v/>
      </c>
      <c r="J29" s="11" t="str">
        <f>IF(A29="","",VLOOKUP(D29,TVA!A:B,2,0)*I29)</f>
        <v/>
      </c>
      <c r="L29" t="s">
        <v>63</v>
      </c>
    </row>
    <row r="30" spans="1:12" x14ac:dyDescent="0.25">
      <c r="A30" s="40"/>
      <c r="B30" s="6" t="str">
        <f>IF(A30="","",VLOOKUP(A30,Stock!A:B,2,0))</f>
        <v/>
      </c>
      <c r="C30" s="41" t="str">
        <f t="shared" si="2"/>
        <v/>
      </c>
      <c r="D30" s="6" t="str">
        <f>IF(A30="","",VLOOKUP(A30,Stock!A:C,3,0))</f>
        <v/>
      </c>
      <c r="E30" s="10" t="str">
        <f>IF(A30="","",VLOOKUP(A30,Stock!A:D,4,0))</f>
        <v/>
      </c>
      <c r="F30" s="10" t="str">
        <f>IF(A30="","",VLOOKUP(D30,TVA!A:B,2,0)*E30+E30)</f>
        <v/>
      </c>
      <c r="G30" s="10" t="str">
        <f t="shared" si="0"/>
        <v/>
      </c>
      <c r="I30" s="9" t="str">
        <f t="shared" si="1"/>
        <v/>
      </c>
      <c r="J30" s="11" t="str">
        <f>IF(A30="","",VLOOKUP(D30,TVA!A:B,2,0)*I30)</f>
        <v/>
      </c>
      <c r="L30" t="s">
        <v>63</v>
      </c>
    </row>
    <row r="31" spans="1:12" x14ac:dyDescent="0.25">
      <c r="A31" s="40"/>
      <c r="B31" s="6" t="str">
        <f>IF(A31="","",VLOOKUP(A31,Stock!A:B,2,0))</f>
        <v/>
      </c>
      <c r="C31" s="41" t="str">
        <f t="shared" si="2"/>
        <v/>
      </c>
      <c r="D31" s="6" t="str">
        <f>IF(A31="","",VLOOKUP(A31,Stock!A:C,3,0))</f>
        <v/>
      </c>
      <c r="E31" s="10" t="str">
        <f>IF(A31="","",VLOOKUP(A31,Stock!A:D,4,0))</f>
        <v/>
      </c>
      <c r="F31" s="10" t="str">
        <f>IF(A31="","",VLOOKUP(D31,TVA!A:B,2,0)*E31+E31)</f>
        <v/>
      </c>
      <c r="G31" s="10" t="str">
        <f t="shared" si="0"/>
        <v/>
      </c>
      <c r="I31" s="9" t="str">
        <f t="shared" si="1"/>
        <v/>
      </c>
      <c r="J31" s="11" t="str">
        <f>IF(A31="","",VLOOKUP(D31,TVA!A:B,2,0)*I31)</f>
        <v/>
      </c>
      <c r="L31" t="s">
        <v>63</v>
      </c>
    </row>
    <row r="32" spans="1:12" x14ac:dyDescent="0.25">
      <c r="A32" s="40"/>
      <c r="B32" s="6" t="str">
        <f>IF(A32="","",VLOOKUP(A32,Stock!A:B,2,0))</f>
        <v/>
      </c>
      <c r="C32" s="41" t="str">
        <f t="shared" si="2"/>
        <v/>
      </c>
      <c r="D32" s="6" t="str">
        <f>IF(A32="","",VLOOKUP(A32,Stock!A:C,3,0))</f>
        <v/>
      </c>
      <c r="E32" s="10" t="str">
        <f>IF(A32="","",VLOOKUP(A32,Stock!A:D,4,0))</f>
        <v/>
      </c>
      <c r="F32" s="10" t="str">
        <f>IF(A32="","",VLOOKUP(D32,TVA!A:B,2,0)*E32+E32)</f>
        <v/>
      </c>
      <c r="G32" s="10" t="str">
        <f t="shared" si="0"/>
        <v/>
      </c>
      <c r="I32" s="9" t="str">
        <f t="shared" si="1"/>
        <v/>
      </c>
      <c r="J32" s="11" t="str">
        <f>IF(A32="","",VLOOKUP(D32,TVA!A:B,2,0)*I32)</f>
        <v/>
      </c>
      <c r="L32" t="s">
        <v>63</v>
      </c>
    </row>
    <row r="33" spans="1:12" x14ac:dyDescent="0.25">
      <c r="A33" s="40"/>
      <c r="B33" s="6" t="str">
        <f>IF(A33="","",VLOOKUP(A33,Stock!A:B,2,0))</f>
        <v/>
      </c>
      <c r="C33" s="41" t="str">
        <f t="shared" si="2"/>
        <v/>
      </c>
      <c r="D33" s="6" t="str">
        <f>IF(A33="","",VLOOKUP(A33,Stock!A:C,3,0))</f>
        <v/>
      </c>
      <c r="E33" s="10" t="str">
        <f>IF(A33="","",VLOOKUP(A33,Stock!A:D,4,0))</f>
        <v/>
      </c>
      <c r="F33" s="10" t="str">
        <f>IF(A33="","",VLOOKUP(D33,TVA!A:B,2,0)*E33+E33)</f>
        <v/>
      </c>
      <c r="G33" s="10" t="str">
        <f t="shared" si="0"/>
        <v/>
      </c>
      <c r="I33" s="9" t="str">
        <f t="shared" si="1"/>
        <v/>
      </c>
      <c r="J33" s="11" t="str">
        <f>IF(A33="","",VLOOKUP(D33,TVA!A:B,2,0)*I33)</f>
        <v/>
      </c>
      <c r="L33" t="s">
        <v>63</v>
      </c>
    </row>
    <row r="34" spans="1:12" x14ac:dyDescent="0.25">
      <c r="A34" s="40"/>
      <c r="B34" s="6" t="str">
        <f>IF(A34="","",VLOOKUP(A34,Stock!A:B,2,0))</f>
        <v/>
      </c>
      <c r="C34" s="41" t="str">
        <f t="shared" si="2"/>
        <v/>
      </c>
      <c r="D34" s="6" t="str">
        <f>IF(A34="","",VLOOKUP(A34,Stock!A:C,3,0))</f>
        <v/>
      </c>
      <c r="E34" s="10" t="str">
        <f>IF(A34="","",VLOOKUP(A34,Stock!A:D,4,0))</f>
        <v/>
      </c>
      <c r="F34" s="10" t="str">
        <f>IF(A34="","",VLOOKUP(D34,TVA!A:B,2,0)*E34+E34)</f>
        <v/>
      </c>
      <c r="G34" s="10" t="str">
        <f t="shared" si="0"/>
        <v/>
      </c>
      <c r="I34" s="9" t="str">
        <f t="shared" si="1"/>
        <v/>
      </c>
      <c r="J34" s="11" t="str">
        <f>IF(A34="","",VLOOKUP(D34,TVA!A:B,2,0)*I34)</f>
        <v/>
      </c>
      <c r="L34" t="s">
        <v>63</v>
      </c>
    </row>
    <row r="35" spans="1:12" x14ac:dyDescent="0.25">
      <c r="A35" s="40"/>
      <c r="B35" s="6" t="str">
        <f>IF(A35="","",VLOOKUP(A35,Stock!A:B,2,0))</f>
        <v/>
      </c>
      <c r="C35" s="41" t="str">
        <f t="shared" si="2"/>
        <v/>
      </c>
      <c r="D35" s="6" t="str">
        <f>IF(A35="","",VLOOKUP(A35,Stock!A:C,3,0))</f>
        <v/>
      </c>
      <c r="E35" s="10" t="str">
        <f>IF(A35="","",VLOOKUP(A35,Stock!A:D,4,0))</f>
        <v/>
      </c>
      <c r="F35" s="10" t="str">
        <f>IF(A35="","",VLOOKUP(D35,TVA!A:B,2,0)*E35+E35)</f>
        <v/>
      </c>
      <c r="G35" s="10" t="str">
        <f t="shared" si="0"/>
        <v/>
      </c>
      <c r="I35" s="9" t="str">
        <f t="shared" si="1"/>
        <v/>
      </c>
      <c r="J35" s="11" t="str">
        <f>IF(A35="","",VLOOKUP(D35,TVA!A:B,2,0)*I35)</f>
        <v/>
      </c>
      <c r="L35" t="s">
        <v>63</v>
      </c>
    </row>
    <row r="36" spans="1:12" x14ac:dyDescent="0.25">
      <c r="A36" s="40"/>
      <c r="B36" s="6" t="str">
        <f>IF(A36="","",VLOOKUP(A36,Stock!A:B,2,0))</f>
        <v/>
      </c>
      <c r="C36" s="41" t="str">
        <f t="shared" si="2"/>
        <v/>
      </c>
      <c r="D36" s="6" t="str">
        <f>IF(A36="","",VLOOKUP(A36,Stock!A:C,3,0))</f>
        <v/>
      </c>
      <c r="E36" s="10" t="str">
        <f>IF(A36="","",VLOOKUP(A36,Stock!A:D,4,0))</f>
        <v/>
      </c>
      <c r="F36" s="10" t="str">
        <f>IF(A36="","",VLOOKUP(D36,TVA!A:B,2,0)*E36+E36)</f>
        <v/>
      </c>
      <c r="G36" s="10" t="str">
        <f t="shared" si="0"/>
        <v/>
      </c>
      <c r="I36" s="9" t="str">
        <f t="shared" si="1"/>
        <v/>
      </c>
      <c r="J36" s="11" t="str">
        <f>IF(A36="","",VLOOKUP(D36,TVA!A:B,2,0)*I36)</f>
        <v/>
      </c>
      <c r="L36" t="s">
        <v>63</v>
      </c>
    </row>
    <row r="37" spans="1:12" x14ac:dyDescent="0.25">
      <c r="A37" s="40"/>
      <c r="B37" s="6" t="str">
        <f>IF(A37="","",VLOOKUP(A37,Stock!A:B,2,0))</f>
        <v/>
      </c>
      <c r="C37" s="41" t="str">
        <f t="shared" si="2"/>
        <v/>
      </c>
      <c r="D37" s="6" t="str">
        <f>IF(A37="","",VLOOKUP(A37,Stock!A:C,3,0))</f>
        <v/>
      </c>
      <c r="E37" s="10" t="str">
        <f>IF(A37="","",VLOOKUP(A37,Stock!A:D,4,0))</f>
        <v/>
      </c>
      <c r="F37" s="10" t="str">
        <f>IF(A37="","",VLOOKUP(D37,TVA!A:B,2,0)*E37+E37)</f>
        <v/>
      </c>
      <c r="G37" s="10" t="str">
        <f t="shared" si="0"/>
        <v/>
      </c>
      <c r="I37" s="9" t="str">
        <f t="shared" si="1"/>
        <v/>
      </c>
      <c r="J37" s="11" t="str">
        <f>IF(A37="","",VLOOKUP(D37,TVA!A:B,2,0)*I37)</f>
        <v/>
      </c>
      <c r="L37" t="s">
        <v>63</v>
      </c>
    </row>
    <row r="38" spans="1:12" x14ac:dyDescent="0.25">
      <c r="A38" s="40"/>
      <c r="B38" s="6" t="str">
        <f>IF(A38="","",VLOOKUP(A38,Stock!A:B,2,0))</f>
        <v/>
      </c>
      <c r="C38" s="41" t="str">
        <f t="shared" si="2"/>
        <v/>
      </c>
      <c r="D38" s="6" t="str">
        <f>IF(A38="","",VLOOKUP(A38,Stock!A:C,3,0))</f>
        <v/>
      </c>
      <c r="E38" s="10" t="str">
        <f>IF(A38="","",VLOOKUP(A38,Stock!A:D,4,0))</f>
        <v/>
      </c>
      <c r="F38" s="10" t="str">
        <f>IF(A38="","",VLOOKUP(D38,TVA!A:B,2,0)*E38+E38)</f>
        <v/>
      </c>
      <c r="G38" s="10" t="str">
        <f t="shared" si="0"/>
        <v/>
      </c>
      <c r="I38" s="9" t="str">
        <f t="shared" si="1"/>
        <v/>
      </c>
      <c r="J38" s="11" t="str">
        <f>IF(A38="","",VLOOKUP(D38,TVA!A:B,2,0)*I38)</f>
        <v/>
      </c>
      <c r="L38" t="s">
        <v>63</v>
      </c>
    </row>
    <row r="39" spans="1:12" x14ac:dyDescent="0.25">
      <c r="A39" s="40"/>
      <c r="B39" s="6" t="str">
        <f>IF(A39="","",VLOOKUP(A39,Stock!A:B,2,0))</f>
        <v/>
      </c>
      <c r="C39" s="41" t="str">
        <f t="shared" si="2"/>
        <v/>
      </c>
      <c r="D39" s="6" t="str">
        <f>IF(A39="","",VLOOKUP(A39,Stock!A:C,3,0))</f>
        <v/>
      </c>
      <c r="E39" s="10" t="str">
        <f>IF(A39="","",VLOOKUP(A39,Stock!A:D,4,0))</f>
        <v/>
      </c>
      <c r="F39" s="10" t="str">
        <f>IF(A39="","",VLOOKUP(D39,TVA!A:B,2,0)*E39+E39)</f>
        <v/>
      </c>
      <c r="G39" s="10" t="str">
        <f t="shared" si="0"/>
        <v/>
      </c>
      <c r="I39" s="9" t="str">
        <f t="shared" si="1"/>
        <v/>
      </c>
      <c r="J39" s="11" t="str">
        <f>IF(A39="","",VLOOKUP(D39,TVA!A:B,2,0)*I39)</f>
        <v/>
      </c>
      <c r="L39" t="s">
        <v>63</v>
      </c>
    </row>
    <row r="40" spans="1:12" x14ac:dyDescent="0.25">
      <c r="A40" s="40"/>
      <c r="B40" s="6" t="str">
        <f>IF(A40="","",VLOOKUP(A40,Stock!A:B,2,0))</f>
        <v/>
      </c>
      <c r="C40" s="41" t="str">
        <f t="shared" si="2"/>
        <v/>
      </c>
      <c r="D40" s="6" t="str">
        <f>IF(A40="","",VLOOKUP(A40,Stock!A:C,3,0))</f>
        <v/>
      </c>
      <c r="E40" s="10" t="str">
        <f>IF(A40="","",VLOOKUP(A40,Stock!A:D,4,0))</f>
        <v/>
      </c>
      <c r="F40" s="10" t="str">
        <f>IF(A40="","",VLOOKUP(D40,TVA!A:B,2,0)*E40+E40)</f>
        <v/>
      </c>
      <c r="G40" s="10" t="str">
        <f t="shared" si="0"/>
        <v/>
      </c>
      <c r="I40" s="9" t="str">
        <f t="shared" si="1"/>
        <v/>
      </c>
      <c r="J40" s="11" t="str">
        <f>IF(A40="","",VLOOKUP(D40,TVA!A:B,2,0)*I40)</f>
        <v/>
      </c>
      <c r="L40" t="s">
        <v>63</v>
      </c>
    </row>
    <row r="41" spans="1:12" x14ac:dyDescent="0.25">
      <c r="A41" s="20"/>
      <c r="D41" s="24"/>
      <c r="E41" s="79" t="s">
        <v>23</v>
      </c>
      <c r="F41" s="79"/>
      <c r="G41" s="10">
        <f>SUM(I10:I40)</f>
        <v>0</v>
      </c>
    </row>
    <row r="42" spans="1:12" x14ac:dyDescent="0.25">
      <c r="A42" s="20"/>
      <c r="E42" s="79" t="s">
        <v>8</v>
      </c>
      <c r="F42" s="79"/>
      <c r="G42" s="10">
        <f>SUM(J10:J40)</f>
        <v>0</v>
      </c>
    </row>
    <row r="43" spans="1:12" ht="15.75" thickBot="1" x14ac:dyDescent="0.3">
      <c r="A43" s="34"/>
      <c r="E43" s="80" t="s">
        <v>24</v>
      </c>
      <c r="F43" s="81"/>
      <c r="G43" s="39"/>
    </row>
    <row r="44" spans="1:12" ht="24" customHeight="1" thickBot="1" x14ac:dyDescent="0.3">
      <c r="A44" t="s">
        <v>91</v>
      </c>
      <c r="E44" s="59" t="s">
        <v>11</v>
      </c>
      <c r="F44" s="60"/>
      <c r="G44" s="36">
        <f>SUM(G10:G40)</f>
        <v>0</v>
      </c>
    </row>
    <row r="45" spans="1:12" ht="27" customHeight="1" x14ac:dyDescent="0.25">
      <c r="D45" s="24"/>
      <c r="E45" s="24"/>
      <c r="F45" s="35"/>
      <c r="G45" s="20"/>
    </row>
  </sheetData>
  <sheetProtection sheet="1" objects="1" scenarios="1" selectLockedCells="1"/>
  <mergeCells count="13">
    <mergeCell ref="L5:N5"/>
    <mergeCell ref="A7:B7"/>
    <mergeCell ref="E41:F41"/>
    <mergeCell ref="E42:F42"/>
    <mergeCell ref="E43:F43"/>
    <mergeCell ref="E44:F44"/>
    <mergeCell ref="C7:D7"/>
    <mergeCell ref="A1:C1"/>
    <mergeCell ref="E1:G1"/>
    <mergeCell ref="E2:G2"/>
    <mergeCell ref="E3:G3"/>
    <mergeCell ref="E4:G4"/>
    <mergeCell ref="E5:G5"/>
  </mergeCells>
  <dataValidations count="3">
    <dataValidation type="list" allowBlank="1" showInputMessage="1" showErrorMessage="1" sqref="A10" xr:uid="{E9B1385E-481E-497D-BF94-913465822DB4}">
      <formula1>Designatio</formula1>
    </dataValidation>
    <dataValidation type="list" allowBlank="1" showInputMessage="1" showErrorMessage="1" sqref="E2:G2" xr:uid="{1B832429-2EE3-4828-A2A9-202EF3C47A1F}">
      <formula1>Identifiant</formula1>
    </dataValidation>
    <dataValidation type="list" allowBlank="1" showInputMessage="1" showErrorMessage="1" sqref="A11:A40" xr:uid="{CE94C29E-DC93-487D-B2DC-7FCC3C3AF86D}">
      <formula1>Designation</formula1>
    </dataValidation>
  </dataValidations>
  <pageMargins left="0.70866141732283472" right="0.11811023622047245" top="0.15748031496062992" bottom="0.55118110236220474" header="0.31496062992125984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Imprimedevis">
                <anchor moveWithCells="1" siz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12</xdr:col>
                    <xdr:colOff>390525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30144-E6B3-4B0A-8553-F8E96F475218}">
  <sheetPr codeName="Feuil2"/>
  <dimension ref="A1:N45"/>
  <sheetViews>
    <sheetView tabSelected="1" view="pageLayout" zoomScaleNormal="100" workbookViewId="0">
      <selection activeCell="K9" sqref="K9"/>
    </sheetView>
  </sheetViews>
  <sheetFormatPr baseColWidth="10" defaultRowHeight="15" x14ac:dyDescent="0.25"/>
  <cols>
    <col min="1" max="1" width="26.28515625" customWidth="1"/>
    <col min="2" max="2" width="8.140625" customWidth="1"/>
    <col min="3" max="3" width="8.5703125" style="20" customWidth="1"/>
    <col min="4" max="4" width="8.7109375" customWidth="1"/>
    <col min="5" max="5" width="11.42578125" style="9" customWidth="1"/>
    <col min="6" max="6" width="10" style="9" customWidth="1"/>
    <col min="7" max="7" width="14.42578125" style="9" customWidth="1"/>
    <col min="8" max="8" width="3.140625" customWidth="1"/>
    <col min="9" max="9" width="11.42578125" style="9"/>
    <col min="12" max="12" width="17.140625" customWidth="1"/>
    <col min="13" max="13" width="7.5703125" customWidth="1"/>
  </cols>
  <sheetData>
    <row r="1" spans="1:14" ht="66.75" customHeight="1" thickBot="1" x14ac:dyDescent="0.3">
      <c r="A1" s="85" t="s">
        <v>20</v>
      </c>
      <c r="B1" s="86"/>
      <c r="C1" s="87"/>
      <c r="D1" s="5" t="s">
        <v>21</v>
      </c>
      <c r="E1" s="65">
        <f ca="1">TODAY()</f>
        <v>43546</v>
      </c>
      <c r="F1" s="65"/>
      <c r="G1" s="65"/>
    </row>
    <row r="2" spans="1:14" x14ac:dyDescent="0.25">
      <c r="A2" t="s">
        <v>5</v>
      </c>
      <c r="E2" s="66"/>
      <c r="F2" s="67"/>
      <c r="G2" s="68"/>
    </row>
    <row r="3" spans="1:14" x14ac:dyDescent="0.25">
      <c r="A3" t="s">
        <v>94</v>
      </c>
      <c r="D3" t="s">
        <v>22</v>
      </c>
      <c r="E3" s="69" t="str">
        <f>IF(E2="","",VLOOKUP(E2,Clients!A:F,4,0))</f>
        <v/>
      </c>
      <c r="F3" s="70"/>
      <c r="G3" s="71"/>
    </row>
    <row r="4" spans="1:14" x14ac:dyDescent="0.25">
      <c r="A4" s="38" t="s">
        <v>95</v>
      </c>
      <c r="E4" s="72" t="str">
        <f>IF(E2="","",VLOOKUP(E2,Clients!A:F,5,0))&amp;"  "&amp;IF(E2="","",VLOOKUP(E2,Clients!A:F,6,0))</f>
        <v xml:space="preserve">  </v>
      </c>
      <c r="F4" s="73"/>
      <c r="G4" s="74"/>
    </row>
    <row r="5" spans="1:14" x14ac:dyDescent="0.25">
      <c r="A5" s="38" t="s">
        <v>96</v>
      </c>
      <c r="E5" s="75" t="str">
        <f>IF(E2="","",VLOOKUP(E2,Clients!A:H,7,0))</f>
        <v/>
      </c>
      <c r="F5" s="76"/>
      <c r="G5" s="77"/>
      <c r="L5" s="70"/>
      <c r="M5" s="70"/>
      <c r="N5" s="70"/>
    </row>
    <row r="7" spans="1:14" x14ac:dyDescent="0.25">
      <c r="A7" s="88" t="s">
        <v>19</v>
      </c>
      <c r="B7" s="88"/>
      <c r="C7" s="41">
        <v>9</v>
      </c>
      <c r="N7" s="19"/>
    </row>
    <row r="9" spans="1:14" ht="22.5" customHeight="1" x14ac:dyDescent="0.25">
      <c r="A9" s="9"/>
      <c r="B9" s="9" t="s">
        <v>6</v>
      </c>
      <c r="C9" s="20" t="s">
        <v>7</v>
      </c>
      <c r="D9" s="9" t="s">
        <v>12</v>
      </c>
      <c r="E9" s="9" t="s">
        <v>9</v>
      </c>
      <c r="F9" s="9" t="s">
        <v>10</v>
      </c>
      <c r="G9" s="9" t="s">
        <v>11</v>
      </c>
      <c r="I9" s="9" t="s">
        <v>23</v>
      </c>
      <c r="J9" t="s">
        <v>8</v>
      </c>
    </row>
    <row r="10" spans="1:14" x14ac:dyDescent="0.25">
      <c r="A10" s="40"/>
      <c r="B10" s="6" t="str">
        <f>IF(A10="","",VLOOKUP(A10,Stock!A:B,2,0))</f>
        <v/>
      </c>
      <c r="C10" s="41"/>
      <c r="D10" s="6" t="str">
        <f>IF(A10="","",VLOOKUP(A10,Stock!A:C,3,0))</f>
        <v/>
      </c>
      <c r="E10" s="10" t="str">
        <f>IF(A10="","",VLOOKUP(A10,Stock!A:D,4,0))</f>
        <v/>
      </c>
      <c r="F10" s="10" t="str">
        <f>IF(A10="","",VLOOKUP(D10,TVA!A:B,2,0)*E10+E10)</f>
        <v/>
      </c>
      <c r="G10" s="10" t="str">
        <f>IF(A10="","",+F10*C10)</f>
        <v/>
      </c>
      <c r="I10" s="9" t="str">
        <f>IF(A10="","",C10*E10)</f>
        <v/>
      </c>
      <c r="J10" s="11" t="str">
        <f>IF(A10="","",VLOOKUP(D10,TVA!A:B,2,0)*I10)</f>
        <v/>
      </c>
    </row>
    <row r="11" spans="1:14" x14ac:dyDescent="0.25">
      <c r="A11" s="40"/>
      <c r="B11" s="6" t="str">
        <f>IF(A11="","",VLOOKUP(A11,Stock!A:B,2,0))</f>
        <v/>
      </c>
      <c r="C11" s="41"/>
      <c r="D11" s="6" t="str">
        <f>IF(A11="","",VLOOKUP(A11,Stock!A:C,3,0))</f>
        <v/>
      </c>
      <c r="E11" s="10" t="str">
        <f>IF(A11="","",VLOOKUP(A11,Stock!A:D,4,0))</f>
        <v/>
      </c>
      <c r="F11" s="10" t="str">
        <f>IF(A11="","",VLOOKUP(D11,TVA!A:B,2,0)*E11+E11)</f>
        <v/>
      </c>
      <c r="G11" s="10" t="str">
        <f t="shared" ref="G11:G40" si="0">IF(A11="","",+F11*C11)</f>
        <v/>
      </c>
      <c r="I11" s="9" t="str">
        <f t="shared" ref="I11:I40" si="1">IF(A11="","",C11*E11)</f>
        <v/>
      </c>
      <c r="J11" s="11" t="str">
        <f>IF(A11="","",VLOOKUP(D11,TVA!A:B,2,0)*I11)</f>
        <v/>
      </c>
      <c r="N11" t="s">
        <v>97</v>
      </c>
    </row>
    <row r="12" spans="1:14" x14ac:dyDescent="0.25">
      <c r="A12" s="40"/>
      <c r="B12" s="6" t="str">
        <f>IF(A12="","",VLOOKUP(A12,Stock!A:B,2,0))</f>
        <v/>
      </c>
      <c r="C12" s="41"/>
      <c r="D12" s="6" t="str">
        <f>IF(A12="","",VLOOKUP(A12,Stock!A:C,3,0))</f>
        <v/>
      </c>
      <c r="E12" s="10" t="str">
        <f>IF(A12="","",VLOOKUP(A12,Stock!A:D,4,0))</f>
        <v/>
      </c>
      <c r="F12" s="10" t="str">
        <f>IF(A12="","",VLOOKUP(D12,TVA!A:B,2,0)*E12+E12)</f>
        <v/>
      </c>
      <c r="G12" s="10" t="str">
        <f t="shared" si="0"/>
        <v/>
      </c>
      <c r="I12" s="9" t="str">
        <f t="shared" si="1"/>
        <v/>
      </c>
      <c r="J12" s="11" t="str">
        <f>IF(A12="","",VLOOKUP(D12,TVA!A:B,2,0)*I12)</f>
        <v/>
      </c>
    </row>
    <row r="13" spans="1:14" x14ac:dyDescent="0.25">
      <c r="A13" s="40"/>
      <c r="B13" s="6" t="str">
        <f>IF(A13="","",VLOOKUP(A13,Stock!A:B,2,0))</f>
        <v/>
      </c>
      <c r="C13" s="41" t="str">
        <f t="shared" ref="C11:C40" si="2">IF(A13="","",1)</f>
        <v/>
      </c>
      <c r="D13" s="6" t="str">
        <f>IF(A13="","",VLOOKUP(A13,Stock!A:C,3,0))</f>
        <v/>
      </c>
      <c r="E13" s="10" t="str">
        <f>IF(A13="","",VLOOKUP(A13,Stock!A:D,4,0))</f>
        <v/>
      </c>
      <c r="F13" s="10" t="str">
        <f>IF(A13="","",VLOOKUP(D13,TVA!A:B,2,0)*E13+E13)</f>
        <v/>
      </c>
      <c r="G13" s="10" t="str">
        <f t="shared" si="0"/>
        <v/>
      </c>
      <c r="I13" s="9" t="str">
        <f t="shared" si="1"/>
        <v/>
      </c>
      <c r="J13" s="11" t="str">
        <f>IF(A13="","",VLOOKUP(D13,TVA!A:B,2,0)*I13)</f>
        <v/>
      </c>
    </row>
    <row r="14" spans="1:14" x14ac:dyDescent="0.25">
      <c r="A14" s="40"/>
      <c r="B14" s="6" t="str">
        <f>IF(A14="","",VLOOKUP(A14,Stock!A:B,2,0))</f>
        <v/>
      </c>
      <c r="C14" s="41" t="str">
        <f t="shared" si="2"/>
        <v/>
      </c>
      <c r="D14" s="6" t="str">
        <f>IF(A14="","",VLOOKUP(A14,Stock!A:C,3,0))</f>
        <v/>
      </c>
      <c r="E14" s="10" t="str">
        <f>IF(A14="","",VLOOKUP(A14,Stock!A:D,4,0))</f>
        <v/>
      </c>
      <c r="F14" s="10" t="str">
        <f>IF(A14="","",VLOOKUP(D14,TVA!A:B,2,0)*E14+E14)</f>
        <v/>
      </c>
      <c r="G14" s="10" t="str">
        <f t="shared" si="0"/>
        <v/>
      </c>
      <c r="I14" s="9" t="str">
        <f t="shared" si="1"/>
        <v/>
      </c>
      <c r="J14" s="11" t="str">
        <f>IF(A14="","",VLOOKUP(D14,TVA!A:B,2,0)*I14)</f>
        <v/>
      </c>
      <c r="L14" t="s">
        <v>63</v>
      </c>
      <c r="N14" t="s">
        <v>121</v>
      </c>
    </row>
    <row r="15" spans="1:14" x14ac:dyDescent="0.25">
      <c r="A15" s="40"/>
      <c r="B15" s="6" t="str">
        <f>IF(A15="","",VLOOKUP(A15,Stock!A:B,2,0))</f>
        <v/>
      </c>
      <c r="C15" s="41" t="str">
        <f t="shared" si="2"/>
        <v/>
      </c>
      <c r="D15" s="6" t="str">
        <f>IF(A15="","",VLOOKUP(A15,Stock!A:C,3,0))</f>
        <v/>
      </c>
      <c r="E15" s="10" t="str">
        <f>IF(A15="","",VLOOKUP(A15,Stock!A:D,4,0))</f>
        <v/>
      </c>
      <c r="F15" s="10" t="str">
        <f>IF(A15="","",VLOOKUP(D15,TVA!A:B,2,0)*E15+E15)</f>
        <v/>
      </c>
      <c r="G15" s="10" t="str">
        <f t="shared" si="0"/>
        <v/>
      </c>
      <c r="I15" s="9" t="str">
        <f t="shared" si="1"/>
        <v/>
      </c>
      <c r="J15" s="11" t="str">
        <f>IF(A15="","",VLOOKUP(D15,TVA!A:B,2,0)*I15)</f>
        <v/>
      </c>
      <c r="L15" t="s">
        <v>63</v>
      </c>
    </row>
    <row r="16" spans="1:14" x14ac:dyDescent="0.25">
      <c r="A16" s="40"/>
      <c r="B16" s="6"/>
      <c r="C16" s="41" t="str">
        <f t="shared" si="2"/>
        <v/>
      </c>
      <c r="D16" s="6"/>
      <c r="E16" s="10"/>
      <c r="F16" s="10"/>
      <c r="G16" s="10"/>
      <c r="I16" s="9" t="str">
        <f t="shared" si="1"/>
        <v/>
      </c>
      <c r="J16" s="11" t="str">
        <f>IF(A16="","",VLOOKUP(D16,TVA!A:B,2,0)*I16)</f>
        <v/>
      </c>
      <c r="L16" t="s">
        <v>63</v>
      </c>
    </row>
    <row r="17" spans="1:12" x14ac:dyDescent="0.25">
      <c r="A17" s="40"/>
      <c r="B17" s="6"/>
      <c r="C17" s="41" t="str">
        <f t="shared" si="2"/>
        <v/>
      </c>
      <c r="D17" s="6"/>
      <c r="E17" s="10"/>
      <c r="F17" s="10"/>
      <c r="G17" s="10"/>
      <c r="I17" s="9" t="str">
        <f t="shared" si="1"/>
        <v/>
      </c>
      <c r="J17" s="11" t="str">
        <f>IF(A17="","",VLOOKUP(D17,TVA!A:B,2,0)*I17)</f>
        <v/>
      </c>
      <c r="L17" t="s">
        <v>63</v>
      </c>
    </row>
    <row r="18" spans="1:12" x14ac:dyDescent="0.25">
      <c r="A18" s="40"/>
      <c r="B18" s="6"/>
      <c r="C18" s="41" t="str">
        <f t="shared" si="2"/>
        <v/>
      </c>
      <c r="D18" s="6"/>
      <c r="E18" s="10"/>
      <c r="F18" s="10"/>
      <c r="G18" s="10"/>
      <c r="I18" s="9" t="str">
        <f t="shared" si="1"/>
        <v/>
      </c>
      <c r="J18" s="11" t="str">
        <f>IF(A18="","",VLOOKUP(D18,TVA!A:B,2,0)*I18)</f>
        <v/>
      </c>
      <c r="L18" t="s">
        <v>63</v>
      </c>
    </row>
    <row r="19" spans="1:12" x14ac:dyDescent="0.25">
      <c r="A19" s="40"/>
      <c r="B19" s="6"/>
      <c r="C19" s="41" t="str">
        <f t="shared" si="2"/>
        <v/>
      </c>
      <c r="D19" s="6"/>
      <c r="E19" s="10"/>
      <c r="F19" s="10"/>
      <c r="G19" s="10"/>
      <c r="I19" s="9" t="str">
        <f t="shared" si="1"/>
        <v/>
      </c>
      <c r="J19" s="11" t="str">
        <f>IF(A19="","",VLOOKUP(D19,TVA!A:B,2,0)*I19)</f>
        <v/>
      </c>
      <c r="L19" t="s">
        <v>63</v>
      </c>
    </row>
    <row r="20" spans="1:12" x14ac:dyDescent="0.25">
      <c r="A20" s="40"/>
      <c r="B20" s="6" t="str">
        <f>IF(A20="","",VLOOKUP(A20,Stock!A:B,2,0))</f>
        <v/>
      </c>
      <c r="C20" s="41" t="str">
        <f t="shared" si="2"/>
        <v/>
      </c>
      <c r="D20" s="6" t="str">
        <f>IF(A20="","",VLOOKUP(A20,Stock!A:C,3,0))</f>
        <v/>
      </c>
      <c r="E20" s="10" t="str">
        <f>IF(A20="","",VLOOKUP(A20,Stock!A:D,4,0))</f>
        <v/>
      </c>
      <c r="F20" s="10" t="str">
        <f>IF(A20="","",VLOOKUP(D20,TVA!A:B,2,0)*E20+E20)</f>
        <v/>
      </c>
      <c r="G20" s="10" t="str">
        <f t="shared" si="0"/>
        <v/>
      </c>
      <c r="I20" s="9" t="str">
        <f t="shared" si="1"/>
        <v/>
      </c>
      <c r="J20" s="11" t="str">
        <f>IF(A20="","",VLOOKUP(D20,TVA!A:B,2,0)*I20)</f>
        <v/>
      </c>
      <c r="L20" t="s">
        <v>63</v>
      </c>
    </row>
    <row r="21" spans="1:12" x14ac:dyDescent="0.25">
      <c r="A21" s="40"/>
      <c r="B21" s="6" t="str">
        <f>IF(A21="","",VLOOKUP(A21,Stock!A:B,2,0))</f>
        <v/>
      </c>
      <c r="C21" s="41" t="str">
        <f t="shared" si="2"/>
        <v/>
      </c>
      <c r="D21" s="6" t="str">
        <f>IF(A21="","",VLOOKUP(A21,Stock!A:C,3,0))</f>
        <v/>
      </c>
      <c r="E21" s="10" t="str">
        <f>IF(A21="","",VLOOKUP(A21,Stock!A:D,4,0))</f>
        <v/>
      </c>
      <c r="F21" s="10" t="str">
        <f>IF(A21="","",VLOOKUP(D21,TVA!A:B,2,0)*E21+E21)</f>
        <v/>
      </c>
      <c r="G21" s="10" t="str">
        <f t="shared" si="0"/>
        <v/>
      </c>
      <c r="I21" s="9" t="str">
        <f t="shared" si="1"/>
        <v/>
      </c>
      <c r="J21" s="11" t="str">
        <f>IF(A21="","",VLOOKUP(D21,TVA!A:B,2,0)*I21)</f>
        <v/>
      </c>
      <c r="L21" t="s">
        <v>63</v>
      </c>
    </row>
    <row r="22" spans="1:12" x14ac:dyDescent="0.25">
      <c r="A22" s="40"/>
      <c r="B22" s="6" t="str">
        <f>IF(A22="","",VLOOKUP(A22,Stock!A:B,2,0))</f>
        <v/>
      </c>
      <c r="C22" s="41" t="str">
        <f t="shared" si="2"/>
        <v/>
      </c>
      <c r="D22" s="6" t="str">
        <f>IF(A22="","",VLOOKUP(A22,Stock!A:C,3,0))</f>
        <v/>
      </c>
      <c r="E22" s="10" t="str">
        <f>IF(A22="","",VLOOKUP(A22,Stock!A:D,4,0))</f>
        <v/>
      </c>
      <c r="F22" s="10" t="str">
        <f>IF(A22="","",VLOOKUP(D22,TVA!A:B,2,0)*E22+E22)</f>
        <v/>
      </c>
      <c r="G22" s="10" t="str">
        <f t="shared" si="0"/>
        <v/>
      </c>
      <c r="I22" s="9" t="str">
        <f t="shared" si="1"/>
        <v/>
      </c>
      <c r="J22" s="11" t="str">
        <f>IF(A22="","",VLOOKUP(D22,TVA!A:B,2,0)*I22)</f>
        <v/>
      </c>
      <c r="L22" t="s">
        <v>63</v>
      </c>
    </row>
    <row r="23" spans="1:12" x14ac:dyDescent="0.25">
      <c r="A23" s="40"/>
      <c r="B23" s="6" t="str">
        <f>IF(A23="","",VLOOKUP(A23,Stock!A:B,2,0))</f>
        <v/>
      </c>
      <c r="C23" s="41" t="str">
        <f t="shared" si="2"/>
        <v/>
      </c>
      <c r="D23" s="6" t="str">
        <f>IF(A23="","",VLOOKUP(A23,Stock!A:C,3,0))</f>
        <v/>
      </c>
      <c r="E23" s="10" t="str">
        <f>IF(A23="","",VLOOKUP(A23,Stock!A:D,4,0))</f>
        <v/>
      </c>
      <c r="F23" s="10" t="str">
        <f>IF(A23="","",VLOOKUP(D23,TVA!A:B,2,0)*E23+E23)</f>
        <v/>
      </c>
      <c r="G23" s="10" t="str">
        <f t="shared" si="0"/>
        <v/>
      </c>
      <c r="I23" s="9" t="str">
        <f t="shared" si="1"/>
        <v/>
      </c>
      <c r="J23" s="9" t="str">
        <f>IF(A23="","",VLOOKUP(D23,TVA!A:B,2,0)*I23)</f>
        <v/>
      </c>
      <c r="L23" t="s">
        <v>63</v>
      </c>
    </row>
    <row r="24" spans="1:12" x14ac:dyDescent="0.25">
      <c r="A24" s="40"/>
      <c r="B24" s="6" t="str">
        <f>IF(A24="","",VLOOKUP(A24,Stock!A:B,2,0))</f>
        <v/>
      </c>
      <c r="C24" s="41" t="str">
        <f t="shared" si="2"/>
        <v/>
      </c>
      <c r="D24" s="6" t="str">
        <f>IF(A24="","",VLOOKUP(A24,Stock!A:C,3,0))</f>
        <v/>
      </c>
      <c r="E24" s="10" t="str">
        <f>IF(A24="","",VLOOKUP(A24,Stock!A:D,4,0))</f>
        <v/>
      </c>
      <c r="F24" s="10" t="str">
        <f>IF(A24="","",VLOOKUP(D24,TVA!A:B,2,0)*E24+E24)</f>
        <v/>
      </c>
      <c r="G24" s="10" t="str">
        <f t="shared" si="0"/>
        <v/>
      </c>
      <c r="I24" s="9" t="str">
        <f t="shared" si="1"/>
        <v/>
      </c>
      <c r="J24" s="11" t="str">
        <f>IF(A24="","",VLOOKUP(D24,TVA!A:B,2,0)*I24)</f>
        <v/>
      </c>
      <c r="L24" t="s">
        <v>63</v>
      </c>
    </row>
    <row r="25" spans="1:12" x14ac:dyDescent="0.25">
      <c r="A25" s="40"/>
      <c r="B25" s="6" t="str">
        <f>IF(A25="","",VLOOKUP(A25,Stock!A:B,2,0))</f>
        <v/>
      </c>
      <c r="C25" s="41" t="str">
        <f t="shared" si="2"/>
        <v/>
      </c>
      <c r="D25" s="6" t="str">
        <f>IF(A25="","",VLOOKUP(A25,Stock!A:C,3,0))</f>
        <v/>
      </c>
      <c r="E25" s="10" t="str">
        <f>IF(A25="","",VLOOKUP(A25,Stock!A:D,4,0))</f>
        <v/>
      </c>
      <c r="F25" s="10" t="str">
        <f>IF(A25="","",VLOOKUP(D25,TVA!A:B,2,0)*E25+E25)</f>
        <v/>
      </c>
      <c r="G25" s="10" t="str">
        <f t="shared" si="0"/>
        <v/>
      </c>
      <c r="I25" s="9" t="str">
        <f t="shared" si="1"/>
        <v/>
      </c>
      <c r="J25" s="11" t="str">
        <f>IF(A25="","",VLOOKUP(D25,TVA!A:B,2,0)*I25)</f>
        <v/>
      </c>
      <c r="L25" t="s">
        <v>63</v>
      </c>
    </row>
    <row r="26" spans="1:12" x14ac:dyDescent="0.25">
      <c r="A26" s="40"/>
      <c r="B26" s="6" t="str">
        <f>IF(A26="","",VLOOKUP(A26,Stock!A:B,2,0))</f>
        <v/>
      </c>
      <c r="C26" s="41" t="str">
        <f t="shared" si="2"/>
        <v/>
      </c>
      <c r="D26" s="6" t="str">
        <f>IF(A26="","",VLOOKUP(A26,Stock!A:C,3,0))</f>
        <v/>
      </c>
      <c r="E26" s="10" t="str">
        <f>IF(A26="","",VLOOKUP(A26,Stock!A:D,4,0))</f>
        <v/>
      </c>
      <c r="F26" s="10" t="str">
        <f>IF(A26="","",VLOOKUP(D26,TVA!A:B,2,0)*E26+E26)</f>
        <v/>
      </c>
      <c r="G26" s="10" t="str">
        <f t="shared" si="0"/>
        <v/>
      </c>
      <c r="I26" s="9" t="str">
        <f t="shared" si="1"/>
        <v/>
      </c>
      <c r="J26" s="11" t="str">
        <f>IF(A26="","",VLOOKUP(D26,TVA!A:B,2,0)*I26)</f>
        <v/>
      </c>
      <c r="L26" t="s">
        <v>63</v>
      </c>
    </row>
    <row r="27" spans="1:12" x14ac:dyDescent="0.25">
      <c r="A27" s="40"/>
      <c r="B27" s="6" t="str">
        <f>IF(A27="","",VLOOKUP(A27,Stock!A:B,2,0))</f>
        <v/>
      </c>
      <c r="C27" s="41" t="str">
        <f t="shared" si="2"/>
        <v/>
      </c>
      <c r="D27" s="6" t="str">
        <f>IF(A27="","",VLOOKUP(A27,Stock!A:C,3,0))</f>
        <v/>
      </c>
      <c r="E27" s="10" t="str">
        <f>IF(A27="","",VLOOKUP(A27,Stock!A:D,4,0))</f>
        <v/>
      </c>
      <c r="F27" s="10" t="str">
        <f>IF(A27="","",VLOOKUP(D27,TVA!A:B,2,0)*E27+E27)</f>
        <v/>
      </c>
      <c r="G27" s="10" t="str">
        <f t="shared" si="0"/>
        <v/>
      </c>
      <c r="I27" s="9" t="str">
        <f t="shared" si="1"/>
        <v/>
      </c>
      <c r="J27" s="11" t="str">
        <f>IF(A27="","",VLOOKUP(D27,TVA!A:B,2,0)*I27)</f>
        <v/>
      </c>
      <c r="L27" t="s">
        <v>63</v>
      </c>
    </row>
    <row r="28" spans="1:12" x14ac:dyDescent="0.25">
      <c r="A28" s="40"/>
      <c r="B28" s="6" t="str">
        <f>IF(A28="","",VLOOKUP(A28,Stock!A:B,2,0))</f>
        <v/>
      </c>
      <c r="C28" s="41" t="str">
        <f t="shared" si="2"/>
        <v/>
      </c>
      <c r="D28" s="6" t="str">
        <f>IF(A28="","",VLOOKUP(A28,Stock!A:C,3,0))</f>
        <v/>
      </c>
      <c r="E28" s="10" t="str">
        <f>IF(A28="","",VLOOKUP(A28,Stock!A:D,4,0))</f>
        <v/>
      </c>
      <c r="F28" s="10" t="str">
        <f>IF(A28="","",VLOOKUP(D28,TVA!A:B,2,0)*E28+E28)</f>
        <v/>
      </c>
      <c r="G28" s="10" t="str">
        <f t="shared" si="0"/>
        <v/>
      </c>
      <c r="I28" s="9" t="str">
        <f t="shared" si="1"/>
        <v/>
      </c>
      <c r="J28" s="11" t="str">
        <f>IF(A28="","",VLOOKUP(D28,TVA!A:B,2,0)*I28)</f>
        <v/>
      </c>
      <c r="L28" t="s">
        <v>63</v>
      </c>
    </row>
    <row r="29" spans="1:12" x14ac:dyDescent="0.25">
      <c r="A29" s="40"/>
      <c r="B29" s="6" t="str">
        <f>IF(A29="","",VLOOKUP(A29,Stock!A:B,2,0))</f>
        <v/>
      </c>
      <c r="C29" s="41" t="str">
        <f t="shared" si="2"/>
        <v/>
      </c>
      <c r="D29" s="6" t="str">
        <f>IF(A29="","",VLOOKUP(A29,Stock!A:C,3,0))</f>
        <v/>
      </c>
      <c r="E29" s="10" t="str">
        <f>IF(A29="","",VLOOKUP(A29,Stock!A:D,4,0))</f>
        <v/>
      </c>
      <c r="F29" s="10" t="str">
        <f>IF(A29="","",VLOOKUP(D29,TVA!A:B,2,0)*E29+E29)</f>
        <v/>
      </c>
      <c r="G29" s="10" t="str">
        <f t="shared" si="0"/>
        <v/>
      </c>
      <c r="I29" s="9" t="str">
        <f t="shared" si="1"/>
        <v/>
      </c>
      <c r="J29" s="11" t="str">
        <f>IF(A29="","",VLOOKUP(D29,TVA!A:B,2,0)*I29)</f>
        <v/>
      </c>
      <c r="L29" t="s">
        <v>63</v>
      </c>
    </row>
    <row r="30" spans="1:12" x14ac:dyDescent="0.25">
      <c r="A30" s="40"/>
      <c r="B30" s="6" t="str">
        <f>IF(A30="","",VLOOKUP(A30,Stock!A:B,2,0))</f>
        <v/>
      </c>
      <c r="C30" s="41" t="str">
        <f t="shared" si="2"/>
        <v/>
      </c>
      <c r="D30" s="6" t="str">
        <f>IF(A30="","",VLOOKUP(A30,Stock!A:C,3,0))</f>
        <v/>
      </c>
      <c r="E30" s="10" t="str">
        <f>IF(A30="","",VLOOKUP(A30,Stock!A:D,4,0))</f>
        <v/>
      </c>
      <c r="F30" s="10" t="str">
        <f>IF(A30="","",VLOOKUP(D30,TVA!A:B,2,0)*E30+E30)</f>
        <v/>
      </c>
      <c r="G30" s="10" t="str">
        <f t="shared" si="0"/>
        <v/>
      </c>
      <c r="I30" s="9" t="str">
        <f t="shared" si="1"/>
        <v/>
      </c>
      <c r="J30" s="11" t="str">
        <f>IF(A30="","",VLOOKUP(D30,TVA!A:B,2,0)*I30)</f>
        <v/>
      </c>
      <c r="L30" t="s">
        <v>63</v>
      </c>
    </row>
    <row r="31" spans="1:12" x14ac:dyDescent="0.25">
      <c r="A31" s="40"/>
      <c r="B31" s="6" t="str">
        <f>IF(A31="","",VLOOKUP(A31,Stock!A:B,2,0))</f>
        <v/>
      </c>
      <c r="C31" s="41" t="str">
        <f t="shared" si="2"/>
        <v/>
      </c>
      <c r="D31" s="6" t="str">
        <f>IF(A31="","",VLOOKUP(A31,Stock!A:C,3,0))</f>
        <v/>
      </c>
      <c r="E31" s="10" t="str">
        <f>IF(A31="","",VLOOKUP(A31,Stock!A:D,4,0))</f>
        <v/>
      </c>
      <c r="F31" s="10" t="str">
        <f>IF(A31="","",VLOOKUP(D31,TVA!A:B,2,0)*E31+E31)</f>
        <v/>
      </c>
      <c r="G31" s="10" t="str">
        <f t="shared" si="0"/>
        <v/>
      </c>
      <c r="I31" s="9" t="str">
        <f t="shared" si="1"/>
        <v/>
      </c>
      <c r="J31" s="11" t="str">
        <f>IF(A31="","",VLOOKUP(D31,TVA!A:B,2,0)*I31)</f>
        <v/>
      </c>
      <c r="L31" t="s">
        <v>63</v>
      </c>
    </row>
    <row r="32" spans="1:12" x14ac:dyDescent="0.25">
      <c r="A32" s="40"/>
      <c r="B32" s="6" t="str">
        <f>IF(A32="","",VLOOKUP(A32,Stock!A:B,2,0))</f>
        <v/>
      </c>
      <c r="C32" s="41" t="str">
        <f t="shared" si="2"/>
        <v/>
      </c>
      <c r="D32" s="6" t="str">
        <f>IF(A32="","",VLOOKUP(A32,Stock!A:C,3,0))</f>
        <v/>
      </c>
      <c r="E32" s="10" t="str">
        <f>IF(A32="","",VLOOKUP(A32,Stock!A:D,4,0))</f>
        <v/>
      </c>
      <c r="F32" s="10" t="str">
        <f>IF(A32="","",VLOOKUP(D32,TVA!A:B,2,0)*E32+E32)</f>
        <v/>
      </c>
      <c r="G32" s="10" t="str">
        <f t="shared" si="0"/>
        <v/>
      </c>
      <c r="I32" s="9" t="str">
        <f t="shared" si="1"/>
        <v/>
      </c>
      <c r="J32" s="11" t="str">
        <f>IF(A32="","",VLOOKUP(D32,TVA!A:B,2,0)*I32)</f>
        <v/>
      </c>
      <c r="L32" t="s">
        <v>63</v>
      </c>
    </row>
    <row r="33" spans="1:12" x14ac:dyDescent="0.25">
      <c r="A33" s="40"/>
      <c r="B33" s="6" t="str">
        <f>IF(A33="","",VLOOKUP(A33,Stock!A:B,2,0))</f>
        <v/>
      </c>
      <c r="C33" s="41" t="str">
        <f t="shared" si="2"/>
        <v/>
      </c>
      <c r="D33" s="6" t="str">
        <f>IF(A33="","",VLOOKUP(A33,Stock!A:C,3,0))</f>
        <v/>
      </c>
      <c r="E33" s="10" t="str">
        <f>IF(A33="","",VLOOKUP(A33,Stock!A:D,4,0))</f>
        <v/>
      </c>
      <c r="F33" s="10" t="str">
        <f>IF(A33="","",VLOOKUP(D33,TVA!A:B,2,0)*E33+E33)</f>
        <v/>
      </c>
      <c r="G33" s="10" t="str">
        <f t="shared" si="0"/>
        <v/>
      </c>
      <c r="I33" s="9" t="str">
        <f t="shared" si="1"/>
        <v/>
      </c>
      <c r="J33" s="11" t="str">
        <f>IF(A33="","",VLOOKUP(D33,TVA!A:B,2,0)*I33)</f>
        <v/>
      </c>
      <c r="L33" t="s">
        <v>63</v>
      </c>
    </row>
    <row r="34" spans="1:12" x14ac:dyDescent="0.25">
      <c r="A34" s="40"/>
      <c r="B34" s="6" t="str">
        <f>IF(A34="","",VLOOKUP(A34,Stock!A:B,2,0))</f>
        <v/>
      </c>
      <c r="C34" s="41" t="str">
        <f t="shared" si="2"/>
        <v/>
      </c>
      <c r="D34" s="6" t="str">
        <f>IF(A34="","",VLOOKUP(A34,Stock!A:C,3,0))</f>
        <v/>
      </c>
      <c r="E34" s="10" t="str">
        <f>IF(A34="","",VLOOKUP(A34,Stock!A:D,4,0))</f>
        <v/>
      </c>
      <c r="F34" s="10" t="str">
        <f>IF(A34="","",VLOOKUP(D34,TVA!A:B,2,0)*E34+E34)</f>
        <v/>
      </c>
      <c r="G34" s="10" t="str">
        <f t="shared" si="0"/>
        <v/>
      </c>
      <c r="I34" s="9" t="str">
        <f t="shared" si="1"/>
        <v/>
      </c>
      <c r="J34" s="11" t="str">
        <f>IF(A34="","",VLOOKUP(D34,TVA!A:B,2,0)*I34)</f>
        <v/>
      </c>
      <c r="L34" t="s">
        <v>63</v>
      </c>
    </row>
    <row r="35" spans="1:12" x14ac:dyDescent="0.25">
      <c r="A35" s="40"/>
      <c r="B35" s="6" t="str">
        <f>IF(A35="","",VLOOKUP(A35,Stock!A:B,2,0))</f>
        <v/>
      </c>
      <c r="C35" s="41" t="str">
        <f t="shared" si="2"/>
        <v/>
      </c>
      <c r="D35" s="6" t="str">
        <f>IF(A35="","",VLOOKUP(A35,Stock!A:C,3,0))</f>
        <v/>
      </c>
      <c r="E35" s="10" t="str">
        <f>IF(A35="","",VLOOKUP(A35,Stock!A:D,4,0))</f>
        <v/>
      </c>
      <c r="F35" s="10" t="str">
        <f>IF(A35="","",VLOOKUP(D35,TVA!A:B,2,0)*E35+E35)</f>
        <v/>
      </c>
      <c r="G35" s="10" t="str">
        <f t="shared" si="0"/>
        <v/>
      </c>
      <c r="I35" s="9" t="str">
        <f t="shared" si="1"/>
        <v/>
      </c>
      <c r="J35" s="11" t="str">
        <f>IF(A35="","",VLOOKUP(D35,TVA!A:B,2,0)*I35)</f>
        <v/>
      </c>
      <c r="L35" t="s">
        <v>63</v>
      </c>
    </row>
    <row r="36" spans="1:12" x14ac:dyDescent="0.25">
      <c r="A36" s="40"/>
      <c r="B36" s="6" t="str">
        <f>IF(A36="","",VLOOKUP(A36,Stock!A:B,2,0))</f>
        <v/>
      </c>
      <c r="C36" s="41" t="str">
        <f t="shared" si="2"/>
        <v/>
      </c>
      <c r="D36" s="6" t="str">
        <f>IF(A36="","",VLOOKUP(A36,Stock!A:C,3,0))</f>
        <v/>
      </c>
      <c r="E36" s="10" t="str">
        <f>IF(A36="","",VLOOKUP(A36,Stock!A:D,4,0))</f>
        <v/>
      </c>
      <c r="F36" s="10" t="str">
        <f>IF(A36="","",VLOOKUP(D36,TVA!A:B,2,0)*E36+E36)</f>
        <v/>
      </c>
      <c r="G36" s="10" t="str">
        <f t="shared" si="0"/>
        <v/>
      </c>
      <c r="I36" s="9" t="str">
        <f t="shared" si="1"/>
        <v/>
      </c>
      <c r="J36" s="11" t="str">
        <f>IF(A36="","",VLOOKUP(D36,TVA!A:B,2,0)*I36)</f>
        <v/>
      </c>
      <c r="L36" t="s">
        <v>63</v>
      </c>
    </row>
    <row r="37" spans="1:12" x14ac:dyDescent="0.25">
      <c r="A37" s="40"/>
      <c r="B37" s="6" t="str">
        <f>IF(A37="","",VLOOKUP(A37,Stock!A:B,2,0))</f>
        <v/>
      </c>
      <c r="C37" s="41" t="str">
        <f t="shared" si="2"/>
        <v/>
      </c>
      <c r="D37" s="6" t="str">
        <f>IF(A37="","",VLOOKUP(A37,Stock!A:C,3,0))</f>
        <v/>
      </c>
      <c r="E37" s="10" t="str">
        <f>IF(A37="","",VLOOKUP(A37,Stock!A:D,4,0))</f>
        <v/>
      </c>
      <c r="F37" s="10" t="str">
        <f>IF(A37="","",VLOOKUP(D37,TVA!A:B,2,0)*E37+E37)</f>
        <v/>
      </c>
      <c r="G37" s="10" t="str">
        <f t="shared" si="0"/>
        <v/>
      </c>
      <c r="I37" s="9" t="str">
        <f t="shared" si="1"/>
        <v/>
      </c>
      <c r="J37" s="11" t="str">
        <f>IF(A37="","",VLOOKUP(D37,TVA!A:B,2,0)*I37)</f>
        <v/>
      </c>
      <c r="L37" t="s">
        <v>63</v>
      </c>
    </row>
    <row r="38" spans="1:12" x14ac:dyDescent="0.25">
      <c r="A38" s="40"/>
      <c r="B38" s="6" t="str">
        <f>IF(A38="","",VLOOKUP(A38,Stock!A:B,2,0))</f>
        <v/>
      </c>
      <c r="C38" s="41" t="str">
        <f t="shared" si="2"/>
        <v/>
      </c>
      <c r="D38" s="6" t="str">
        <f>IF(A38="","",VLOOKUP(A38,Stock!A:C,3,0))</f>
        <v/>
      </c>
      <c r="E38" s="10" t="str">
        <f>IF(A38="","",VLOOKUP(A38,Stock!A:D,4,0))</f>
        <v/>
      </c>
      <c r="F38" s="10" t="str">
        <f>IF(A38="","",VLOOKUP(D38,TVA!A:B,2,0)*E38+E38)</f>
        <v/>
      </c>
      <c r="G38" s="10" t="str">
        <f t="shared" si="0"/>
        <v/>
      </c>
      <c r="I38" s="9" t="str">
        <f t="shared" si="1"/>
        <v/>
      </c>
      <c r="J38" s="11" t="str">
        <f>IF(A38="","",VLOOKUP(D38,TVA!A:B,2,0)*I38)</f>
        <v/>
      </c>
      <c r="L38" t="s">
        <v>63</v>
      </c>
    </row>
    <row r="39" spans="1:12" x14ac:dyDescent="0.25">
      <c r="A39" s="40"/>
      <c r="B39" s="6" t="str">
        <f>IF(A39="","",VLOOKUP(A39,Stock!A:B,2,0))</f>
        <v/>
      </c>
      <c r="C39" s="41" t="str">
        <f t="shared" si="2"/>
        <v/>
      </c>
      <c r="D39" s="6" t="str">
        <f>IF(A39="","",VLOOKUP(A39,Stock!A:C,3,0))</f>
        <v/>
      </c>
      <c r="E39" s="10" t="str">
        <f>IF(A39="","",VLOOKUP(A39,Stock!A:D,4,0))</f>
        <v/>
      </c>
      <c r="F39" s="10" t="str">
        <f>IF(A39="","",VLOOKUP(D39,TVA!A:B,2,0)*E39+E39)</f>
        <v/>
      </c>
      <c r="G39" s="10" t="str">
        <f t="shared" si="0"/>
        <v/>
      </c>
      <c r="I39" s="9" t="str">
        <f t="shared" si="1"/>
        <v/>
      </c>
      <c r="J39" s="11" t="str">
        <f>IF(A39="","",VLOOKUP(D39,TVA!A:B,2,0)*I39)</f>
        <v/>
      </c>
      <c r="L39" t="s">
        <v>63</v>
      </c>
    </row>
    <row r="40" spans="1:12" ht="15.75" thickBot="1" x14ac:dyDescent="0.3">
      <c r="A40" s="45"/>
      <c r="B40" s="6" t="str">
        <f>IF(A40="","",VLOOKUP(A40,Stock!A:B,2,0))</f>
        <v/>
      </c>
      <c r="C40" s="41" t="str">
        <f t="shared" si="2"/>
        <v/>
      </c>
      <c r="D40" s="6" t="str">
        <f>IF(A40="","",VLOOKUP(A40,Stock!A:C,3,0))</f>
        <v/>
      </c>
      <c r="E40" s="10" t="str">
        <f>IF(A40="","",VLOOKUP(A40,Stock!A:D,4,0))</f>
        <v/>
      </c>
      <c r="F40" s="10" t="str">
        <f>IF(A40="","",VLOOKUP(D40,TVA!A:B,2,0)*E40+E40)</f>
        <v/>
      </c>
      <c r="G40" s="10" t="str">
        <f t="shared" si="0"/>
        <v/>
      </c>
      <c r="I40" s="9" t="str">
        <f t="shared" si="1"/>
        <v/>
      </c>
      <c r="J40" s="11" t="str">
        <f>IF(A40="","",VLOOKUP(D40,TVA!A:B,2,0)*I40)</f>
        <v/>
      </c>
      <c r="L40" t="s">
        <v>63</v>
      </c>
    </row>
    <row r="41" spans="1:12" x14ac:dyDescent="0.25">
      <c r="A41" s="46" t="s">
        <v>88</v>
      </c>
      <c r="C41" s="21" t="s">
        <v>89</v>
      </c>
      <c r="D41" s="6" t="s">
        <v>92</v>
      </c>
      <c r="E41" s="82" t="s">
        <v>23</v>
      </c>
      <c r="F41" s="83"/>
      <c r="G41" s="10">
        <f>SUM(I10:I40)</f>
        <v>0</v>
      </c>
    </row>
    <row r="42" spans="1:12" ht="15.75" thickBot="1" x14ac:dyDescent="0.3">
      <c r="A42" s="47"/>
      <c r="C42" s="21"/>
      <c r="D42" s="1"/>
      <c r="E42" s="82" t="s">
        <v>8</v>
      </c>
      <c r="F42" s="83"/>
      <c r="G42" s="10">
        <f>SUM(J10:J40)</f>
        <v>0</v>
      </c>
    </row>
    <row r="43" spans="1:12" x14ac:dyDescent="0.25">
      <c r="A43" s="34" t="s">
        <v>90</v>
      </c>
      <c r="E43" s="80" t="s">
        <v>24</v>
      </c>
      <c r="F43" s="81"/>
      <c r="G43" s="10">
        <v>10</v>
      </c>
    </row>
    <row r="44" spans="1:12" ht="24" customHeight="1" thickBot="1" x14ac:dyDescent="0.3">
      <c r="A44" t="s">
        <v>91</v>
      </c>
      <c r="E44" s="59" t="s">
        <v>11</v>
      </c>
      <c r="F44" s="84"/>
      <c r="G44" s="37">
        <f>SUM(G41:G43)</f>
        <v>10</v>
      </c>
    </row>
    <row r="45" spans="1:12" ht="27" customHeight="1" thickBot="1" x14ac:dyDescent="0.3">
      <c r="D45" s="24"/>
      <c r="E45" s="24"/>
      <c r="F45" s="35" t="s">
        <v>93</v>
      </c>
      <c r="G45" s="36">
        <f>+G44-A42</f>
        <v>10</v>
      </c>
    </row>
  </sheetData>
  <sheetProtection selectLockedCells="1"/>
  <mergeCells count="12">
    <mergeCell ref="A1:C1"/>
    <mergeCell ref="E1:G1"/>
    <mergeCell ref="A7:B7"/>
    <mergeCell ref="E2:G2"/>
    <mergeCell ref="E3:G3"/>
    <mergeCell ref="E4:G4"/>
    <mergeCell ref="E5:G5"/>
    <mergeCell ref="E41:F41"/>
    <mergeCell ref="E42:F42"/>
    <mergeCell ref="E43:F43"/>
    <mergeCell ref="E44:F44"/>
    <mergeCell ref="L5:N5"/>
  </mergeCells>
  <dataValidations count="3">
    <dataValidation type="list" allowBlank="1" showInputMessage="1" showErrorMessage="1" sqref="A11:A40" xr:uid="{1BAF2CB8-399E-4B8F-8FF2-AD8B630961F8}">
      <formula1>Designation</formula1>
    </dataValidation>
    <dataValidation type="list" allowBlank="1" showInputMessage="1" showErrorMessage="1" sqref="E2:G2" xr:uid="{B72F9DAB-DB77-40F0-BCFA-F610D7EEE702}">
      <formula1>Identifiant</formula1>
    </dataValidation>
    <dataValidation type="list" allowBlank="1" showInputMessage="1" showErrorMessage="1" sqref="A10" xr:uid="{F30D9C45-508B-40E8-991A-6BD35D2C348E}">
      <formula1>Designatio</formula1>
    </dataValidation>
  </dataValidations>
  <pageMargins left="0.70866141732283472" right="0.11811023622047245" top="0.15748031496062992" bottom="0.55118110236220474" header="0.31496062992125984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4" name="Button 20">
              <controlPr defaultSize="0" print="0" autoFill="0" autoPict="0" macro="[0]!NouvFacture">
                <anchor moveWithCells="1" sizeWithCells="1">
                  <from>
                    <xdr:col>11</xdr:col>
                    <xdr:colOff>0</xdr:colOff>
                    <xdr:row>12</xdr:row>
                    <xdr:rowOff>152400</xdr:rowOff>
                  </from>
                  <to>
                    <xdr:col>12</xdr:col>
                    <xdr:colOff>381000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5" name="Option Button 27">
              <controlPr defaultSize="0" autoFill="0" autoLine="0" autoPict="0">
                <anchor moveWithCells="1">
                  <from>
                    <xdr:col>2</xdr:col>
                    <xdr:colOff>247650</xdr:colOff>
                    <xdr:row>40</xdr:row>
                    <xdr:rowOff>180975</xdr:rowOff>
                  </from>
                  <to>
                    <xdr:col>2</xdr:col>
                    <xdr:colOff>552450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6" name="Option Button 29">
              <controlPr defaultSize="0" autoFill="0" autoLine="0" autoPict="0">
                <anchor moveWithCells="1">
                  <from>
                    <xdr:col>3</xdr:col>
                    <xdr:colOff>190500</xdr:colOff>
                    <xdr:row>40</xdr:row>
                    <xdr:rowOff>171450</xdr:rowOff>
                  </from>
                  <to>
                    <xdr:col>3</xdr:col>
                    <xdr:colOff>495300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7" name="Button 30">
              <controlPr defaultSize="0" print="0" autoFill="0" autoPict="0" macro="[0]!Imprime">
                <anchor moveWithCells="1" siz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12</xdr:col>
                    <xdr:colOff>390525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9BCFA-BFBF-46A5-8729-A7A7F5AD35EB}">
  <sheetPr codeName="Feuil3"/>
  <dimension ref="A1:H79"/>
  <sheetViews>
    <sheetView workbookViewId="0">
      <selection activeCell="E1" sqref="E1:G1"/>
    </sheetView>
  </sheetViews>
  <sheetFormatPr baseColWidth="10" defaultRowHeight="15" x14ac:dyDescent="0.25"/>
  <cols>
    <col min="1" max="1" width="24.85546875" customWidth="1"/>
    <col min="4" max="6" width="11.42578125" style="9"/>
  </cols>
  <sheetData>
    <row r="1" spans="1:8" ht="25.5" customHeight="1" x14ac:dyDescent="0.25">
      <c r="A1" s="3"/>
      <c r="B1" s="3" t="s">
        <v>6</v>
      </c>
      <c r="C1" s="3" t="s">
        <v>12</v>
      </c>
      <c r="D1" s="7" t="s">
        <v>13</v>
      </c>
      <c r="E1" s="91" t="s">
        <v>114</v>
      </c>
      <c r="F1" s="91" t="s">
        <v>115</v>
      </c>
      <c r="G1" s="50" t="s">
        <v>116</v>
      </c>
      <c r="H1" s="50" t="s">
        <v>111</v>
      </c>
    </row>
    <row r="2" spans="1:8" x14ac:dyDescent="0.25">
      <c r="A2" s="1" t="s">
        <v>26</v>
      </c>
      <c r="B2" s="1" t="s">
        <v>25</v>
      </c>
      <c r="C2" s="1">
        <v>1</v>
      </c>
      <c r="D2" s="8">
        <v>2</v>
      </c>
      <c r="E2" s="92">
        <v>100</v>
      </c>
      <c r="F2" s="92">
        <f>SUMIFS(MvtStock!$F:$F,MvtStock!$D:$D,$B2,MvtStock!$E:$E,"Sortie")</f>
        <v>0</v>
      </c>
      <c r="G2" s="92">
        <f>SUMIFS(MvtStock!$F:$F,MvtStock!$D:$D,$B2,MvtStock!$E:$E,"Entrée")</f>
        <v>0</v>
      </c>
      <c r="H2" s="92">
        <f t="shared" ref="H2:H33" si="0">E2-F2+G2</f>
        <v>100</v>
      </c>
    </row>
    <row r="3" spans="1:8" x14ac:dyDescent="0.25">
      <c r="A3" s="1" t="s">
        <v>28</v>
      </c>
      <c r="B3" s="1" t="s">
        <v>27</v>
      </c>
      <c r="C3" s="1">
        <v>2</v>
      </c>
      <c r="D3" s="8">
        <v>0.5</v>
      </c>
      <c r="E3" s="92">
        <v>100</v>
      </c>
      <c r="F3" s="92">
        <f>SUMIFS(MvtStock!$F:$F,MvtStock!$D:$D,$B3,MvtStock!$E:$E,"Sortie")</f>
        <v>0</v>
      </c>
      <c r="G3" s="92">
        <f>SUMIFS(MvtStock!$F:$F,MvtStock!$D:$D,$B3,MvtStock!$E:$E,"Entrée")</f>
        <v>0</v>
      </c>
      <c r="H3" s="92">
        <f t="shared" si="0"/>
        <v>100</v>
      </c>
    </row>
    <row r="4" spans="1:8" x14ac:dyDescent="0.25">
      <c r="A4" s="1" t="s">
        <v>30</v>
      </c>
      <c r="B4" s="1" t="s">
        <v>29</v>
      </c>
      <c r="C4" s="1">
        <v>1</v>
      </c>
      <c r="D4" s="8">
        <v>25</v>
      </c>
      <c r="E4" s="92">
        <v>100</v>
      </c>
      <c r="F4" s="92">
        <f>SUMIFS(MvtStock!$F:$F,MvtStock!$D:$D,$B4,MvtStock!$E:$E,"Sortie")</f>
        <v>0</v>
      </c>
      <c r="G4" s="92">
        <f>SUMIFS(MvtStock!$F:$F,MvtStock!$D:$D,$B4,MvtStock!$E:$E,"Entrée")</f>
        <v>0</v>
      </c>
      <c r="H4" s="92">
        <f t="shared" si="0"/>
        <v>100</v>
      </c>
    </row>
    <row r="5" spans="1:8" x14ac:dyDescent="0.25">
      <c r="A5" s="1" t="s">
        <v>32</v>
      </c>
      <c r="B5" s="1" t="s">
        <v>31</v>
      </c>
      <c r="C5" s="1">
        <v>1</v>
      </c>
      <c r="D5" s="8">
        <v>15</v>
      </c>
      <c r="E5" s="92">
        <v>100</v>
      </c>
      <c r="F5" s="92">
        <f>SUMIFS(MvtStock!$F:$F,MvtStock!$D:$D,$B5,MvtStock!$E:$E,"Sortie")</f>
        <v>0</v>
      </c>
      <c r="G5" s="92">
        <f>SUMIFS(MvtStock!$F:$F,MvtStock!$D:$D,$B5,MvtStock!$E:$E,"Entrée")</f>
        <v>0</v>
      </c>
      <c r="H5" s="92">
        <f t="shared" si="0"/>
        <v>100</v>
      </c>
    </row>
    <row r="6" spans="1:8" x14ac:dyDescent="0.25">
      <c r="A6" s="1" t="s">
        <v>34</v>
      </c>
      <c r="B6" s="1" t="s">
        <v>33</v>
      </c>
      <c r="C6" s="1">
        <v>2</v>
      </c>
      <c r="D6" s="8">
        <v>12</v>
      </c>
      <c r="E6" s="92">
        <v>100</v>
      </c>
      <c r="F6" s="92">
        <f>SUMIFS(MvtStock!$F:$F,MvtStock!$D:$D,$B6,MvtStock!$E:$E,"Sortie")</f>
        <v>0</v>
      </c>
      <c r="G6" s="92">
        <f>SUMIFS(MvtStock!$F:$F,MvtStock!$D:$D,$B6,MvtStock!$E:$E,"Entrée")</f>
        <v>0</v>
      </c>
      <c r="H6" s="92">
        <f t="shared" si="0"/>
        <v>100</v>
      </c>
    </row>
    <row r="7" spans="1:8" x14ac:dyDescent="0.25">
      <c r="A7" s="1" t="s">
        <v>36</v>
      </c>
      <c r="B7" s="1" t="s">
        <v>35</v>
      </c>
      <c r="C7" s="1">
        <v>1</v>
      </c>
      <c r="D7" s="8">
        <v>24</v>
      </c>
      <c r="E7" s="92">
        <v>100</v>
      </c>
      <c r="F7" s="92">
        <f>SUMIFS(MvtStock!$F:$F,MvtStock!$D:$D,$B7,MvtStock!$E:$E,"Sortie")</f>
        <v>0</v>
      </c>
      <c r="G7" s="92">
        <f>SUMIFS(MvtStock!$F:$F,MvtStock!$D:$D,$B7,MvtStock!$E:$E,"Entrée")</f>
        <v>0</v>
      </c>
      <c r="H7" s="92">
        <f t="shared" si="0"/>
        <v>100</v>
      </c>
    </row>
    <row r="8" spans="1:8" x14ac:dyDescent="0.25">
      <c r="A8" s="1"/>
      <c r="B8" s="1"/>
      <c r="C8" s="1"/>
      <c r="D8" s="8"/>
      <c r="E8" s="92"/>
      <c r="F8" s="92">
        <f>SUMIFS(MvtStock!$F:$F,MvtStock!$D:$D,$B8,MvtStock!$E:$E,"Sortie")</f>
        <v>0</v>
      </c>
      <c r="G8" s="92">
        <f>SUMIFS(MvtStock!$F:$F,MvtStock!$D:$D,$B8,MvtStock!$E:$E,"Entrée")</f>
        <v>0</v>
      </c>
      <c r="H8" s="92">
        <f t="shared" si="0"/>
        <v>0</v>
      </c>
    </row>
    <row r="9" spans="1:8" x14ac:dyDescent="0.25">
      <c r="A9" s="1"/>
      <c r="B9" s="1"/>
      <c r="C9" s="1"/>
      <c r="D9" s="8"/>
      <c r="E9" s="92"/>
      <c r="F9" s="92">
        <f>SUMIFS(MvtStock!$F:$F,MvtStock!$D:$D,$B9,MvtStock!$E:$E,"Sortie")</f>
        <v>0</v>
      </c>
      <c r="G9" s="92">
        <f>SUMIFS(MvtStock!$F:$F,MvtStock!$D:$D,$B9,MvtStock!$E:$E,"Entrée")</f>
        <v>0</v>
      </c>
      <c r="H9" s="92">
        <f t="shared" si="0"/>
        <v>0</v>
      </c>
    </row>
    <row r="10" spans="1:8" x14ac:dyDescent="0.25">
      <c r="A10" s="1"/>
      <c r="B10" s="1"/>
      <c r="C10" s="1"/>
      <c r="D10" s="8"/>
      <c r="E10" s="92"/>
      <c r="F10" s="92">
        <f>SUMIFS(MvtStock!$F:$F,MvtStock!$D:$D,$B10,MvtStock!$E:$E,"Sortie")</f>
        <v>0</v>
      </c>
      <c r="G10" s="92">
        <f>SUMIFS(MvtStock!$F:$F,MvtStock!$D:$D,$B10,MvtStock!$E:$E,"Entrée")</f>
        <v>0</v>
      </c>
      <c r="H10" s="92">
        <f t="shared" si="0"/>
        <v>0</v>
      </c>
    </row>
    <row r="11" spans="1:8" x14ac:dyDescent="0.25">
      <c r="A11" s="1"/>
      <c r="B11" s="1"/>
      <c r="C11" s="1"/>
      <c r="D11" s="8"/>
      <c r="E11" s="92"/>
      <c r="F11" s="92">
        <f>SUMIFS(MvtStock!$F:$F,MvtStock!$D:$D,$B11,MvtStock!$E:$E,"Sortie")</f>
        <v>0</v>
      </c>
      <c r="G11" s="92">
        <f>SUMIFS(MvtStock!$F:$F,MvtStock!$D:$D,$B11,MvtStock!$E:$E,"Entrée")</f>
        <v>0</v>
      </c>
      <c r="H11" s="92">
        <f t="shared" si="0"/>
        <v>0</v>
      </c>
    </row>
    <row r="12" spans="1:8" x14ac:dyDescent="0.25">
      <c r="A12" s="1"/>
      <c r="B12" s="1"/>
      <c r="C12" s="1"/>
      <c r="D12" s="8"/>
      <c r="E12" s="92"/>
      <c r="F12" s="92">
        <f>SUMIFS(MvtStock!$F:$F,MvtStock!$D:$D,$B12,MvtStock!$E:$E,"Sortie")</f>
        <v>0</v>
      </c>
      <c r="G12" s="92">
        <f>SUMIFS(MvtStock!$F:$F,MvtStock!$D:$D,$B12,MvtStock!$E:$E,"Entrée")</f>
        <v>0</v>
      </c>
      <c r="H12" s="92">
        <f t="shared" si="0"/>
        <v>0</v>
      </c>
    </row>
    <row r="13" spans="1:8" x14ac:dyDescent="0.25">
      <c r="A13" s="1"/>
      <c r="B13" s="1"/>
      <c r="C13" s="1"/>
      <c r="D13" s="8"/>
      <c r="E13" s="92"/>
      <c r="F13" s="92">
        <f>SUMIFS(MvtStock!$F:$F,MvtStock!$D:$D,$B13,MvtStock!$E:$E,"Sortie")</f>
        <v>0</v>
      </c>
      <c r="G13" s="92">
        <f>SUMIFS(MvtStock!$F:$F,MvtStock!$D:$D,$B13,MvtStock!$E:$E,"Entrée")</f>
        <v>0</v>
      </c>
      <c r="H13" s="92">
        <f t="shared" si="0"/>
        <v>0</v>
      </c>
    </row>
    <row r="14" spans="1:8" x14ac:dyDescent="0.25">
      <c r="A14" s="1"/>
      <c r="B14" s="1"/>
      <c r="C14" s="1"/>
      <c r="D14" s="8"/>
      <c r="E14" s="92"/>
      <c r="F14" s="92">
        <f>SUMIFS(MvtStock!$F:$F,MvtStock!$D:$D,$B14,MvtStock!$E:$E,"Sortie")</f>
        <v>0</v>
      </c>
      <c r="G14" s="92">
        <f>SUMIFS(MvtStock!$F:$F,MvtStock!$D:$D,$B14,MvtStock!$E:$E,"Entrée")</f>
        <v>0</v>
      </c>
      <c r="H14" s="92">
        <f t="shared" si="0"/>
        <v>0</v>
      </c>
    </row>
    <row r="15" spans="1:8" x14ac:dyDescent="0.25">
      <c r="A15" s="1"/>
      <c r="B15" s="1"/>
      <c r="C15" s="1"/>
      <c r="D15" s="8"/>
      <c r="E15" s="92"/>
      <c r="F15" s="92">
        <f>SUMIFS(MvtStock!$F:$F,MvtStock!$D:$D,$B15,MvtStock!$E:$E,"Sortie")</f>
        <v>0</v>
      </c>
      <c r="G15" s="92">
        <f>SUMIFS(MvtStock!$F:$F,MvtStock!$D:$D,$B15,MvtStock!$E:$E,"Entrée")</f>
        <v>0</v>
      </c>
      <c r="H15" s="92">
        <f t="shared" si="0"/>
        <v>0</v>
      </c>
    </row>
    <row r="16" spans="1:8" x14ac:dyDescent="0.25">
      <c r="A16" s="1"/>
      <c r="B16" s="1"/>
      <c r="C16" s="1"/>
      <c r="D16" s="8"/>
      <c r="E16" s="92"/>
      <c r="F16" s="92">
        <f>SUMIFS(MvtStock!$F:$F,MvtStock!$D:$D,$B16,MvtStock!$E:$E,"Sortie")</f>
        <v>0</v>
      </c>
      <c r="G16" s="92">
        <f>SUMIFS(MvtStock!$F:$F,MvtStock!$D:$D,$B16,MvtStock!$E:$E,"Entrée")</f>
        <v>0</v>
      </c>
      <c r="H16" s="92">
        <f t="shared" si="0"/>
        <v>0</v>
      </c>
    </row>
    <row r="17" spans="1:8" x14ac:dyDescent="0.25">
      <c r="A17" s="1"/>
      <c r="B17" s="1"/>
      <c r="C17" s="1"/>
      <c r="D17" s="8"/>
      <c r="E17" s="92"/>
      <c r="F17" s="92">
        <f>SUMIFS(MvtStock!$F:$F,MvtStock!$D:$D,$B17,MvtStock!$E:$E,"Sortie")</f>
        <v>0</v>
      </c>
      <c r="G17" s="92">
        <f>SUMIFS(MvtStock!$F:$F,MvtStock!$D:$D,$B17,MvtStock!$E:$E,"Entrée")</f>
        <v>0</v>
      </c>
      <c r="H17" s="92">
        <f t="shared" si="0"/>
        <v>0</v>
      </c>
    </row>
    <row r="18" spans="1:8" x14ac:dyDescent="0.25">
      <c r="A18" s="1"/>
      <c r="B18" s="1"/>
      <c r="C18" s="1"/>
      <c r="D18" s="8"/>
      <c r="E18" s="92"/>
      <c r="F18" s="92">
        <f>SUMIFS(MvtStock!$F:$F,MvtStock!$D:$D,$B18,MvtStock!$E:$E,"Sortie")</f>
        <v>0</v>
      </c>
      <c r="G18" s="92">
        <f>SUMIFS(MvtStock!$F:$F,MvtStock!$D:$D,$B18,MvtStock!$E:$E,"Entrée")</f>
        <v>0</v>
      </c>
      <c r="H18" s="92">
        <f t="shared" si="0"/>
        <v>0</v>
      </c>
    </row>
    <row r="19" spans="1:8" x14ac:dyDescent="0.25">
      <c r="A19" s="1"/>
      <c r="B19" s="1"/>
      <c r="C19" s="1"/>
      <c r="D19" s="8"/>
      <c r="E19" s="92"/>
      <c r="F19" s="92">
        <f>SUMIFS(MvtStock!$F:$F,MvtStock!$D:$D,$B19,MvtStock!$E:$E,"Sortie")</f>
        <v>0</v>
      </c>
      <c r="G19" s="92">
        <f>SUMIFS(MvtStock!$F:$F,MvtStock!$D:$D,$B19,MvtStock!$E:$E,"Entrée")</f>
        <v>0</v>
      </c>
      <c r="H19" s="92">
        <f t="shared" si="0"/>
        <v>0</v>
      </c>
    </row>
    <row r="20" spans="1:8" x14ac:dyDescent="0.25">
      <c r="A20" s="1"/>
      <c r="B20" s="1"/>
      <c r="C20" s="1"/>
      <c r="D20" s="8"/>
      <c r="E20" s="92"/>
      <c r="F20" s="92">
        <f>SUMIFS(MvtStock!$F:$F,MvtStock!$D:$D,$B20,MvtStock!$E:$E,"Sortie")</f>
        <v>0</v>
      </c>
      <c r="G20" s="92">
        <f>SUMIFS(MvtStock!$F:$F,MvtStock!$D:$D,$B20,MvtStock!$E:$E,"Entrée")</f>
        <v>0</v>
      </c>
      <c r="H20" s="92">
        <f t="shared" si="0"/>
        <v>0</v>
      </c>
    </row>
    <row r="21" spans="1:8" x14ac:dyDescent="0.25">
      <c r="A21" s="1"/>
      <c r="B21" s="1"/>
      <c r="C21" s="1"/>
      <c r="D21" s="8"/>
      <c r="E21" s="92"/>
      <c r="F21" s="92">
        <f>SUMIFS(MvtStock!$F:$F,MvtStock!$D:$D,$B21,MvtStock!$E:$E,"Sortie")</f>
        <v>0</v>
      </c>
      <c r="G21" s="92">
        <f>SUMIFS(MvtStock!$F:$F,MvtStock!$D:$D,$B21,MvtStock!$E:$E,"Entrée")</f>
        <v>0</v>
      </c>
      <c r="H21" s="92">
        <f t="shared" si="0"/>
        <v>0</v>
      </c>
    </row>
    <row r="22" spans="1:8" x14ac:dyDescent="0.25">
      <c r="A22" s="1"/>
      <c r="B22" s="1"/>
      <c r="C22" s="1"/>
      <c r="D22" s="8"/>
      <c r="E22" s="92"/>
      <c r="F22" s="92">
        <f>SUMIFS(MvtStock!$F:$F,MvtStock!$D:$D,$B22,MvtStock!$E:$E,"Sortie")</f>
        <v>0</v>
      </c>
      <c r="G22" s="92">
        <f>SUMIFS(MvtStock!$F:$F,MvtStock!$D:$D,$B22,MvtStock!$E:$E,"Entrée")</f>
        <v>0</v>
      </c>
      <c r="H22" s="92">
        <f t="shared" si="0"/>
        <v>0</v>
      </c>
    </row>
    <row r="23" spans="1:8" x14ac:dyDescent="0.25">
      <c r="A23" s="1"/>
      <c r="B23" s="1"/>
      <c r="C23" s="1"/>
      <c r="D23" s="8"/>
      <c r="E23" s="92"/>
      <c r="F23" s="92">
        <f>SUMIFS(MvtStock!$F:$F,MvtStock!$D:$D,$B23,MvtStock!$E:$E,"Sortie")</f>
        <v>0</v>
      </c>
      <c r="G23" s="92">
        <f>SUMIFS(MvtStock!$F:$F,MvtStock!$D:$D,$B23,MvtStock!$E:$E,"Entrée")</f>
        <v>0</v>
      </c>
      <c r="H23" s="92">
        <f t="shared" si="0"/>
        <v>0</v>
      </c>
    </row>
    <row r="24" spans="1:8" x14ac:dyDescent="0.25">
      <c r="A24" s="1"/>
      <c r="B24" s="1"/>
      <c r="C24" s="1"/>
      <c r="D24" s="8"/>
      <c r="E24" s="92"/>
      <c r="F24" s="92">
        <f>SUMIFS(MvtStock!$F:$F,MvtStock!$D:$D,$B24,MvtStock!$E:$E,"Sortie")</f>
        <v>0</v>
      </c>
      <c r="G24" s="92">
        <f>SUMIFS(MvtStock!$F:$F,MvtStock!$D:$D,$B24,MvtStock!$E:$E,"Entrée")</f>
        <v>0</v>
      </c>
      <c r="H24" s="92">
        <f t="shared" si="0"/>
        <v>0</v>
      </c>
    </row>
    <row r="25" spans="1:8" x14ac:dyDescent="0.25">
      <c r="A25" s="1"/>
      <c r="B25" s="1"/>
      <c r="C25" s="1"/>
      <c r="D25" s="8"/>
      <c r="E25" s="92"/>
      <c r="F25" s="92">
        <f>SUMIFS(MvtStock!$F:$F,MvtStock!$D:$D,$B25,MvtStock!$E:$E,"Sortie")</f>
        <v>0</v>
      </c>
      <c r="G25" s="92">
        <f>SUMIFS(MvtStock!$F:$F,MvtStock!$D:$D,$B25,MvtStock!$E:$E,"Entrée")</f>
        <v>0</v>
      </c>
      <c r="H25" s="92">
        <f t="shared" si="0"/>
        <v>0</v>
      </c>
    </row>
    <row r="26" spans="1:8" x14ac:dyDescent="0.25">
      <c r="A26" s="1"/>
      <c r="B26" s="1"/>
      <c r="C26" s="1"/>
      <c r="D26" s="8"/>
      <c r="E26" s="92"/>
      <c r="F26" s="92">
        <f>SUMIFS(MvtStock!$F:$F,MvtStock!$D:$D,$B26,MvtStock!$E:$E,"Sortie")</f>
        <v>0</v>
      </c>
      <c r="G26" s="92">
        <f>SUMIFS(MvtStock!$F:$F,MvtStock!$D:$D,$B26,MvtStock!$E:$E,"Entrée")</f>
        <v>0</v>
      </c>
      <c r="H26" s="92">
        <f t="shared" si="0"/>
        <v>0</v>
      </c>
    </row>
    <row r="27" spans="1:8" x14ac:dyDescent="0.25">
      <c r="A27" s="1"/>
      <c r="B27" s="1"/>
      <c r="C27" s="1"/>
      <c r="D27" s="8"/>
      <c r="E27" s="92"/>
      <c r="F27" s="92">
        <f>SUMIFS(MvtStock!$F:$F,MvtStock!$D:$D,$B27,MvtStock!$E:$E,"Sortie")</f>
        <v>0</v>
      </c>
      <c r="G27" s="92">
        <f>SUMIFS(MvtStock!$F:$F,MvtStock!$D:$D,$B27,MvtStock!$E:$E,"Entrée")</f>
        <v>0</v>
      </c>
      <c r="H27" s="92">
        <f t="shared" si="0"/>
        <v>0</v>
      </c>
    </row>
    <row r="28" spans="1:8" x14ac:dyDescent="0.25">
      <c r="A28" s="1"/>
      <c r="B28" s="1"/>
      <c r="C28" s="1"/>
      <c r="D28" s="8"/>
      <c r="E28" s="92"/>
      <c r="F28" s="92">
        <f>SUMIFS(MvtStock!$F:$F,MvtStock!$D:$D,$B28,MvtStock!$E:$E,"Sortie")</f>
        <v>0</v>
      </c>
      <c r="G28" s="92">
        <f>SUMIFS(MvtStock!$F:$F,MvtStock!$D:$D,$B28,MvtStock!$E:$E,"Entrée")</f>
        <v>0</v>
      </c>
      <c r="H28" s="92">
        <f t="shared" si="0"/>
        <v>0</v>
      </c>
    </row>
    <row r="29" spans="1:8" x14ac:dyDescent="0.25">
      <c r="A29" s="1"/>
      <c r="B29" s="1"/>
      <c r="C29" s="1"/>
      <c r="D29" s="8"/>
      <c r="E29" s="92"/>
      <c r="F29" s="92">
        <f>SUMIFS(MvtStock!$F:$F,MvtStock!$D:$D,$B29,MvtStock!$E:$E,"Sortie")</f>
        <v>0</v>
      </c>
      <c r="G29" s="92">
        <f>SUMIFS(MvtStock!$F:$F,MvtStock!$D:$D,$B29,MvtStock!$E:$E,"Entrée")</f>
        <v>0</v>
      </c>
      <c r="H29" s="92">
        <f t="shared" si="0"/>
        <v>0</v>
      </c>
    </row>
    <row r="30" spans="1:8" x14ac:dyDescent="0.25">
      <c r="A30" s="1"/>
      <c r="B30" s="1"/>
      <c r="C30" s="1"/>
      <c r="D30" s="8"/>
      <c r="E30" s="92"/>
      <c r="F30" s="92">
        <f>SUMIFS(MvtStock!$F:$F,MvtStock!$D:$D,$B30,MvtStock!$E:$E,"Sortie")</f>
        <v>0</v>
      </c>
      <c r="G30" s="92">
        <f>SUMIFS(MvtStock!$F:$F,MvtStock!$D:$D,$B30,MvtStock!$E:$E,"Entrée")</f>
        <v>0</v>
      </c>
      <c r="H30" s="92">
        <f t="shared" si="0"/>
        <v>0</v>
      </c>
    </row>
    <row r="31" spans="1:8" x14ac:dyDescent="0.25">
      <c r="A31" s="1"/>
      <c r="B31" s="1"/>
      <c r="C31" s="1"/>
      <c r="D31" s="8"/>
      <c r="E31" s="92"/>
      <c r="F31" s="92">
        <f>SUMIFS(MvtStock!$F:$F,MvtStock!$D:$D,$B31,MvtStock!$E:$E,"Sortie")</f>
        <v>0</v>
      </c>
      <c r="G31" s="92">
        <f>SUMIFS(MvtStock!$F:$F,MvtStock!$D:$D,$B31,MvtStock!$E:$E,"Entrée")</f>
        <v>0</v>
      </c>
      <c r="H31" s="92">
        <f t="shared" si="0"/>
        <v>0</v>
      </c>
    </row>
    <row r="32" spans="1:8" x14ac:dyDescent="0.25">
      <c r="A32" s="1"/>
      <c r="B32" s="1"/>
      <c r="C32" s="1"/>
      <c r="D32" s="8"/>
      <c r="E32" s="92"/>
      <c r="F32" s="92">
        <f>SUMIFS(MvtStock!$F:$F,MvtStock!$D:$D,$B32,MvtStock!$E:$E,"Sortie")</f>
        <v>0</v>
      </c>
      <c r="G32" s="92">
        <f>SUMIFS(MvtStock!$F:$F,MvtStock!$D:$D,$B32,MvtStock!$E:$E,"Entrée")</f>
        <v>0</v>
      </c>
      <c r="H32" s="92">
        <f t="shared" si="0"/>
        <v>0</v>
      </c>
    </row>
    <row r="33" spans="1:8" x14ac:dyDescent="0.25">
      <c r="A33" s="1"/>
      <c r="B33" s="1"/>
      <c r="C33" s="1"/>
      <c r="D33" s="8"/>
      <c r="E33" s="92"/>
      <c r="F33" s="92">
        <f>SUMIFS(MvtStock!$F:$F,MvtStock!$D:$D,$B33,MvtStock!$E:$E,"Sortie")</f>
        <v>0</v>
      </c>
      <c r="G33" s="92">
        <f>SUMIFS(MvtStock!$F:$F,MvtStock!$D:$D,$B33,MvtStock!$E:$E,"Entrée")</f>
        <v>0</v>
      </c>
      <c r="H33" s="92">
        <f t="shared" si="0"/>
        <v>0</v>
      </c>
    </row>
    <row r="34" spans="1:8" x14ac:dyDescent="0.25">
      <c r="A34" s="1"/>
      <c r="B34" s="1"/>
      <c r="C34" s="1"/>
      <c r="D34" s="8"/>
      <c r="E34" s="92"/>
      <c r="F34" s="92">
        <f>SUMIFS(MvtStock!$F:$F,MvtStock!$D:$D,$B34,MvtStock!$E:$E,"Sortie")</f>
        <v>0</v>
      </c>
      <c r="G34" s="92">
        <f>SUMIFS(MvtStock!$F:$F,MvtStock!$D:$D,$B34,MvtStock!$E:$E,"Entrée")</f>
        <v>0</v>
      </c>
      <c r="H34" s="92">
        <f t="shared" ref="H34:H65" si="1">E34-F34+G34</f>
        <v>0</v>
      </c>
    </row>
    <row r="35" spans="1:8" x14ac:dyDescent="0.25">
      <c r="A35" s="1"/>
      <c r="B35" s="1"/>
      <c r="C35" s="1"/>
      <c r="D35" s="8"/>
      <c r="E35" s="92"/>
      <c r="F35" s="92">
        <f>SUMIFS(MvtStock!$F:$F,MvtStock!$D:$D,$B35,MvtStock!$E:$E,"Sortie")</f>
        <v>0</v>
      </c>
      <c r="G35" s="92">
        <f>SUMIFS(MvtStock!$F:$F,MvtStock!$D:$D,$B35,MvtStock!$E:$E,"Entrée")</f>
        <v>0</v>
      </c>
      <c r="H35" s="92">
        <f t="shared" si="1"/>
        <v>0</v>
      </c>
    </row>
    <row r="36" spans="1:8" x14ac:dyDescent="0.25">
      <c r="A36" s="1"/>
      <c r="B36" s="1"/>
      <c r="C36" s="1"/>
      <c r="D36" s="8"/>
      <c r="E36" s="92"/>
      <c r="F36" s="92">
        <f>SUMIFS(MvtStock!$F:$F,MvtStock!$D:$D,$B36,MvtStock!$E:$E,"Sortie")</f>
        <v>0</v>
      </c>
      <c r="G36" s="92">
        <f>SUMIFS(MvtStock!$F:$F,MvtStock!$D:$D,$B36,MvtStock!$E:$E,"Entrée")</f>
        <v>0</v>
      </c>
      <c r="H36" s="92">
        <f t="shared" si="1"/>
        <v>0</v>
      </c>
    </row>
    <row r="37" spans="1:8" x14ac:dyDescent="0.25">
      <c r="A37" s="1"/>
      <c r="B37" s="1"/>
      <c r="C37" s="1"/>
      <c r="D37" s="8"/>
      <c r="E37" s="92"/>
      <c r="F37" s="92">
        <f>SUMIFS(MvtStock!$F:$F,MvtStock!$D:$D,$B37,MvtStock!$E:$E,"Sortie")</f>
        <v>0</v>
      </c>
      <c r="G37" s="92">
        <f>SUMIFS(MvtStock!$F:$F,MvtStock!$D:$D,$B37,MvtStock!$E:$E,"Entrée")</f>
        <v>0</v>
      </c>
      <c r="H37" s="92">
        <f t="shared" si="1"/>
        <v>0</v>
      </c>
    </row>
    <row r="38" spans="1:8" x14ac:dyDescent="0.25">
      <c r="A38" s="1"/>
      <c r="B38" s="1"/>
      <c r="C38" s="1"/>
      <c r="D38" s="8"/>
      <c r="E38" s="92"/>
      <c r="F38" s="92">
        <f>SUMIFS(MvtStock!$F:$F,MvtStock!$D:$D,$B38,MvtStock!$E:$E,"Sortie")</f>
        <v>0</v>
      </c>
      <c r="G38" s="92">
        <f>SUMIFS(MvtStock!$F:$F,MvtStock!$D:$D,$B38,MvtStock!$E:$E,"Entrée")</f>
        <v>0</v>
      </c>
      <c r="H38" s="92">
        <f t="shared" si="1"/>
        <v>0</v>
      </c>
    </row>
    <row r="39" spans="1:8" x14ac:dyDescent="0.25">
      <c r="A39" s="1"/>
      <c r="B39" s="1"/>
      <c r="C39" s="1"/>
      <c r="D39" s="8"/>
      <c r="E39" s="92"/>
      <c r="F39" s="92">
        <f>SUMIFS(MvtStock!$F:$F,MvtStock!$D:$D,$B39,MvtStock!$E:$E,"Sortie")</f>
        <v>0</v>
      </c>
      <c r="G39" s="92">
        <f>SUMIFS(MvtStock!$F:$F,MvtStock!$D:$D,$B39,MvtStock!$E:$E,"Entrée")</f>
        <v>0</v>
      </c>
      <c r="H39" s="92">
        <f t="shared" si="1"/>
        <v>0</v>
      </c>
    </row>
    <row r="40" spans="1:8" x14ac:dyDescent="0.25">
      <c r="A40" s="1"/>
      <c r="B40" s="1"/>
      <c r="C40" s="1"/>
      <c r="D40" s="8"/>
      <c r="E40" s="92"/>
      <c r="F40" s="92">
        <f>SUMIFS(MvtStock!$F:$F,MvtStock!$D:$D,$B40,MvtStock!$E:$E,"Sortie")</f>
        <v>0</v>
      </c>
      <c r="G40" s="92">
        <f>SUMIFS(MvtStock!$F:$F,MvtStock!$D:$D,$B40,MvtStock!$E:$E,"Entrée")</f>
        <v>0</v>
      </c>
      <c r="H40" s="92">
        <f t="shared" si="1"/>
        <v>0</v>
      </c>
    </row>
    <row r="41" spans="1:8" x14ac:dyDescent="0.25">
      <c r="A41" s="1"/>
      <c r="B41" s="1"/>
      <c r="C41" s="1"/>
      <c r="D41" s="8"/>
      <c r="E41" s="92"/>
      <c r="F41" s="92">
        <f>SUMIFS(MvtStock!$F:$F,MvtStock!$D:$D,$B41,MvtStock!$E:$E,"Sortie")</f>
        <v>0</v>
      </c>
      <c r="G41" s="92">
        <f>SUMIFS(MvtStock!$F:$F,MvtStock!$D:$D,$B41,MvtStock!$E:$E,"Entrée")</f>
        <v>0</v>
      </c>
      <c r="H41" s="92">
        <f t="shared" si="1"/>
        <v>0</v>
      </c>
    </row>
    <row r="42" spans="1:8" x14ac:dyDescent="0.25">
      <c r="A42" s="1"/>
      <c r="B42" s="1"/>
      <c r="C42" s="1"/>
      <c r="D42" s="8"/>
      <c r="E42" s="92"/>
      <c r="F42" s="92">
        <f>SUMIFS(MvtStock!$F:$F,MvtStock!$D:$D,$B42,MvtStock!$E:$E,"Sortie")</f>
        <v>0</v>
      </c>
      <c r="G42" s="92">
        <f>SUMIFS(MvtStock!$F:$F,MvtStock!$D:$D,$B42,MvtStock!$E:$E,"Entrée")</f>
        <v>0</v>
      </c>
      <c r="H42" s="92">
        <f t="shared" si="1"/>
        <v>0</v>
      </c>
    </row>
    <row r="43" spans="1:8" x14ac:dyDescent="0.25">
      <c r="A43" s="1"/>
      <c r="B43" s="1"/>
      <c r="C43" s="1"/>
      <c r="D43" s="8"/>
      <c r="E43" s="92"/>
      <c r="F43" s="92">
        <f>SUMIFS(MvtStock!$F:$F,MvtStock!$D:$D,$B43,MvtStock!$E:$E,"Sortie")</f>
        <v>0</v>
      </c>
      <c r="G43" s="92">
        <f>SUMIFS(MvtStock!$F:$F,MvtStock!$D:$D,$B43,MvtStock!$E:$E,"Entrée")</f>
        <v>0</v>
      </c>
      <c r="H43" s="92">
        <f t="shared" si="1"/>
        <v>0</v>
      </c>
    </row>
    <row r="44" spans="1:8" x14ac:dyDescent="0.25">
      <c r="A44" s="1"/>
      <c r="B44" s="1"/>
      <c r="C44" s="1"/>
      <c r="D44" s="8"/>
      <c r="E44" s="92"/>
      <c r="F44" s="92">
        <f>SUMIFS(MvtStock!$F:$F,MvtStock!$D:$D,$B44,MvtStock!$E:$E,"Sortie")</f>
        <v>0</v>
      </c>
      <c r="G44" s="92">
        <f>SUMIFS(MvtStock!$F:$F,MvtStock!$D:$D,$B44,MvtStock!$E:$E,"Entrée")</f>
        <v>0</v>
      </c>
      <c r="H44" s="92">
        <f t="shared" si="1"/>
        <v>0</v>
      </c>
    </row>
    <row r="45" spans="1:8" x14ac:dyDescent="0.25">
      <c r="A45" s="1"/>
      <c r="B45" s="1"/>
      <c r="C45" s="1"/>
      <c r="D45" s="8"/>
      <c r="E45" s="92"/>
      <c r="F45" s="92">
        <f>SUMIFS(MvtStock!$F:$F,MvtStock!$D:$D,$B45,MvtStock!$E:$E,"Sortie")</f>
        <v>0</v>
      </c>
      <c r="G45" s="92">
        <f>SUMIFS(MvtStock!$F:$F,MvtStock!$D:$D,$B45,MvtStock!$E:$E,"Entrée")</f>
        <v>0</v>
      </c>
      <c r="H45" s="92">
        <f t="shared" si="1"/>
        <v>0</v>
      </c>
    </row>
    <row r="46" spans="1:8" x14ac:dyDescent="0.25">
      <c r="A46" s="1"/>
      <c r="B46" s="1"/>
      <c r="C46" s="1"/>
      <c r="D46" s="8"/>
      <c r="E46" s="92"/>
      <c r="F46" s="92">
        <f>SUMIFS(MvtStock!$F:$F,MvtStock!$D:$D,$B46,MvtStock!$E:$E,"Sortie")</f>
        <v>0</v>
      </c>
      <c r="G46" s="92">
        <f>SUMIFS(MvtStock!$F:$F,MvtStock!$D:$D,$B46,MvtStock!$E:$E,"Entrée")</f>
        <v>0</v>
      </c>
      <c r="H46" s="92">
        <f t="shared" si="1"/>
        <v>0</v>
      </c>
    </row>
    <row r="47" spans="1:8" x14ac:dyDescent="0.25">
      <c r="A47" s="1"/>
      <c r="B47" s="1"/>
      <c r="C47" s="1"/>
      <c r="D47" s="8"/>
      <c r="E47" s="92"/>
      <c r="F47" s="92">
        <f>SUMIFS(MvtStock!$F:$F,MvtStock!$D:$D,$B47,MvtStock!$E:$E,"Sortie")</f>
        <v>0</v>
      </c>
      <c r="G47" s="92">
        <f>SUMIFS(MvtStock!$F:$F,MvtStock!$D:$D,$B47,MvtStock!$E:$E,"Entrée")</f>
        <v>0</v>
      </c>
      <c r="H47" s="92">
        <f t="shared" si="1"/>
        <v>0</v>
      </c>
    </row>
    <row r="48" spans="1:8" x14ac:dyDescent="0.25">
      <c r="A48" s="1"/>
      <c r="B48" s="1"/>
      <c r="C48" s="1"/>
      <c r="D48" s="8"/>
      <c r="E48" s="92"/>
      <c r="F48" s="92">
        <f>SUMIFS(MvtStock!$F:$F,MvtStock!$D:$D,$B48,MvtStock!$E:$E,"Sortie")</f>
        <v>0</v>
      </c>
      <c r="G48" s="92">
        <f>SUMIFS(MvtStock!$F:$F,MvtStock!$D:$D,$B48,MvtStock!$E:$E,"Entrée")</f>
        <v>0</v>
      </c>
      <c r="H48" s="92">
        <f t="shared" si="1"/>
        <v>0</v>
      </c>
    </row>
    <row r="49" spans="1:8" x14ac:dyDescent="0.25">
      <c r="A49" s="1"/>
      <c r="B49" s="1"/>
      <c r="C49" s="1"/>
      <c r="D49" s="8"/>
      <c r="E49" s="92"/>
      <c r="F49" s="92">
        <f>SUMIFS(MvtStock!$F:$F,MvtStock!$D:$D,$B49,MvtStock!$E:$E,"Sortie")</f>
        <v>0</v>
      </c>
      <c r="G49" s="92">
        <f>SUMIFS(MvtStock!$F:$F,MvtStock!$D:$D,$B49,MvtStock!$E:$E,"Entrée")</f>
        <v>0</v>
      </c>
      <c r="H49" s="92">
        <f t="shared" si="1"/>
        <v>0</v>
      </c>
    </row>
    <row r="50" spans="1:8" x14ac:dyDescent="0.25">
      <c r="A50" s="1"/>
      <c r="B50" s="1"/>
      <c r="C50" s="1"/>
      <c r="D50" s="8"/>
      <c r="E50" s="92"/>
      <c r="F50" s="92">
        <f>SUMIFS(MvtStock!$F:$F,MvtStock!$D:$D,$B50,MvtStock!$E:$E,"Sortie")</f>
        <v>0</v>
      </c>
      <c r="G50" s="92">
        <f>SUMIFS(MvtStock!$F:$F,MvtStock!$D:$D,$B50,MvtStock!$E:$E,"Entrée")</f>
        <v>0</v>
      </c>
      <c r="H50" s="92">
        <f t="shared" si="1"/>
        <v>0</v>
      </c>
    </row>
    <row r="51" spans="1:8" x14ac:dyDescent="0.25">
      <c r="A51" s="1"/>
      <c r="B51" s="1"/>
      <c r="C51" s="1"/>
      <c r="D51" s="8"/>
      <c r="E51" s="92"/>
      <c r="F51" s="92">
        <f>SUMIFS(MvtStock!$F:$F,MvtStock!$D:$D,$B51,MvtStock!$E:$E,"Sortie")</f>
        <v>0</v>
      </c>
      <c r="G51" s="92">
        <f>SUMIFS(MvtStock!$F:$F,MvtStock!$D:$D,$B51,MvtStock!$E:$E,"Entrée")</f>
        <v>0</v>
      </c>
      <c r="H51" s="92">
        <f t="shared" si="1"/>
        <v>0</v>
      </c>
    </row>
    <row r="52" spans="1:8" x14ac:dyDescent="0.25">
      <c r="A52" s="1"/>
      <c r="B52" s="1"/>
      <c r="C52" s="1"/>
      <c r="D52" s="8"/>
      <c r="E52" s="92"/>
      <c r="F52" s="92">
        <f>SUMIFS(MvtStock!$F:$F,MvtStock!$D:$D,$B52,MvtStock!$E:$E,"Sortie")</f>
        <v>0</v>
      </c>
      <c r="G52" s="92">
        <f>SUMIFS(MvtStock!$F:$F,MvtStock!$D:$D,$B52,MvtStock!$E:$E,"Entrée")</f>
        <v>0</v>
      </c>
      <c r="H52" s="92">
        <f t="shared" si="1"/>
        <v>0</v>
      </c>
    </row>
    <row r="53" spans="1:8" x14ac:dyDescent="0.25">
      <c r="A53" s="1"/>
      <c r="B53" s="1"/>
      <c r="C53" s="1"/>
      <c r="D53" s="8"/>
      <c r="E53" s="92"/>
      <c r="F53" s="92">
        <f>SUMIFS(MvtStock!$F:$F,MvtStock!$D:$D,$B53,MvtStock!$E:$E,"Sortie")</f>
        <v>0</v>
      </c>
      <c r="G53" s="92">
        <f>SUMIFS(MvtStock!$F:$F,MvtStock!$D:$D,$B53,MvtStock!$E:$E,"Entrée")</f>
        <v>0</v>
      </c>
      <c r="H53" s="92">
        <f t="shared" si="1"/>
        <v>0</v>
      </c>
    </row>
    <row r="54" spans="1:8" x14ac:dyDescent="0.25">
      <c r="A54" s="1"/>
      <c r="B54" s="1"/>
      <c r="C54" s="1"/>
      <c r="D54" s="8"/>
      <c r="E54" s="92"/>
      <c r="F54" s="92">
        <f>SUMIFS(MvtStock!$F:$F,MvtStock!$D:$D,$B54,MvtStock!$E:$E,"Sortie")</f>
        <v>0</v>
      </c>
      <c r="G54" s="92">
        <f>SUMIFS(MvtStock!$F:$F,MvtStock!$D:$D,$B54,MvtStock!$E:$E,"Entrée")</f>
        <v>0</v>
      </c>
      <c r="H54" s="92">
        <f t="shared" si="1"/>
        <v>0</v>
      </c>
    </row>
    <row r="55" spans="1:8" x14ac:dyDescent="0.25">
      <c r="A55" s="1"/>
      <c r="B55" s="1"/>
      <c r="C55" s="1"/>
      <c r="D55" s="8"/>
      <c r="E55" s="92"/>
      <c r="F55" s="92">
        <f>SUMIFS(MvtStock!$F:$F,MvtStock!$D:$D,$B55,MvtStock!$E:$E,"Sortie")</f>
        <v>0</v>
      </c>
      <c r="G55" s="92">
        <f>SUMIFS(MvtStock!$F:$F,MvtStock!$D:$D,$B55,MvtStock!$E:$E,"Entrée")</f>
        <v>0</v>
      </c>
      <c r="H55" s="92">
        <f t="shared" si="1"/>
        <v>0</v>
      </c>
    </row>
    <row r="56" spans="1:8" x14ac:dyDescent="0.25">
      <c r="A56" s="1"/>
      <c r="B56" s="1"/>
      <c r="C56" s="1"/>
      <c r="D56" s="8"/>
      <c r="E56" s="92"/>
      <c r="F56" s="92">
        <f>SUMIFS(MvtStock!$F:$F,MvtStock!$D:$D,$B56,MvtStock!$E:$E,"Sortie")</f>
        <v>0</v>
      </c>
      <c r="G56" s="92">
        <f>SUMIFS(MvtStock!$F:$F,MvtStock!$D:$D,$B56,MvtStock!$E:$E,"Entrée")</f>
        <v>0</v>
      </c>
      <c r="H56" s="92">
        <f t="shared" si="1"/>
        <v>0</v>
      </c>
    </row>
    <row r="57" spans="1:8" x14ac:dyDescent="0.25">
      <c r="A57" s="1"/>
      <c r="B57" s="1"/>
      <c r="C57" s="1"/>
      <c r="D57" s="8"/>
      <c r="E57" s="92"/>
      <c r="F57" s="92">
        <f>SUMIFS(MvtStock!$F:$F,MvtStock!$D:$D,$B57,MvtStock!$E:$E,"Sortie")</f>
        <v>0</v>
      </c>
      <c r="G57" s="92">
        <f>SUMIFS(MvtStock!$F:$F,MvtStock!$D:$D,$B57,MvtStock!$E:$E,"Entrée")</f>
        <v>0</v>
      </c>
      <c r="H57" s="92">
        <f t="shared" si="1"/>
        <v>0</v>
      </c>
    </row>
    <row r="58" spans="1:8" x14ac:dyDescent="0.25">
      <c r="A58" s="1"/>
      <c r="B58" s="1"/>
      <c r="C58" s="1"/>
      <c r="D58" s="8"/>
      <c r="E58" s="92"/>
      <c r="F58" s="92">
        <f>SUMIFS(MvtStock!$F:$F,MvtStock!$D:$D,$B58,MvtStock!$E:$E,"Sortie")</f>
        <v>0</v>
      </c>
      <c r="G58" s="92">
        <f>SUMIFS(MvtStock!$F:$F,MvtStock!$D:$D,$B58,MvtStock!$E:$E,"Entrée")</f>
        <v>0</v>
      </c>
      <c r="H58" s="92">
        <f t="shared" si="1"/>
        <v>0</v>
      </c>
    </row>
    <row r="59" spans="1:8" x14ac:dyDescent="0.25">
      <c r="A59" s="1"/>
      <c r="B59" s="1"/>
      <c r="C59" s="1"/>
      <c r="D59" s="8"/>
      <c r="E59" s="92"/>
      <c r="F59" s="92">
        <f>SUMIFS(MvtStock!$F:$F,MvtStock!$D:$D,$B59,MvtStock!$E:$E,"Sortie")</f>
        <v>0</v>
      </c>
      <c r="G59" s="92">
        <f>SUMIFS(MvtStock!$F:$F,MvtStock!$D:$D,$B59,MvtStock!$E:$E,"Entrée")</f>
        <v>0</v>
      </c>
      <c r="H59" s="92">
        <f t="shared" si="1"/>
        <v>0</v>
      </c>
    </row>
    <row r="60" spans="1:8" x14ac:dyDescent="0.25">
      <c r="A60" s="1"/>
      <c r="B60" s="1"/>
      <c r="C60" s="1"/>
      <c r="D60" s="8"/>
      <c r="E60" s="92"/>
      <c r="F60" s="92">
        <f>SUMIFS(MvtStock!$F:$F,MvtStock!$D:$D,$B60,MvtStock!$E:$E,"Sortie")</f>
        <v>0</v>
      </c>
      <c r="G60" s="92">
        <f>SUMIFS(MvtStock!$F:$F,MvtStock!$D:$D,$B60,MvtStock!$E:$E,"Entrée")</f>
        <v>0</v>
      </c>
      <c r="H60" s="92">
        <f t="shared" si="1"/>
        <v>0</v>
      </c>
    </row>
    <row r="61" spans="1:8" x14ac:dyDescent="0.25">
      <c r="A61" s="1"/>
      <c r="B61" s="1"/>
      <c r="C61" s="1"/>
      <c r="D61" s="8"/>
      <c r="E61" s="92"/>
      <c r="F61" s="92">
        <f>SUMIFS(MvtStock!$F:$F,MvtStock!$D:$D,$B61,MvtStock!$E:$E,"Sortie")</f>
        <v>0</v>
      </c>
      <c r="G61" s="92">
        <f>SUMIFS(MvtStock!$F:$F,MvtStock!$D:$D,$B61,MvtStock!$E:$E,"Entrée")</f>
        <v>0</v>
      </c>
      <c r="H61" s="92">
        <f t="shared" si="1"/>
        <v>0</v>
      </c>
    </row>
    <row r="62" spans="1:8" x14ac:dyDescent="0.25">
      <c r="A62" s="1"/>
      <c r="B62" s="1"/>
      <c r="C62" s="1"/>
      <c r="D62" s="8"/>
      <c r="E62" s="92"/>
      <c r="F62" s="92">
        <f>SUMIFS(MvtStock!$F:$F,MvtStock!$D:$D,$B62,MvtStock!$E:$E,"Sortie")</f>
        <v>0</v>
      </c>
      <c r="G62" s="92">
        <f>SUMIFS(MvtStock!$F:$F,MvtStock!$D:$D,$B62,MvtStock!$E:$E,"Entrée")</f>
        <v>0</v>
      </c>
      <c r="H62" s="92">
        <f t="shared" si="1"/>
        <v>0</v>
      </c>
    </row>
    <row r="63" spans="1:8" x14ac:dyDescent="0.25">
      <c r="A63" s="1"/>
      <c r="B63" s="1"/>
      <c r="C63" s="1"/>
      <c r="D63" s="8"/>
      <c r="E63" s="92"/>
      <c r="F63" s="92">
        <f>SUMIFS(MvtStock!$F:$F,MvtStock!$D:$D,$B63,MvtStock!$E:$E,"Sortie")</f>
        <v>0</v>
      </c>
      <c r="G63" s="92">
        <f>SUMIFS(MvtStock!$F:$F,MvtStock!$D:$D,$B63,MvtStock!$E:$E,"Entrée")</f>
        <v>0</v>
      </c>
      <c r="H63" s="92">
        <f t="shared" si="1"/>
        <v>0</v>
      </c>
    </row>
    <row r="64" spans="1:8" x14ac:dyDescent="0.25">
      <c r="A64" s="1"/>
      <c r="B64" s="1"/>
      <c r="C64" s="1"/>
      <c r="D64" s="8"/>
      <c r="E64" s="92"/>
      <c r="F64" s="92">
        <f>SUMIFS(MvtStock!$F:$F,MvtStock!$D:$D,$B64,MvtStock!$E:$E,"Sortie")</f>
        <v>0</v>
      </c>
      <c r="G64" s="92">
        <f>SUMIFS(MvtStock!$F:$F,MvtStock!$D:$D,$B64,MvtStock!$E:$E,"Entrée")</f>
        <v>0</v>
      </c>
      <c r="H64" s="92">
        <f t="shared" si="1"/>
        <v>0</v>
      </c>
    </row>
    <row r="65" spans="1:8" x14ac:dyDescent="0.25">
      <c r="A65" s="1"/>
      <c r="B65" s="1"/>
      <c r="C65" s="1"/>
      <c r="D65" s="8"/>
      <c r="E65" s="92"/>
      <c r="F65" s="92">
        <f>SUMIFS(MvtStock!$F:$F,MvtStock!$D:$D,$B65,MvtStock!$E:$E,"Sortie")</f>
        <v>0</v>
      </c>
      <c r="G65" s="92">
        <f>SUMIFS(MvtStock!$F:$F,MvtStock!$D:$D,$B65,MvtStock!$E:$E,"Entrée")</f>
        <v>0</v>
      </c>
      <c r="H65" s="92">
        <f t="shared" si="1"/>
        <v>0</v>
      </c>
    </row>
    <row r="66" spans="1:8" x14ac:dyDescent="0.25">
      <c r="A66" s="1"/>
      <c r="B66" s="1"/>
      <c r="C66" s="1"/>
      <c r="D66" s="8"/>
      <c r="E66" s="92"/>
      <c r="F66" s="92">
        <f>SUMIFS(MvtStock!$F:$F,MvtStock!$D:$D,$B66,MvtStock!$E:$E,"Sortie")</f>
        <v>0</v>
      </c>
      <c r="G66" s="92">
        <f>SUMIFS(MvtStock!$F:$F,MvtStock!$D:$D,$B66,MvtStock!$E:$E,"Entrée")</f>
        <v>0</v>
      </c>
      <c r="H66" s="92">
        <f t="shared" ref="H66:H97" si="2">E66-F66+G66</f>
        <v>0</v>
      </c>
    </row>
    <row r="67" spans="1:8" x14ac:dyDescent="0.25">
      <c r="A67" s="1"/>
      <c r="B67" s="1"/>
      <c r="C67" s="1"/>
      <c r="D67" s="8"/>
      <c r="E67" s="92"/>
      <c r="F67" s="92">
        <f>SUMIFS(MvtStock!$F:$F,MvtStock!$D:$D,$B67,MvtStock!$E:$E,"Sortie")</f>
        <v>0</v>
      </c>
      <c r="G67" s="92">
        <f>SUMIFS(MvtStock!$F:$F,MvtStock!$D:$D,$B67,MvtStock!$E:$E,"Entrée")</f>
        <v>0</v>
      </c>
      <c r="H67" s="92">
        <f t="shared" si="2"/>
        <v>0</v>
      </c>
    </row>
    <row r="68" spans="1:8" x14ac:dyDescent="0.25">
      <c r="A68" s="1"/>
      <c r="B68" s="1"/>
      <c r="C68" s="1"/>
      <c r="D68" s="8"/>
      <c r="E68" s="92"/>
      <c r="F68" s="92">
        <f>SUMIFS(MvtStock!$F:$F,MvtStock!$D:$D,$B68,MvtStock!$E:$E,"Sortie")</f>
        <v>0</v>
      </c>
      <c r="G68" s="92">
        <f>SUMIFS(MvtStock!$F:$F,MvtStock!$D:$D,$B68,MvtStock!$E:$E,"Entrée")</f>
        <v>0</v>
      </c>
      <c r="H68" s="92">
        <f t="shared" si="2"/>
        <v>0</v>
      </c>
    </row>
    <row r="69" spans="1:8" x14ac:dyDescent="0.25">
      <c r="A69" s="1"/>
      <c r="B69" s="1"/>
      <c r="C69" s="1"/>
      <c r="D69" s="8"/>
      <c r="E69" s="92"/>
      <c r="F69" s="92">
        <f>SUMIFS(MvtStock!$F:$F,MvtStock!$D:$D,$B69,MvtStock!$E:$E,"Sortie")</f>
        <v>0</v>
      </c>
      <c r="G69" s="92">
        <f>SUMIFS(MvtStock!$F:$F,MvtStock!$D:$D,$B69,MvtStock!$E:$E,"Entrée")</f>
        <v>0</v>
      </c>
      <c r="H69" s="92">
        <f t="shared" si="2"/>
        <v>0</v>
      </c>
    </row>
    <row r="70" spans="1:8" x14ac:dyDescent="0.25">
      <c r="A70" s="1"/>
      <c r="B70" s="1"/>
      <c r="C70" s="1"/>
      <c r="D70" s="8"/>
      <c r="E70" s="92"/>
      <c r="F70" s="92">
        <f>SUMIFS(MvtStock!$F:$F,MvtStock!$D:$D,$B70,MvtStock!$E:$E,"Sortie")</f>
        <v>0</v>
      </c>
      <c r="G70" s="92">
        <f>SUMIFS(MvtStock!$F:$F,MvtStock!$D:$D,$B70,MvtStock!$E:$E,"Entrée")</f>
        <v>0</v>
      </c>
      <c r="H70" s="92">
        <f t="shared" si="2"/>
        <v>0</v>
      </c>
    </row>
    <row r="71" spans="1:8" x14ac:dyDescent="0.25">
      <c r="A71" s="1"/>
      <c r="B71" s="1"/>
      <c r="C71" s="1"/>
      <c r="D71" s="8"/>
      <c r="E71" s="92"/>
      <c r="F71" s="92">
        <f>SUMIFS(MvtStock!$F:$F,MvtStock!$D:$D,$B71,MvtStock!$E:$E,"Sortie")</f>
        <v>0</v>
      </c>
      <c r="G71" s="92">
        <f>SUMIFS(MvtStock!$F:$F,MvtStock!$D:$D,$B71,MvtStock!$E:$E,"Entrée")</f>
        <v>0</v>
      </c>
      <c r="H71" s="92">
        <f t="shared" si="2"/>
        <v>0</v>
      </c>
    </row>
    <row r="72" spans="1:8" x14ac:dyDescent="0.25">
      <c r="A72" s="1"/>
      <c r="B72" s="1"/>
      <c r="C72" s="1"/>
      <c r="D72" s="8"/>
      <c r="E72" s="92"/>
      <c r="F72" s="92">
        <f>SUMIFS(MvtStock!$F:$F,MvtStock!$D:$D,$B72,MvtStock!$E:$E,"Sortie")</f>
        <v>0</v>
      </c>
      <c r="G72" s="92">
        <f>SUMIFS(MvtStock!$F:$F,MvtStock!$D:$D,$B72,MvtStock!$E:$E,"Entrée")</f>
        <v>0</v>
      </c>
      <c r="H72" s="92">
        <f t="shared" si="2"/>
        <v>0</v>
      </c>
    </row>
    <row r="73" spans="1:8" x14ac:dyDescent="0.25">
      <c r="A73" s="1"/>
      <c r="B73" s="1"/>
      <c r="C73" s="1"/>
      <c r="D73" s="8"/>
      <c r="E73" s="92"/>
      <c r="F73" s="92">
        <f>SUMIFS(MvtStock!$F:$F,MvtStock!$D:$D,$B73,MvtStock!$E:$E,"Sortie")</f>
        <v>0</v>
      </c>
      <c r="G73" s="92">
        <f>SUMIFS(MvtStock!$F:$F,MvtStock!$D:$D,$B73,MvtStock!$E:$E,"Entrée")</f>
        <v>0</v>
      </c>
      <c r="H73" s="92">
        <f t="shared" si="2"/>
        <v>0</v>
      </c>
    </row>
    <row r="74" spans="1:8" x14ac:dyDescent="0.25">
      <c r="A74" s="1"/>
      <c r="B74" s="1"/>
      <c r="C74" s="1"/>
      <c r="D74" s="8"/>
      <c r="E74" s="92"/>
      <c r="F74" s="92">
        <f>SUMIFS(MvtStock!$F:$F,MvtStock!$D:$D,$B74,MvtStock!$E:$E,"Sortie")</f>
        <v>0</v>
      </c>
      <c r="G74" s="92">
        <f>SUMIFS(MvtStock!$F:$F,MvtStock!$D:$D,$B74,MvtStock!$E:$E,"Entrée")</f>
        <v>0</v>
      </c>
      <c r="H74" s="92">
        <f t="shared" si="2"/>
        <v>0</v>
      </c>
    </row>
    <row r="75" spans="1:8" x14ac:dyDescent="0.25">
      <c r="A75" s="1"/>
      <c r="B75" s="1"/>
      <c r="C75" s="1"/>
      <c r="D75" s="8"/>
      <c r="E75" s="92"/>
      <c r="F75" s="92">
        <f>SUMIFS(MvtStock!$F:$F,MvtStock!$D:$D,$B75,MvtStock!$E:$E,"Sortie")</f>
        <v>0</v>
      </c>
      <c r="G75" s="92">
        <f>SUMIFS(MvtStock!$F:$F,MvtStock!$D:$D,$B75,MvtStock!$E:$E,"Entrée")</f>
        <v>0</v>
      </c>
      <c r="H75" s="92">
        <f t="shared" si="2"/>
        <v>0</v>
      </c>
    </row>
    <row r="76" spans="1:8" x14ac:dyDescent="0.25">
      <c r="A76" s="1"/>
      <c r="B76" s="1"/>
      <c r="C76" s="1"/>
      <c r="D76" s="8"/>
      <c r="E76" s="92"/>
      <c r="F76" s="92">
        <f>SUMIFS(MvtStock!$F:$F,MvtStock!$D:$D,$B76,MvtStock!$E:$E,"Sortie")</f>
        <v>0</v>
      </c>
      <c r="G76" s="92">
        <f>SUMIFS(MvtStock!$F:$F,MvtStock!$D:$D,$B76,MvtStock!$E:$E,"Entrée")</f>
        <v>0</v>
      </c>
      <c r="H76" s="92">
        <f t="shared" si="2"/>
        <v>0</v>
      </c>
    </row>
    <row r="77" spans="1:8" x14ac:dyDescent="0.25">
      <c r="A77" s="1"/>
      <c r="B77" s="1"/>
      <c r="C77" s="1"/>
      <c r="D77" s="8"/>
      <c r="E77" s="92"/>
      <c r="F77" s="92">
        <f>SUMIFS(MvtStock!$F:$F,MvtStock!$D:$D,$B77,MvtStock!$E:$E,"Sortie")</f>
        <v>0</v>
      </c>
      <c r="G77" s="92">
        <f>SUMIFS(MvtStock!$F:$F,MvtStock!$D:$D,$B77,MvtStock!$E:$E,"Entrée")</f>
        <v>0</v>
      </c>
      <c r="H77" s="92">
        <f t="shared" si="2"/>
        <v>0</v>
      </c>
    </row>
    <row r="78" spans="1:8" x14ac:dyDescent="0.25">
      <c r="A78" s="1"/>
      <c r="B78" s="1"/>
      <c r="C78" s="1"/>
      <c r="D78" s="8"/>
      <c r="E78" s="92"/>
      <c r="F78" s="92">
        <f>SUMIFS(MvtStock!$F:$F,MvtStock!$D:$D,$B78,MvtStock!$E:$E,"Sortie")</f>
        <v>0</v>
      </c>
      <c r="G78" s="92">
        <f>SUMIFS(MvtStock!$F:$F,MvtStock!$D:$D,$B78,MvtStock!$E:$E,"Entrée")</f>
        <v>0</v>
      </c>
      <c r="H78" s="92">
        <f t="shared" si="2"/>
        <v>0</v>
      </c>
    </row>
    <row r="79" spans="1:8" x14ac:dyDescent="0.25">
      <c r="A79" s="1"/>
      <c r="B79" s="1"/>
      <c r="C79" s="1"/>
      <c r="D79" s="8"/>
      <c r="E79" s="92"/>
      <c r="F79" s="92">
        <f>SUMIFS(MvtStock!$F:$F,MvtStock!$D:$D,$B79,MvtStock!$E:$E,"Sortie")</f>
        <v>0</v>
      </c>
      <c r="G79" s="92">
        <f>SUMIFS(MvtStock!$F:$F,MvtStock!$D:$D,$B79,MvtStock!$E:$E,"Entrée")</f>
        <v>0</v>
      </c>
      <c r="H79" s="92">
        <f t="shared" si="2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595E1-8D75-455A-B40D-D7992BEDDD8C}">
  <sheetPr codeName="Feuil8"/>
  <dimension ref="A1:F1"/>
  <sheetViews>
    <sheetView workbookViewId="0">
      <selection activeCell="A2" sqref="A2"/>
    </sheetView>
  </sheetViews>
  <sheetFormatPr baseColWidth="10" defaultRowHeight="15" x14ac:dyDescent="0.25"/>
  <sheetData>
    <row r="1" spans="1:6" x14ac:dyDescent="0.25">
      <c r="A1" s="3" t="s">
        <v>62</v>
      </c>
      <c r="B1" s="3" t="s">
        <v>122</v>
      </c>
      <c r="C1" s="3" t="s">
        <v>123</v>
      </c>
      <c r="D1" s="3" t="s">
        <v>6</v>
      </c>
      <c r="E1" s="3" t="s">
        <v>112</v>
      </c>
      <c r="F1" s="3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0A6E6-49C0-45D6-A04F-C4D38A6AFAB8}">
  <sheetPr codeName="Feuil4"/>
  <dimension ref="A1:C3"/>
  <sheetViews>
    <sheetView workbookViewId="0">
      <selection activeCell="E17" sqref="E17"/>
    </sheetView>
  </sheetViews>
  <sheetFormatPr baseColWidth="10" defaultRowHeight="15" x14ac:dyDescent="0.25"/>
  <sheetData>
    <row r="1" spans="1:3" ht="22.5" customHeight="1" x14ac:dyDescent="0.25">
      <c r="A1" s="2" t="s">
        <v>12</v>
      </c>
      <c r="B1" s="2" t="s">
        <v>14</v>
      </c>
    </row>
    <row r="2" spans="1:3" x14ac:dyDescent="0.25">
      <c r="A2" s="1">
        <v>1</v>
      </c>
      <c r="B2" s="4">
        <v>0.2</v>
      </c>
    </row>
    <row r="3" spans="1:3" x14ac:dyDescent="0.25">
      <c r="A3" s="1">
        <v>2</v>
      </c>
      <c r="B3" s="4">
        <v>0</v>
      </c>
      <c r="C3" t="s">
        <v>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778D1-2F14-4786-A580-0A9E6E4912BA}">
  <sheetPr codeName="Feuil5"/>
  <dimension ref="A1:M6"/>
  <sheetViews>
    <sheetView workbookViewId="0">
      <selection activeCell="F17" sqref="F17"/>
    </sheetView>
  </sheetViews>
  <sheetFormatPr baseColWidth="10" defaultRowHeight="15" x14ac:dyDescent="0.25"/>
  <cols>
    <col min="1" max="1" width="15" customWidth="1"/>
    <col min="2" max="2" width="13.42578125" customWidth="1"/>
    <col min="3" max="3" width="11.42578125" customWidth="1"/>
    <col min="4" max="4" width="25.140625" customWidth="1"/>
    <col min="6" max="6" width="11.42578125" customWidth="1"/>
    <col min="7" max="7" width="14" customWidth="1"/>
    <col min="9" max="9" width="13.7109375" style="9" customWidth="1"/>
    <col min="10" max="10" width="15" customWidth="1"/>
    <col min="12" max="12" width="13" customWidth="1"/>
  </cols>
  <sheetData>
    <row r="1" spans="1:13" ht="18" customHeight="1" x14ac:dyDescent="0.25">
      <c r="B1" t="s">
        <v>1</v>
      </c>
      <c r="C1" t="s">
        <v>2</v>
      </c>
      <c r="D1" t="s">
        <v>3</v>
      </c>
      <c r="E1" t="s">
        <v>4</v>
      </c>
      <c r="F1" t="s">
        <v>15</v>
      </c>
      <c r="G1" t="s">
        <v>5</v>
      </c>
      <c r="H1" t="s">
        <v>109</v>
      </c>
      <c r="I1" t="s">
        <v>46</v>
      </c>
    </row>
    <row r="2" spans="1:13" ht="18" customHeight="1" x14ac:dyDescent="0.25">
      <c r="A2" s="1" t="str">
        <f>CONCATENATE(B2," ",C2)</f>
        <v>Dupont Jean</v>
      </c>
      <c r="B2" t="s">
        <v>64</v>
      </c>
      <c r="C2" t="s">
        <v>84</v>
      </c>
      <c r="D2" t="s">
        <v>85</v>
      </c>
      <c r="E2">
        <v>59781</v>
      </c>
      <c r="F2" t="s">
        <v>83</v>
      </c>
      <c r="G2" t="s">
        <v>86</v>
      </c>
      <c r="H2" s="1">
        <f>COUNTIF('Historique factures'!B:B,A2)</f>
        <v>3</v>
      </c>
      <c r="I2" s="8">
        <f>SUMIF('Historique factures'!B:B,A2,'Historique factures'!D:D)</f>
        <v>565</v>
      </c>
      <c r="J2" t="s">
        <v>87</v>
      </c>
      <c r="L2" s="48" t="s">
        <v>105</v>
      </c>
      <c r="M2" t="s">
        <v>110</v>
      </c>
    </row>
    <row r="3" spans="1:13" ht="18" customHeight="1" x14ac:dyDescent="0.25">
      <c r="A3" s="1" t="str">
        <f>CONCATENATE(B3," ",C3)</f>
        <v>Munnier Eddy</v>
      </c>
      <c r="B3" s="1" t="s">
        <v>100</v>
      </c>
      <c r="C3" s="1" t="s">
        <v>101</v>
      </c>
      <c r="D3" s="1" t="s">
        <v>102</v>
      </c>
      <c r="E3" s="1">
        <v>25340</v>
      </c>
      <c r="F3" s="1" t="s">
        <v>68</v>
      </c>
      <c r="G3" s="1" t="s">
        <v>103</v>
      </c>
      <c r="H3" s="1">
        <f>COUNTIF('Historique factures'!B:B,A3)</f>
        <v>1</v>
      </c>
      <c r="I3" s="8">
        <f>SUMIF('Historique factures'!B:B,A3,'Historique factures'!D:D)</f>
        <v>54</v>
      </c>
      <c r="J3" t="s">
        <v>104</v>
      </c>
      <c r="L3" t="s">
        <v>108</v>
      </c>
    </row>
    <row r="4" spans="1:13" ht="18" customHeight="1" x14ac:dyDescent="0.25">
      <c r="A4" s="1" t="str">
        <f>CONCATENATE(B4," ",C4)</f>
        <v>Petit Marcel</v>
      </c>
      <c r="B4" s="13" t="s">
        <v>78</v>
      </c>
      <c r="C4" s="13" t="s">
        <v>79</v>
      </c>
      <c r="D4" s="13" t="s">
        <v>80</v>
      </c>
      <c r="E4" s="13">
        <v>25689</v>
      </c>
      <c r="F4" s="13" t="s">
        <v>61</v>
      </c>
      <c r="G4" s="13" t="s">
        <v>81</v>
      </c>
      <c r="H4" s="1">
        <f>COUNTIF('Historique factures'!B:B,A4)</f>
        <v>0</v>
      </c>
      <c r="I4" s="8">
        <f>SUMIF('Historique factures'!B:B,A4,'Historique factures'!D:D)</f>
        <v>0</v>
      </c>
      <c r="J4" t="s">
        <v>82</v>
      </c>
      <c r="L4" t="s">
        <v>106</v>
      </c>
    </row>
    <row r="5" spans="1:13" ht="18" customHeight="1" x14ac:dyDescent="0.25">
      <c r="A5" s="1" t="str">
        <f>CONCATENATE(B5," ",C5)</f>
        <v>Tuscher Pierre</v>
      </c>
      <c r="B5" s="18" t="s">
        <v>65</v>
      </c>
      <c r="C5" s="18" t="s">
        <v>66</v>
      </c>
      <c r="D5" s="18" t="s">
        <v>67</v>
      </c>
      <c r="E5" s="13">
        <v>25340</v>
      </c>
      <c r="F5" s="13" t="s">
        <v>68</v>
      </c>
      <c r="G5" s="13" t="s">
        <v>75</v>
      </c>
      <c r="H5" s="1">
        <f>COUNTIF('Historique factures'!B:B,A5)</f>
        <v>3</v>
      </c>
      <c r="I5" s="8">
        <f>SUMIF('Historique factures'!B:B,A5,'Historique factures'!D:D)</f>
        <v>517.20000000000005</v>
      </c>
      <c r="J5" t="s">
        <v>71</v>
      </c>
    </row>
    <row r="6" spans="1:13" ht="18" customHeight="1" x14ac:dyDescent="0.25">
      <c r="A6" s="25" t="str">
        <f>CONCATENATE(B6," ",C6)</f>
        <v xml:space="preserve">Inconnu </v>
      </c>
      <c r="B6" s="26" t="s">
        <v>77</v>
      </c>
      <c r="C6" s="26"/>
      <c r="D6" s="26"/>
      <c r="E6" s="27"/>
      <c r="F6" s="27"/>
      <c r="G6" s="27"/>
      <c r="H6" s="25">
        <f>COUNTIF('Historique factures'!B:B,A6)</f>
        <v>0</v>
      </c>
      <c r="I6" s="28">
        <f>SUMIF('Historique factures'!B:B,A6,'Historique factures'!D:D)</f>
        <v>0</v>
      </c>
      <c r="J6" s="29" t="s">
        <v>77</v>
      </c>
      <c r="K6" s="89" t="s">
        <v>76</v>
      </c>
      <c r="L6" s="89"/>
      <c r="M6" s="89"/>
    </row>
  </sheetData>
  <sortState ref="A2:J5">
    <sortCondition ref="A2:A5"/>
  </sortState>
  <mergeCells count="1">
    <mergeCell ref="K6:M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56843-5611-4608-BA41-FA9308A6F510}">
  <sheetPr codeName="Feuil6"/>
  <dimension ref="A1:K9"/>
  <sheetViews>
    <sheetView workbookViewId="0"/>
  </sheetViews>
  <sheetFormatPr baseColWidth="10" defaultRowHeight="15" x14ac:dyDescent="0.25"/>
  <cols>
    <col min="1" max="1" width="11.42578125" style="49"/>
    <col min="2" max="2" width="21.28515625" customWidth="1"/>
    <col min="3" max="3" width="14.28515625" style="12" customWidth="1"/>
    <col min="4" max="7" width="16.5703125" style="9" customWidth="1"/>
  </cols>
  <sheetData>
    <row r="1" spans="1:11" ht="21.75" customHeight="1" x14ac:dyDescent="0.25">
      <c r="A1" s="94" t="s">
        <v>62</v>
      </c>
      <c r="B1" s="94" t="s">
        <v>16</v>
      </c>
      <c r="C1" s="95" t="s">
        <v>17</v>
      </c>
      <c r="D1" s="94" t="s">
        <v>117</v>
      </c>
      <c r="E1" s="94" t="s">
        <v>118</v>
      </c>
      <c r="F1" s="94" t="s">
        <v>120</v>
      </c>
      <c r="G1" s="94" t="s">
        <v>119</v>
      </c>
      <c r="H1" s="94" t="s">
        <v>18</v>
      </c>
    </row>
    <row r="2" spans="1:11" ht="21.75" customHeight="1" x14ac:dyDescent="0.25">
      <c r="A2" s="49">
        <v>7</v>
      </c>
      <c r="B2" t="s">
        <v>87</v>
      </c>
      <c r="C2" s="12">
        <v>43540</v>
      </c>
      <c r="D2">
        <v>90</v>
      </c>
      <c r="E2"/>
      <c r="F2"/>
      <c r="G2"/>
      <c r="H2">
        <f>MONTH(C:C)</f>
        <v>3</v>
      </c>
    </row>
    <row r="3" spans="1:11" ht="21.75" customHeight="1" x14ac:dyDescent="0.25">
      <c r="A3" s="49">
        <v>6</v>
      </c>
      <c r="B3" t="s">
        <v>104</v>
      </c>
      <c r="C3" s="12">
        <v>43540</v>
      </c>
      <c r="D3">
        <v>54</v>
      </c>
      <c r="E3"/>
      <c r="F3"/>
      <c r="G3"/>
      <c r="H3">
        <f>MONTH(C:C)</f>
        <v>3</v>
      </c>
    </row>
    <row r="4" spans="1:11" ht="21.75" customHeight="1" x14ac:dyDescent="0.25">
      <c r="A4" s="49">
        <v>5</v>
      </c>
      <c r="B4" t="s">
        <v>71</v>
      </c>
      <c r="C4" s="12">
        <v>43540</v>
      </c>
      <c r="D4">
        <v>198</v>
      </c>
      <c r="E4"/>
      <c r="F4"/>
      <c r="G4"/>
      <c r="H4">
        <f>MONTH(C:C)</f>
        <v>3</v>
      </c>
    </row>
    <row r="5" spans="1:11" ht="21.75" customHeight="1" x14ac:dyDescent="0.25">
      <c r="A5" s="49">
        <v>4</v>
      </c>
      <c r="B5" t="s">
        <v>71</v>
      </c>
      <c r="C5" s="12">
        <v>43481</v>
      </c>
      <c r="D5">
        <v>144</v>
      </c>
      <c r="E5"/>
      <c r="F5"/>
      <c r="G5"/>
      <c r="H5">
        <f>MONTH(C:C)</f>
        <v>1</v>
      </c>
    </row>
    <row r="6" spans="1:11" ht="21.75" customHeight="1" x14ac:dyDescent="0.25">
      <c r="A6" s="49">
        <v>3</v>
      </c>
      <c r="B6" t="s">
        <v>87</v>
      </c>
      <c r="C6" s="12">
        <v>43512</v>
      </c>
      <c r="D6">
        <v>90</v>
      </c>
      <c r="E6"/>
      <c r="F6"/>
      <c r="G6"/>
      <c r="H6">
        <f>MONTH(C:C)</f>
        <v>2</v>
      </c>
    </row>
    <row r="7" spans="1:11" ht="21.75" customHeight="1" x14ac:dyDescent="0.25">
      <c r="A7" s="49">
        <v>2</v>
      </c>
      <c r="B7" t="s">
        <v>71</v>
      </c>
      <c r="C7" s="12">
        <v>43540</v>
      </c>
      <c r="D7" s="9">
        <v>175.2</v>
      </c>
      <c r="H7">
        <f>MONTH(C:C)</f>
        <v>3</v>
      </c>
    </row>
    <row r="8" spans="1:11" ht="21.75" customHeight="1" thickBot="1" x14ac:dyDescent="0.3">
      <c r="A8" s="49">
        <v>8</v>
      </c>
      <c r="B8" t="s">
        <v>87</v>
      </c>
      <c r="C8" s="12">
        <v>43546</v>
      </c>
      <c r="D8" s="9">
        <v>385</v>
      </c>
      <c r="E8" s="9">
        <v>29</v>
      </c>
      <c r="F8" s="9">
        <v>10</v>
      </c>
      <c r="G8" s="9">
        <v>424</v>
      </c>
      <c r="H8">
        <f>MONTH(C:C)</f>
        <v>3</v>
      </c>
    </row>
    <row r="9" spans="1:11" ht="21.75" customHeight="1" thickBot="1" x14ac:dyDescent="0.3">
      <c r="A9" s="93">
        <v>1</v>
      </c>
      <c r="B9" s="30"/>
      <c r="C9" s="31"/>
      <c r="D9" s="32">
        <v>0</v>
      </c>
      <c r="E9" s="32"/>
      <c r="F9" s="32"/>
      <c r="G9" s="32"/>
      <c r="H9" s="33">
        <f>MONTH(C:C)</f>
        <v>1</v>
      </c>
      <c r="I9" s="90" t="s">
        <v>76</v>
      </c>
      <c r="J9" s="89"/>
      <c r="K9" s="89"/>
    </row>
  </sheetData>
  <sheetProtection selectLockedCells="1"/>
  <mergeCells count="1">
    <mergeCell ref="I9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Tableau de Bord</vt:lpstr>
      <vt:lpstr>Devis</vt:lpstr>
      <vt:lpstr>Factures</vt:lpstr>
      <vt:lpstr>Stock</vt:lpstr>
      <vt:lpstr>MvtStock</vt:lpstr>
      <vt:lpstr>TVA</vt:lpstr>
      <vt:lpstr>Clients</vt:lpstr>
      <vt:lpstr>Historique factures</vt:lpstr>
      <vt:lpstr>Designatio</vt:lpstr>
      <vt:lpstr>Designation</vt:lpstr>
      <vt:lpstr>Identifiant</vt:lpstr>
      <vt:lpstr>MtFactureHT</vt:lpstr>
      <vt:lpstr>MtFacturePort</vt:lpstr>
      <vt:lpstr>MtFactureTTC</vt:lpstr>
      <vt:lpstr>MtFactureTVA</vt:lpstr>
      <vt:lpstr>Prixht</vt:lpstr>
      <vt:lpstr>Reference</vt:lpstr>
      <vt:lpstr>TVA</vt:lpstr>
      <vt:lpstr>Devis!Zone_d_impression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TUSCHER</dc:creator>
  <cp:lastModifiedBy>MAZEPA Bruno</cp:lastModifiedBy>
  <cp:lastPrinted>2019-03-16T10:14:04Z</cp:lastPrinted>
  <dcterms:created xsi:type="dcterms:W3CDTF">2019-03-03T17:45:02Z</dcterms:created>
  <dcterms:modified xsi:type="dcterms:W3CDTF">2019-03-22T11:37:42Z</dcterms:modified>
</cp:coreProperties>
</file>