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2790" windowHeight="21135" activeTab="4"/>
  </bookViews>
  <sheets>
    <sheet name="distance" sheetId="16" r:id="rId1"/>
    <sheet name="Config" sheetId="17" state="hidden" r:id="rId2"/>
    <sheet name="Data" sheetId="14" r:id="rId3"/>
    <sheet name="Fiches" sheetId="15" r:id="rId4"/>
    <sheet name="EnrUSF" sheetId="18" r:id="rId5"/>
  </sheets>
  <functionGroups builtInGroupCount="18"/>
  <externalReferences>
    <externalReference r:id="rId6"/>
  </externalReferences>
  <definedNames>
    <definedName name="apiKey">Config!$E$9</definedName>
    <definedName name="Bicycling">Config!$G$14</definedName>
    <definedName name="Conseiller">Data!$R$2:$R$3</definedName>
    <definedName name="distance">distance!$F$14</definedName>
    <definedName name="Driving">Config!$G$15</definedName>
    <definedName name="duration">distance!$K$14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ode">Config!$E$7</definedName>
    <definedName name="Modeles">Data!$Q$2:$Q$6</definedName>
    <definedName name="ModeOfTransport">INDIRECT(distance!$E$9)</definedName>
    <definedName name="SelectedMode">distance!$E$9</definedName>
    <definedName name="SourceCity">distance!$K$4</definedName>
    <definedName name="Sourcecountry">distance!$O$4</definedName>
    <definedName name="SourceHouseNumber">distance!$G$4</definedName>
    <definedName name="SourcePostalCode">distance!$I$4</definedName>
    <definedName name="SourceState">distance!$M$4</definedName>
    <definedName name="SourceStreetName">distance!$C$4</definedName>
    <definedName name="TargetCity">distance!$K$7</definedName>
    <definedName name="TargetCountry">distance!$O$7</definedName>
    <definedName name="TargetHouseNumber">distance!$G$7</definedName>
    <definedName name="TargetPostalCode">distance!$I$7</definedName>
    <definedName name="TargetState">distance!$M$7</definedName>
    <definedName name="TargetStreetName">distance!$C$7</definedName>
    <definedName name="Transit">Config!$G$17</definedName>
    <definedName name="TransportModeList">Config!$F$14:$F$16</definedName>
    <definedName name="urlForDistance">Config!$E$8</definedName>
    <definedName name="Walking">Config!$G$16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15" l="1"/>
  <c r="E7" i="17" l="1"/>
  <c r="E6" i="17"/>
  <c r="E5" i="17"/>
  <c r="M24" i="16"/>
  <c r="C24" i="16"/>
  <c r="K16" i="16"/>
  <c r="F16" i="16"/>
  <c r="E8" i="17" l="1"/>
  <c r="O50" i="14"/>
  <c r="O48" i="14"/>
  <c r="O19" i="14"/>
  <c r="O8" i="14"/>
  <c r="O30" i="14"/>
  <c r="O28" i="14"/>
  <c r="O29" i="14"/>
  <c r="O40" i="14"/>
  <c r="O41" i="14"/>
  <c r="O42" i="14"/>
  <c r="O43" i="14"/>
  <c r="O44" i="14"/>
  <c r="O45" i="14"/>
  <c r="O46" i="14"/>
  <c r="O47" i="14"/>
  <c r="O39" i="14"/>
  <c r="O38" i="14"/>
  <c r="O32" i="14"/>
  <c r="O36" i="14"/>
  <c r="O31" i="14"/>
  <c r="O27" i="14"/>
  <c r="O26" i="14"/>
  <c r="O23" i="14"/>
  <c r="O22" i="14"/>
  <c r="O20" i="14"/>
  <c r="O18" i="14"/>
  <c r="O16" i="14"/>
  <c r="C22" i="14"/>
  <c r="B22" i="14"/>
  <c r="O12" i="14"/>
  <c r="O4" i="14"/>
  <c r="O5" i="14"/>
  <c r="O6" i="14"/>
  <c r="O7" i="14"/>
  <c r="O3" i="14"/>
  <c r="E17" i="14"/>
  <c r="D17" i="14"/>
  <c r="C17" i="14"/>
  <c r="B17" i="14"/>
  <c r="C11" i="14"/>
  <c r="D11" i="14"/>
  <c r="E11" i="14"/>
  <c r="B11" i="14"/>
  <c r="B5" i="14"/>
  <c r="C5" i="14"/>
  <c r="D5" i="14"/>
  <c r="E5" i="14"/>
  <c r="F5" i="14"/>
  <c r="G5" i="14"/>
  <c r="O15" i="14" l="1"/>
  <c r="O11" i="14"/>
  <c r="O17" i="14"/>
  <c r="B28" i="14" s="1"/>
  <c r="O9" i="14"/>
  <c r="O10" i="14"/>
  <c r="O51" i="14"/>
  <c r="B34" i="14" s="1"/>
  <c r="O21" i="14"/>
  <c r="B32" i="14"/>
  <c r="B31" i="14"/>
  <c r="B26" i="14"/>
  <c r="B24" i="14"/>
  <c r="O35" i="14"/>
  <c r="O37" i="14"/>
  <c r="O24" i="14"/>
  <c r="O25" i="14"/>
  <c r="O13" i="14"/>
  <c r="O14" i="14"/>
  <c r="O34" i="14" l="1"/>
  <c r="B25" i="14" s="1"/>
  <c r="O49" i="14"/>
  <c r="B33" i="14" s="1"/>
  <c r="O33" i="14"/>
  <c r="B29" i="14" s="1"/>
  <c r="B30" i="14"/>
  <c r="B27" i="14"/>
  <c r="O52" i="14" l="1"/>
  <c r="B35" i="14" s="1"/>
  <c r="O1" i="14" l="1"/>
</calcChain>
</file>

<file path=xl/sharedStrings.xml><?xml version="1.0" encoding="utf-8"?>
<sst xmlns="http://schemas.openxmlformats.org/spreadsheetml/2006/main" count="291" uniqueCount="225">
  <si>
    <t>Facteur</t>
  </si>
  <si>
    <t>Total</t>
  </si>
  <si>
    <t>Largeur</t>
  </si>
  <si>
    <t>Longueur</t>
  </si>
  <si>
    <t>Sous-Sol</t>
  </si>
  <si>
    <t>RDJ</t>
  </si>
  <si>
    <t>RDC</t>
  </si>
  <si>
    <t>Etage</t>
  </si>
  <si>
    <t>Mezzanine</t>
  </si>
  <si>
    <t>Garage</t>
  </si>
  <si>
    <t>Joints</t>
  </si>
  <si>
    <t>Peinture Blanc</t>
  </si>
  <si>
    <t>Raccord</t>
  </si>
  <si>
    <t>Demolition</t>
  </si>
  <si>
    <t>Fosse</t>
  </si>
  <si>
    <t>Puit</t>
  </si>
  <si>
    <t>Plomberie</t>
  </si>
  <si>
    <t>Isolation</t>
  </si>
  <si>
    <t>Escalier bois</t>
  </si>
  <si>
    <t>Gouttieres</t>
  </si>
  <si>
    <t>SS_non_fini</t>
  </si>
  <si>
    <t>SS_fini_std</t>
  </si>
  <si>
    <t>SS_fini_logement</t>
  </si>
  <si>
    <t>Chambres</t>
  </si>
  <si>
    <t>Fenetres</t>
  </si>
  <si>
    <t>Balcon1</t>
  </si>
  <si>
    <t>BT-Alu</t>
  </si>
  <si>
    <t>BT</t>
  </si>
  <si>
    <t>Compo-ALU</t>
  </si>
  <si>
    <t>Beton-Alu</t>
  </si>
  <si>
    <t>Flottant</t>
  </si>
  <si>
    <t>Bois-Franc</t>
  </si>
  <si>
    <t>Carrelage</t>
  </si>
  <si>
    <t>Ouvertures</t>
  </si>
  <si>
    <t>Moulures</t>
  </si>
  <si>
    <t>Douches</t>
  </si>
  <si>
    <t>Carreaux</t>
  </si>
  <si>
    <t>Pi2</t>
  </si>
  <si>
    <t>Qté</t>
  </si>
  <si>
    <t>Balcon2</t>
  </si>
  <si>
    <t>Plomberie Etage</t>
  </si>
  <si>
    <t>Plomberie Garage</t>
  </si>
  <si>
    <t>Fondations SS</t>
  </si>
  <si>
    <t>Dalle</t>
  </si>
  <si>
    <t>Pompe</t>
  </si>
  <si>
    <t>Fondations RDJ-Bois</t>
  </si>
  <si>
    <t>Fondations RDj-BÉTON</t>
  </si>
  <si>
    <t>Flottant SS_RDJ</t>
  </si>
  <si>
    <t>Flottant RDC</t>
  </si>
  <si>
    <t>Flottant_Etage_Mezz</t>
  </si>
  <si>
    <t>Bois-Franc SS_RDJ</t>
  </si>
  <si>
    <t>Bois-Franc RDC</t>
  </si>
  <si>
    <t>Bois-Franc_Etage_Mezz</t>
  </si>
  <si>
    <t>Fondations:</t>
  </si>
  <si>
    <t>Planchers:</t>
  </si>
  <si>
    <t>Plomberie:</t>
  </si>
  <si>
    <t>Peinture:</t>
  </si>
  <si>
    <t>Boiseries:</t>
  </si>
  <si>
    <t>SS:</t>
  </si>
  <si>
    <t>Balcons</t>
  </si>
  <si>
    <t>Superficie Totale</t>
  </si>
  <si>
    <t>Excavation</t>
  </si>
  <si>
    <t>Modules</t>
  </si>
  <si>
    <t>Grue</t>
  </si>
  <si>
    <t>Permis</t>
  </si>
  <si>
    <t>Notaire</t>
  </si>
  <si>
    <t>Arpenteur</t>
  </si>
  <si>
    <t>Test de sols</t>
  </si>
  <si>
    <t>GCR</t>
  </si>
  <si>
    <t>Terrain</t>
  </si>
  <si>
    <t>Dépenses de base</t>
  </si>
  <si>
    <t>MODELES</t>
  </si>
  <si>
    <t>CONSEILLER</t>
  </si>
  <si>
    <t>Client</t>
  </si>
  <si>
    <t>Materiel bois-franc</t>
  </si>
  <si>
    <t>Materiel Flottant</t>
  </si>
  <si>
    <t>Materiel Ceramique</t>
  </si>
  <si>
    <t>Materiel Plomberie</t>
  </si>
  <si>
    <t>Materiel Fixtures</t>
  </si>
  <si>
    <t>Couvre-planchers</t>
  </si>
  <si>
    <t>Nombre etage fini</t>
  </si>
  <si>
    <t>app</t>
  </si>
  <si>
    <t>fixture</t>
  </si>
  <si>
    <t>Peinture Couleurs</t>
  </si>
  <si>
    <t>Ne pas utiliser</t>
  </si>
  <si>
    <t>Driving</t>
  </si>
  <si>
    <t>M</t>
  </si>
  <si>
    <t>Min</t>
  </si>
  <si>
    <t>KM</t>
  </si>
  <si>
    <t>Hrs.</t>
  </si>
  <si>
    <t>Base</t>
  </si>
  <si>
    <t>https://maps.googleapis.com/maps/api/distancematrix/xml?origins=</t>
  </si>
  <si>
    <t>Source</t>
  </si>
  <si>
    <t>Destinations</t>
  </si>
  <si>
    <t>Mode</t>
  </si>
  <si>
    <t>URL</t>
  </si>
  <si>
    <t>apiKey</t>
  </si>
  <si>
    <t>AIzaSyD8gwaXjoBgwvEfXi8XWfxAdBQKO1twr7g</t>
  </si>
  <si>
    <t>Mode Anglais Google</t>
  </si>
  <si>
    <t>Telephone</t>
  </si>
  <si>
    <t>Courriel</t>
  </si>
  <si>
    <t>Adresse du projet</t>
  </si>
  <si>
    <t>Modele</t>
  </si>
  <si>
    <t>Conseiller</t>
  </si>
  <si>
    <t># de client</t>
  </si>
  <si>
    <t>Distance</t>
  </si>
  <si>
    <t>SS_CheckBox</t>
  </si>
  <si>
    <t>SS_Longueur_TextBox</t>
  </si>
  <si>
    <t>RDJ_CheckBox</t>
  </si>
  <si>
    <t>RDJ_Longueur_TextBox</t>
  </si>
  <si>
    <t>RDJ_Largeur_TextBox</t>
  </si>
  <si>
    <t>RDC_CheckBox</t>
  </si>
  <si>
    <t>RDC_Longueur_TextBox</t>
  </si>
  <si>
    <t>RDC_Largeur_TextBox</t>
  </si>
  <si>
    <t>Etage_CheckBox</t>
  </si>
  <si>
    <t>Etage_Longueur_TextBox</t>
  </si>
  <si>
    <t>Etage_Largeur_TextBox</t>
  </si>
  <si>
    <t>Mezzanine_CheckBox</t>
  </si>
  <si>
    <t>Mezzanine_Longueur_TextBox</t>
  </si>
  <si>
    <t>Mezzanine_Largeur_TextBox</t>
  </si>
  <si>
    <t>Garage_CheckBox</t>
  </si>
  <si>
    <t>Garage_Longueur_TextBox</t>
  </si>
  <si>
    <t>Garage_Largeur_TextBox</t>
  </si>
  <si>
    <t xml:space="preserve">Fondations_Combobox </t>
  </si>
  <si>
    <t>Raccord Electrique</t>
  </si>
  <si>
    <t>Fosse septique</t>
  </si>
  <si>
    <t>Puit artesien</t>
  </si>
  <si>
    <t>Peinture_box</t>
  </si>
  <si>
    <t>Peinture_Combobox1</t>
  </si>
  <si>
    <t>Escalier_box</t>
  </si>
  <si>
    <t>Escalier_Combobox4</t>
  </si>
  <si>
    <t>Planchers SS-RDJ_Combox6</t>
  </si>
  <si>
    <t>Planchers RDC_Combox7</t>
  </si>
  <si>
    <t>Planchers Etage_Mezz_Combox8</t>
  </si>
  <si>
    <t>SS_non_fini_box</t>
  </si>
  <si>
    <t>SS_non_std_box</t>
  </si>
  <si>
    <t>Balcon1_BT_box</t>
  </si>
  <si>
    <t>Balcon1_BT_ALU_box</t>
  </si>
  <si>
    <t>Balcon1_Compo_ALU_box</t>
  </si>
  <si>
    <t>Balcon1_Beton_ALU_box</t>
  </si>
  <si>
    <t>Balcon2_BT_box</t>
  </si>
  <si>
    <t>Balcon2_BT_ALU_box</t>
  </si>
  <si>
    <t>Balcon2_Compo_ALU_box</t>
  </si>
  <si>
    <t>Balcon2_Beton_ALU_box</t>
  </si>
  <si>
    <t>SS_fini_logement_box</t>
  </si>
  <si>
    <t>Chambres_TextBox</t>
  </si>
  <si>
    <t>Fenetres_TextBox</t>
  </si>
  <si>
    <t>zz</t>
  </si>
  <si>
    <t>Paul Mc Cartney</t>
  </si>
  <si>
    <t>Steven Tyler</t>
  </si>
  <si>
    <t>Filet Mignon</t>
  </si>
  <si>
    <t>Martini Dry</t>
  </si>
  <si>
    <t>Volks New Beetle</t>
  </si>
  <si>
    <t>Ca va bien aller</t>
  </si>
  <si>
    <t>Covid-19</t>
  </si>
  <si>
    <t>Terrebonne. Quebec</t>
  </si>
  <si>
    <t>Justin Trudeau</t>
  </si>
  <si>
    <t>514-555-5555</t>
  </si>
  <si>
    <t>just_in_time@canada.ca</t>
  </si>
  <si>
    <t>24 Sussex Drive, Ottawa</t>
  </si>
  <si>
    <t>BÉTON ARMÉ</t>
  </si>
  <si>
    <t>BLANC</t>
  </si>
  <si>
    <t>FLOTTANT</t>
  </si>
  <si>
    <t>Textbox1</t>
  </si>
  <si>
    <t>Textbox2</t>
  </si>
  <si>
    <t>Textbox3</t>
  </si>
  <si>
    <t>Textbox4</t>
  </si>
  <si>
    <t>Garage_checkbox</t>
  </si>
  <si>
    <t>Garage_Largeur_Textbox</t>
  </si>
  <si>
    <t>Garage_Longueur_Textbox</t>
  </si>
  <si>
    <t>Plomberie_box</t>
  </si>
  <si>
    <t>Isolation_box</t>
  </si>
  <si>
    <t>Joints_box</t>
  </si>
  <si>
    <t>Planchers_box</t>
  </si>
  <si>
    <t>Carreaux_box</t>
  </si>
  <si>
    <t>Gouttieres_box</t>
  </si>
  <si>
    <t>boiseries_box</t>
  </si>
  <si>
    <t>Raccord_box</t>
  </si>
  <si>
    <t>Demolition_box</t>
  </si>
  <si>
    <t>Fosse_box</t>
  </si>
  <si>
    <t>Puit_box</t>
  </si>
  <si>
    <t>TextBox1</t>
  </si>
  <si>
    <t>TextBox2</t>
  </si>
  <si>
    <t>TextBox3</t>
  </si>
  <si>
    <t>TextBox4</t>
  </si>
  <si>
    <t>SS_fini_std_box</t>
  </si>
  <si>
    <t>ComboBox1</t>
  </si>
  <si>
    <t>COULEURS</t>
  </si>
  <si>
    <t>TextBox7</t>
  </si>
  <si>
    <t>TextBox8</t>
  </si>
  <si>
    <t>ComboBox3</t>
  </si>
  <si>
    <t>ComboBox4</t>
  </si>
  <si>
    <t>Carreaux_box2</t>
  </si>
  <si>
    <t>ComboBox6</t>
  </si>
  <si>
    <t>ComboBox7</t>
  </si>
  <si>
    <t>BOIS-FRANC</t>
  </si>
  <si>
    <t>ComboBox8</t>
  </si>
  <si>
    <t>ComboBox9</t>
  </si>
  <si>
    <t>SS_Largeur_TextBox</t>
  </si>
  <si>
    <t>TextBox9</t>
  </si>
  <si>
    <t>TOTO</t>
  </si>
  <si>
    <t>TextBox10</t>
  </si>
  <si>
    <t>Excavation_box</t>
  </si>
  <si>
    <t>TextBox11</t>
  </si>
  <si>
    <t>TextBox12</t>
  </si>
  <si>
    <t>TextBox13</t>
  </si>
  <si>
    <t>TextBox14</t>
  </si>
  <si>
    <t>TextBox15</t>
  </si>
  <si>
    <t>TextBox16</t>
  </si>
  <si>
    <t>TextBox17</t>
  </si>
  <si>
    <t>TextBox18</t>
  </si>
  <si>
    <t>ComboBox10</t>
  </si>
  <si>
    <t>ComboBox11</t>
  </si>
  <si>
    <t>CommandButton2</t>
  </si>
  <si>
    <t>Modele_Autre_box</t>
  </si>
  <si>
    <t>TextBox19</t>
  </si>
  <si>
    <t>TextBox20</t>
  </si>
  <si>
    <t>01.02.03.04.05</t>
  </si>
  <si>
    <t>TextBox21</t>
  </si>
  <si>
    <t>toto@titi.fr</t>
  </si>
  <si>
    <t>CommandButton3</t>
  </si>
  <si>
    <t>CommandButton1</t>
  </si>
  <si>
    <t>CheckBox1</t>
  </si>
  <si>
    <t>CommandButton4</t>
  </si>
  <si>
    <t>Cbn_Sauvegarde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</si>
</sst>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##,##0.00[$ $-1]"/>
    <numFmt numFmtId="166" formatCode="_ * #,##0.00_)\ &quot;$&quot;_ ;_ * \(#,##0.00\)\ &quot;$&quot;_ ;_ * &quot;-&quot;??_)\ &quot;$&quot;_ ;_ @_ 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C00000"/>
      <name val="Calibri"/>
      <family val="2"/>
      <scheme val="minor"/>
    </font>
    <font>
      <u/>
      <sz val="11"/>
      <color theme="10"/>
      <name val="Calibri"/>
      <family val="2"/>
    </font>
    <font>
      <u/>
      <sz val="9"/>
      <color theme="10"/>
      <name val="Calibri"/>
      <family val="2"/>
    </font>
    <font>
      <sz val="18"/>
      <color theme="1"/>
      <name val="Calibri"/>
      <family val="2"/>
      <scheme val="minor"/>
    </font>
    <font>
      <sz val="16"/>
      <color rgb="FFC00000"/>
      <name val="Calibri"/>
      <family val="2"/>
      <scheme val="minor"/>
    </font>
    <font>
      <sz val="20"/>
      <color rgb="FF0070C0"/>
      <name val="Franklin Gothic Medium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gray125">
        <fgColor theme="0" tint="-0.14996795556505021"/>
        <bgColor theme="0" tint="-4.9989318521683403E-2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 tint="-0.49803155613879818"/>
        </stop>
        <stop position="0.5">
          <color theme="0"/>
        </stop>
        <stop position="1">
          <color theme="0" tint="-0.49803155613879818"/>
        </stop>
      </gradient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</borders>
  <cellStyleXfs count="6">
    <xf numFmtId="0" fontId="0" fillId="0" borderId="0"/>
    <xf numFmtId="0" fontId="4" fillId="2" borderId="26" applyNumberFormat="0" applyFont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/>
    <xf numFmtId="166" fontId="4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67">
    <xf numFmtId="0" fontId="0" fillId="0" borderId="0" xfId="0"/>
    <xf numFmtId="165" fontId="0" fillId="0" borderId="0" xfId="0" applyNumberFormat="1"/>
    <xf numFmtId="0" fontId="1" fillId="0" borderId="0" xfId="0" applyFont="1"/>
    <xf numFmtId="0" fontId="0" fillId="0" borderId="1" xfId="0" applyBorder="1"/>
    <xf numFmtId="0" fontId="0" fillId="0" borderId="17" xfId="0" applyBorder="1"/>
    <xf numFmtId="0" fontId="0" fillId="0" borderId="0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5" xfId="0" applyBorder="1"/>
    <xf numFmtId="0" fontId="0" fillId="0" borderId="8" xfId="0" applyBorder="1"/>
    <xf numFmtId="0" fontId="0" fillId="0" borderId="24" xfId="0" applyBorder="1"/>
    <xf numFmtId="0" fontId="0" fillId="0" borderId="12" xfId="0" applyBorder="1"/>
    <xf numFmtId="0" fontId="0" fillId="0" borderId="18" xfId="0" applyBorder="1"/>
    <xf numFmtId="0" fontId="0" fillId="0" borderId="25" xfId="0" applyBorder="1"/>
    <xf numFmtId="0" fontId="0" fillId="0" borderId="4" xfId="0" applyBorder="1"/>
    <xf numFmtId="0" fontId="0" fillId="0" borderId="9" xfId="0" applyBorder="1"/>
    <xf numFmtId="0" fontId="0" fillId="0" borderId="3" xfId="0" applyBorder="1"/>
    <xf numFmtId="0" fontId="0" fillId="0" borderId="6" xfId="0" applyBorder="1"/>
    <xf numFmtId="0" fontId="0" fillId="0" borderId="10" xfId="0" applyBorder="1"/>
    <xf numFmtId="0" fontId="0" fillId="0" borderId="7" xfId="0" applyBorder="1"/>
    <xf numFmtId="0" fontId="0" fillId="0" borderId="11" xfId="0" applyBorder="1"/>
    <xf numFmtId="0" fontId="0" fillId="0" borderId="0" xfId="0" applyFill="1" applyBorder="1"/>
    <xf numFmtId="0" fontId="0" fillId="0" borderId="25" xfId="0" applyFill="1" applyBorder="1"/>
    <xf numFmtId="0" fontId="0" fillId="0" borderId="18" xfId="0" applyFill="1" applyBorder="1"/>
    <xf numFmtId="0" fontId="0" fillId="0" borderId="2" xfId="0" applyBorder="1"/>
    <xf numFmtId="0" fontId="0" fillId="0" borderId="14" xfId="0" applyBorder="1"/>
    <xf numFmtId="0" fontId="0" fillId="0" borderId="16" xfId="0" applyBorder="1"/>
    <xf numFmtId="0" fontId="0" fillId="0" borderId="13" xfId="0" applyBorder="1"/>
    <xf numFmtId="0" fontId="0" fillId="0" borderId="15" xfId="0" applyBorder="1"/>
    <xf numFmtId="165" fontId="2" fillId="0" borderId="18" xfId="0" applyNumberFormat="1" applyFont="1" applyBorder="1"/>
    <xf numFmtId="0" fontId="0" fillId="0" borderId="0" xfId="0" applyAlignment="1"/>
    <xf numFmtId="4" fontId="0" fillId="0" borderId="0" xfId="0" applyNumberFormat="1"/>
    <xf numFmtId="0" fontId="5" fillId="0" borderId="0" xfId="0" applyFont="1" applyAlignment="1">
      <alignment wrapText="1"/>
    </xf>
    <xf numFmtId="0" fontId="5" fillId="0" borderId="0" xfId="0" applyFont="1"/>
    <xf numFmtId="0" fontId="6" fillId="3" borderId="0" xfId="0" applyFont="1" applyFill="1" applyAlignment="1">
      <alignment horizontal="right" vertical="center" indent="1"/>
    </xf>
    <xf numFmtId="0" fontId="8" fillId="0" borderId="0" xfId="2" applyFont="1" applyAlignment="1" applyProtection="1"/>
    <xf numFmtId="0" fontId="5" fillId="0" borderId="0" xfId="0" applyFont="1" applyAlignment="1">
      <alignment vertical="center"/>
    </xf>
    <xf numFmtId="0" fontId="5" fillId="2" borderId="26" xfId="1" applyFont="1"/>
    <xf numFmtId="0" fontId="5" fillId="2" borderId="26" xfId="1" applyFont="1" applyAlignment="1">
      <alignment horizontal="center"/>
    </xf>
    <xf numFmtId="0" fontId="6" fillId="3" borderId="0" xfId="0" applyFont="1" applyFill="1" applyAlignment="1">
      <alignment horizontal="left" vertical="center" indent="1"/>
    </xf>
    <xf numFmtId="0" fontId="6" fillId="3" borderId="0" xfId="0" applyFont="1" applyFill="1" applyAlignment="1">
      <alignment horizontal="center" vertical="center"/>
    </xf>
    <xf numFmtId="0" fontId="6" fillId="2" borderId="26" xfId="1" applyFont="1" applyAlignment="1">
      <alignment horizontal="center" vertical="center"/>
    </xf>
    <xf numFmtId="0" fontId="5" fillId="4" borderId="0" xfId="0" applyFont="1" applyFill="1"/>
    <xf numFmtId="0" fontId="10" fillId="0" borderId="0" xfId="0" applyFont="1" applyAlignment="1">
      <alignment horizontal="center" vertical="center"/>
    </xf>
    <xf numFmtId="164" fontId="9" fillId="5" borderId="0" xfId="0" applyNumberFormat="1" applyFont="1" applyFill="1" applyAlignment="1">
      <alignment horizontal="right" vertical="center" indent="1"/>
    </xf>
    <xf numFmtId="0" fontId="1" fillId="0" borderId="27" xfId="0" applyFont="1" applyBorder="1"/>
    <xf numFmtId="0" fontId="12" fillId="0" borderId="0" xfId="0" applyFont="1"/>
    <xf numFmtId="0" fontId="0" fillId="0" borderId="27" xfId="0" applyBorder="1"/>
    <xf numFmtId="0" fontId="1" fillId="0" borderId="28" xfId="0" applyFont="1" applyBorder="1"/>
    <xf numFmtId="0" fontId="12" fillId="0" borderId="28" xfId="0" applyFont="1" applyBorder="1"/>
    <xf numFmtId="0" fontId="0" fillId="0" borderId="28" xfId="0" applyBorder="1"/>
    <xf numFmtId="0" fontId="12" fillId="0" borderId="27" xfId="0" applyFont="1" applyBorder="1"/>
    <xf numFmtId="0" fontId="0" fillId="7" borderId="0" xfId="0" applyFill="1"/>
    <xf numFmtId="0" fontId="0" fillId="7" borderId="0" xfId="0" applyFill="1" applyAlignment="1">
      <alignment horizontal="center"/>
    </xf>
    <xf numFmtId="0" fontId="7" fillId="0" borderId="0" xfId="2" applyAlignment="1" applyProtection="1"/>
    <xf numFmtId="0" fontId="0" fillId="0" borderId="0" xfId="0" applyAlignment="1">
      <alignment wrapText="1"/>
    </xf>
    <xf numFmtId="0" fontId="11" fillId="0" borderId="0" xfId="0" applyFont="1" applyAlignment="1">
      <alignment horizontal="left" vertical="center" indent="4"/>
    </xf>
    <xf numFmtId="0" fontId="7" fillId="2" borderId="26" xfId="1" applyFont="1" applyAlignment="1" applyProtection="1">
      <alignment horizontal="left"/>
    </xf>
    <xf numFmtId="2" fontId="9" fillId="5" borderId="0" xfId="0" applyNumberFormat="1" applyFont="1" applyFill="1" applyAlignment="1">
      <alignment horizontal="right" vertical="center" indent="1"/>
    </xf>
    <xf numFmtId="1" fontId="9" fillId="5" borderId="0" xfId="0" applyNumberFormat="1" applyFont="1" applyFill="1" applyAlignment="1">
      <alignment horizontal="right" vertical="center" indent="1"/>
    </xf>
    <xf numFmtId="0" fontId="11" fillId="0" borderId="0" xfId="0" applyFont="1" applyAlignment="1">
      <alignment horizontal="left" vertical="center"/>
    </xf>
    <xf numFmtId="0" fontId="5" fillId="6" borderId="10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0" fillId="8" borderId="0" xfId="0" applyFill="1" applyAlignment="1">
      <alignment horizontal="center"/>
    </xf>
  </cellXfs>
  <cellStyles count="6">
    <cellStyle name="Currency 2" xfId="4"/>
    <cellStyle name="Hyperlink 2" xfId="5"/>
    <cellStyle name="Lien hypertexte" xfId="2" builtinId="8"/>
    <cellStyle name="Normal" xfId="0" builtinId="0"/>
    <cellStyle name="Normal 6" xfId="3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0</xdr:row>
      <xdr:rowOff>409573</xdr:rowOff>
    </xdr:from>
    <xdr:to>
      <xdr:col>16</xdr:col>
      <xdr:colOff>9525</xdr:colOff>
      <xdr:row>29</xdr:row>
      <xdr:rowOff>10582</xdr:rowOff>
    </xdr:to>
    <xdr:sp macro="" textlink="">
      <xdr:nvSpPr>
        <xdr:cNvPr id="2" name="Rounded Rectangl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9550" y="409573"/>
          <a:ext cx="9886950" cy="4887384"/>
        </a:xfrm>
        <a:prstGeom prst="rect">
          <a:avLst/>
        </a:prstGeom>
        <a:noFill/>
        <a:ln w="76200"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3</xdr:col>
      <xdr:colOff>19050</xdr:colOff>
      <xdr:row>1</xdr:row>
      <xdr:rowOff>47625</xdr:rowOff>
    </xdr:from>
    <xdr:ext cx="841256" cy="248851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581150" y="485775"/>
          <a:ext cx="841256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Nom de rue</a:t>
          </a:r>
        </a:p>
      </xdr:txBody>
    </xdr:sp>
    <xdr:clientData/>
  </xdr:oneCellAnchor>
  <xdr:oneCellAnchor>
    <xdr:from>
      <xdr:col>7</xdr:col>
      <xdr:colOff>269874</xdr:colOff>
      <xdr:row>1</xdr:row>
      <xdr:rowOff>63498</xdr:rowOff>
    </xdr:from>
    <xdr:ext cx="841256" cy="248851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079999" y="501648"/>
          <a:ext cx="841256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Code</a:t>
          </a:r>
          <a:r>
            <a:rPr lang="en-US" sz="1000" baseline="0">
              <a:solidFill>
                <a:schemeClr val="bg1">
                  <a:lumMod val="50000"/>
                </a:schemeClr>
              </a:solidFill>
            </a:rPr>
            <a:t> postal</a:t>
          </a:r>
          <a:endParaRPr lang="en-US" sz="1000">
            <a:solidFill>
              <a:schemeClr val="bg1">
                <a:lumMod val="50000"/>
              </a:schemeClr>
            </a:solidFill>
          </a:endParaRPr>
        </a:p>
      </xdr:txBody>
    </xdr:sp>
    <xdr:clientData/>
  </xdr:oneCellAnchor>
  <xdr:oneCellAnchor>
    <xdr:from>
      <xdr:col>10</xdr:col>
      <xdr:colOff>449785</xdr:colOff>
      <xdr:row>1</xdr:row>
      <xdr:rowOff>48684</xdr:rowOff>
    </xdr:from>
    <xdr:ext cx="841256" cy="248851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564835" y="486834"/>
          <a:ext cx="841256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Ville</a:t>
          </a:r>
        </a:p>
      </xdr:txBody>
    </xdr:sp>
    <xdr:clientData/>
  </xdr:oneCellAnchor>
  <xdr:oneCellAnchor>
    <xdr:from>
      <xdr:col>12</xdr:col>
      <xdr:colOff>31750</xdr:colOff>
      <xdr:row>1</xdr:row>
      <xdr:rowOff>38100</xdr:rowOff>
    </xdr:from>
    <xdr:ext cx="1000006" cy="248851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842250" y="476250"/>
          <a:ext cx="1000006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Province/Etat</a:t>
          </a:r>
        </a:p>
      </xdr:txBody>
    </xdr:sp>
    <xdr:clientData/>
  </xdr:oneCellAnchor>
  <xdr:oneCellAnchor>
    <xdr:from>
      <xdr:col>13</xdr:col>
      <xdr:colOff>78319</xdr:colOff>
      <xdr:row>1</xdr:row>
      <xdr:rowOff>28575</xdr:rowOff>
    </xdr:from>
    <xdr:ext cx="1047750" cy="248851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9060394" y="466725"/>
          <a:ext cx="1047750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Code de pays</a:t>
          </a:r>
        </a:p>
      </xdr:txBody>
    </xdr:sp>
    <xdr:clientData/>
  </xdr:oneCellAnchor>
  <xdr:oneCellAnchor>
    <xdr:from>
      <xdr:col>0</xdr:col>
      <xdr:colOff>190500</xdr:colOff>
      <xdr:row>2</xdr:row>
      <xdr:rowOff>123825</xdr:rowOff>
    </xdr:from>
    <xdr:ext cx="723900" cy="248851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90500" y="714375"/>
          <a:ext cx="723900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r"/>
          <a:r>
            <a:rPr lang="en-US" sz="1000">
              <a:solidFill>
                <a:schemeClr val="bg1">
                  <a:lumMod val="50000"/>
                </a:schemeClr>
              </a:solidFill>
            </a:rPr>
            <a:t>Source</a:t>
          </a:r>
        </a:p>
      </xdr:txBody>
    </xdr:sp>
    <xdr:clientData/>
  </xdr:oneCellAnchor>
  <xdr:oneCellAnchor>
    <xdr:from>
      <xdr:col>0</xdr:col>
      <xdr:colOff>166162</xdr:colOff>
      <xdr:row>5</xdr:row>
      <xdr:rowOff>114300</xdr:rowOff>
    </xdr:from>
    <xdr:ext cx="841256" cy="248851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66162" y="1143000"/>
          <a:ext cx="841256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Destination</a:t>
          </a:r>
        </a:p>
      </xdr:txBody>
    </xdr:sp>
    <xdr:clientData/>
  </xdr:oneCellAnchor>
  <xdr:twoCellAnchor editAs="absolute">
    <xdr:from>
      <xdr:col>6</xdr:col>
      <xdr:colOff>265641</xdr:colOff>
      <xdr:row>8</xdr:row>
      <xdr:rowOff>59267</xdr:rowOff>
    </xdr:from>
    <xdr:to>
      <xdr:col>7</xdr:col>
      <xdr:colOff>117475</xdr:colOff>
      <xdr:row>9</xdr:row>
      <xdr:rowOff>100541</xdr:rowOff>
    </xdr:to>
    <xdr:sp macro="[0]!StartVehicleFromSourceToDestination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923241" y="1668992"/>
          <a:ext cx="1004359" cy="250824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n-US" sz="1100"/>
            <a:t>Distance</a:t>
          </a:r>
          <a:endParaRPr lang="tr-TR" sz="1100"/>
        </a:p>
      </xdr:txBody>
    </xdr:sp>
    <xdr:clientData/>
  </xdr:twoCellAnchor>
  <xdr:oneCellAnchor>
    <xdr:from>
      <xdr:col>5</xdr:col>
      <xdr:colOff>164042</xdr:colOff>
      <xdr:row>12</xdr:row>
      <xdr:rowOff>73025</xdr:rowOff>
    </xdr:from>
    <xdr:ext cx="672041" cy="248851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3659717" y="2292350"/>
          <a:ext cx="672041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Distance</a:t>
          </a:r>
        </a:p>
      </xdr:txBody>
    </xdr:sp>
    <xdr:clientData/>
  </xdr:oneCellAnchor>
  <xdr:oneCellAnchor>
    <xdr:from>
      <xdr:col>10</xdr:col>
      <xdr:colOff>337609</xdr:colOff>
      <xdr:row>12</xdr:row>
      <xdr:rowOff>45508</xdr:rowOff>
    </xdr:from>
    <xdr:ext cx="672041" cy="248851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6452659" y="2264833"/>
          <a:ext cx="672041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Durée</a:t>
          </a:r>
        </a:p>
      </xdr:txBody>
    </xdr:sp>
    <xdr:clientData/>
  </xdr:oneCellAnchor>
  <xdr:twoCellAnchor>
    <xdr:from>
      <xdr:col>4</xdr:col>
      <xdr:colOff>10583</xdr:colOff>
      <xdr:row>24</xdr:row>
      <xdr:rowOff>10584</xdr:rowOff>
    </xdr:from>
    <xdr:to>
      <xdr:col>4</xdr:col>
      <xdr:colOff>338667</xdr:colOff>
      <xdr:row>24</xdr:row>
      <xdr:rowOff>10584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2544233" y="4353984"/>
          <a:ext cx="32808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480483</xdr:colOff>
      <xdr:row>24</xdr:row>
      <xdr:rowOff>14817</xdr:rowOff>
    </xdr:from>
    <xdr:to>
      <xdr:col>4</xdr:col>
      <xdr:colOff>808567</xdr:colOff>
      <xdr:row>24</xdr:row>
      <xdr:rowOff>14817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3014133" y="4358217"/>
          <a:ext cx="32808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61383</xdr:colOff>
      <xdr:row>24</xdr:row>
      <xdr:rowOff>8467</xdr:rowOff>
    </xdr:from>
    <xdr:to>
      <xdr:col>6</xdr:col>
      <xdr:colOff>251884</xdr:colOff>
      <xdr:row>24</xdr:row>
      <xdr:rowOff>8467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3585633" y="4351867"/>
          <a:ext cx="323851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425450</xdr:colOff>
      <xdr:row>24</xdr:row>
      <xdr:rowOff>12700</xdr:rowOff>
    </xdr:from>
    <xdr:to>
      <xdr:col>6</xdr:col>
      <xdr:colOff>753534</xdr:colOff>
      <xdr:row>24</xdr:row>
      <xdr:rowOff>12700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4083050" y="4356100"/>
          <a:ext cx="32808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48682</xdr:colOff>
      <xdr:row>24</xdr:row>
      <xdr:rowOff>6350</xdr:rowOff>
    </xdr:from>
    <xdr:to>
      <xdr:col>8</xdr:col>
      <xdr:colOff>80433</xdr:colOff>
      <xdr:row>24</xdr:row>
      <xdr:rowOff>6350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4858807" y="4349750"/>
          <a:ext cx="327026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296332</xdr:colOff>
      <xdr:row>24</xdr:row>
      <xdr:rowOff>10583</xdr:rowOff>
    </xdr:from>
    <xdr:to>
      <xdr:col>8</xdr:col>
      <xdr:colOff>624416</xdr:colOff>
      <xdr:row>24</xdr:row>
      <xdr:rowOff>10583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5401732" y="4353983"/>
          <a:ext cx="32808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</xdr:colOff>
      <xdr:row>24</xdr:row>
      <xdr:rowOff>25400</xdr:rowOff>
    </xdr:from>
    <xdr:to>
      <xdr:col>10</xdr:col>
      <xdr:colOff>131234</xdr:colOff>
      <xdr:row>24</xdr:row>
      <xdr:rowOff>25400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5915025" y="4368800"/>
          <a:ext cx="331259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315385</xdr:colOff>
      <xdr:row>24</xdr:row>
      <xdr:rowOff>19050</xdr:rowOff>
    </xdr:from>
    <xdr:to>
      <xdr:col>10</xdr:col>
      <xdr:colOff>643469</xdr:colOff>
      <xdr:row>24</xdr:row>
      <xdr:rowOff>19050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6430435" y="4362450"/>
          <a:ext cx="32808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848788</xdr:colOff>
      <xdr:row>24</xdr:row>
      <xdr:rowOff>23284</xdr:rowOff>
    </xdr:from>
    <xdr:to>
      <xdr:col>10</xdr:col>
      <xdr:colOff>1176872</xdr:colOff>
      <xdr:row>24</xdr:row>
      <xdr:rowOff>23284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6963838" y="4366684"/>
          <a:ext cx="328084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16939</xdr:colOff>
      <xdr:row>24</xdr:row>
      <xdr:rowOff>16934</xdr:rowOff>
    </xdr:from>
    <xdr:to>
      <xdr:col>12</xdr:col>
      <xdr:colOff>6356</xdr:colOff>
      <xdr:row>24</xdr:row>
      <xdr:rowOff>16934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7484539" y="4360334"/>
          <a:ext cx="332317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8</xdr:col>
      <xdr:colOff>68792</xdr:colOff>
      <xdr:row>8</xdr:row>
      <xdr:rowOff>52917</xdr:rowOff>
    </xdr:from>
    <xdr:to>
      <xdr:col>10</xdr:col>
      <xdr:colOff>68792</xdr:colOff>
      <xdr:row>9</xdr:row>
      <xdr:rowOff>94191</xdr:rowOff>
    </xdr:to>
    <xdr:sp macro="[1]!resetData" textlink="">
      <xdr:nvSpPr>
        <xdr:cNvPr id="23" name="Rectangle: Rounded Corners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5174192" y="1662642"/>
          <a:ext cx="1009650" cy="250824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n-US" sz="1100"/>
            <a:t>Reset</a:t>
          </a:r>
          <a:endParaRPr lang="tr-TR" sz="1100"/>
        </a:p>
      </xdr:txBody>
    </xdr:sp>
    <xdr:clientData/>
  </xdr:twoCellAnchor>
  <xdr:oneCellAnchor>
    <xdr:from>
      <xdr:col>2</xdr:col>
      <xdr:colOff>233891</xdr:colOff>
      <xdr:row>7</xdr:row>
      <xdr:rowOff>226483</xdr:rowOff>
    </xdr:from>
    <xdr:ext cx="1660525" cy="248851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186391" y="1598083"/>
          <a:ext cx="166052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000">
              <a:solidFill>
                <a:schemeClr val="bg1">
                  <a:lumMod val="50000"/>
                </a:schemeClr>
              </a:solidFill>
            </a:rPr>
            <a:t>Mode transport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878586</xdr:colOff>
          <xdr:row>37</xdr:row>
          <xdr:rowOff>5</xdr:rowOff>
        </xdr:from>
        <xdr:to>
          <xdr:col>4</xdr:col>
          <xdr:colOff>691340</xdr:colOff>
          <xdr:row>40</xdr:row>
          <xdr:rowOff>36623</xdr:rowOff>
        </xdr:to>
        <xdr:pic>
          <xdr:nvPicPr>
            <xdr:cNvPr id="26" name="truck">
              <a:extLst>
                <a:ext uri="{FF2B5EF4-FFF2-40B4-BE49-F238E27FC236}">
                  <a16:creationId xmlns:a16="http://schemas.microsoft.com/office/drawing/2014/main" id="{00000000-0008-0000-0000-00001A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ModeOfTransport" spid="_x0000_s17442"/>
                </a:ext>
              </a:extLst>
            </xdr:cNvPicPr>
          </xdr:nvPicPr>
          <xdr:blipFill>
            <a:blip xmlns:r="http://schemas.openxmlformats.org/officeDocument/2006/relationships" r:embed="rId1">
              <a:alphaModFix amt="0"/>
            </a:blip>
            <a:srcRect r="4440"/>
            <a:stretch>
              <a:fillRect/>
            </a:stretch>
          </xdr:blipFill>
          <xdr:spPr bwMode="auto">
            <a:xfrm>
              <a:off x="2440686" y="4038605"/>
              <a:ext cx="784304" cy="57001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19</xdr:row>
      <xdr:rowOff>0</xdr:rowOff>
    </xdr:from>
    <xdr:to>
      <xdr:col>4</xdr:col>
      <xdr:colOff>304800</xdr:colOff>
      <xdr:row>20</xdr:row>
      <xdr:rowOff>114300</xdr:rowOff>
    </xdr:to>
    <xdr:sp macro="" textlink="">
      <xdr:nvSpPr>
        <xdr:cNvPr id="2" name="AutoShape 1" descr="Image result for road cycling clipart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5734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38101</xdr:colOff>
      <xdr:row>14</xdr:row>
      <xdr:rowOff>219076</xdr:rowOff>
    </xdr:from>
    <xdr:to>
      <xdr:col>6</xdr:col>
      <xdr:colOff>835541</xdr:colOff>
      <xdr:row>14</xdr:row>
      <xdr:rowOff>561975</xdr:rowOff>
    </xdr:to>
    <xdr:pic>
      <xdr:nvPicPr>
        <xdr:cNvPr id="3" name="Picture 2" descr="Image result for car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2401" y="3381376"/>
          <a:ext cx="797440" cy="342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21</xdr:row>
          <xdr:rowOff>104775</xdr:rowOff>
        </xdr:from>
        <xdr:to>
          <xdr:col>9</xdr:col>
          <xdr:colOff>171450</xdr:colOff>
          <xdr:row>25</xdr:row>
          <xdr:rowOff>104775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2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vin\Downloads\Google-Distance-Calculat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ance"/>
      <sheetName val="Config"/>
      <sheetName val="Google-Distance-Calculator"/>
    </sheetNames>
    <definedNames>
      <definedName name="resetData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just_in_time@canada.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D39"/>
  <sheetViews>
    <sheetView showGridLines="0" zoomScale="90" zoomScaleNormal="90" workbookViewId="0">
      <selection activeCell="G40" sqref="G40"/>
    </sheetView>
  </sheetViews>
  <sheetFormatPr baseColWidth="10" defaultColWidth="9.140625" defaultRowHeight="12" x14ac:dyDescent="0.2"/>
  <cols>
    <col min="1" max="1" width="3.7109375" style="36" customWidth="1"/>
    <col min="2" max="2" width="10.5703125" style="36" customWidth="1"/>
    <col min="3" max="3" width="9.140625" style="36"/>
    <col min="4" max="4" width="14.5703125" style="36" customWidth="1"/>
    <col min="5" max="5" width="14.85546875" style="36" customWidth="1"/>
    <col min="6" max="6" width="2" style="36" customWidth="1"/>
    <col min="7" max="7" width="17.28515625" style="36" customWidth="1"/>
    <col min="8" max="8" width="4.42578125" style="36" customWidth="1"/>
    <col min="9" max="9" width="11.28515625" style="36" customWidth="1"/>
    <col min="10" max="10" width="3.85546875" style="36" customWidth="1"/>
    <col min="11" max="11" width="20.28515625" style="36" customWidth="1"/>
    <col min="12" max="12" width="5.140625" style="36" customWidth="1"/>
    <col min="13" max="13" width="17.5703125" style="36" customWidth="1"/>
    <col min="14" max="14" width="3.85546875" style="36" customWidth="1"/>
    <col min="15" max="15" width="7.7109375" style="36" customWidth="1"/>
    <col min="16" max="16" width="5" style="36" customWidth="1"/>
    <col min="17" max="18" width="9.140625" style="36"/>
    <col min="19" max="19" width="9.42578125" style="36" customWidth="1"/>
    <col min="20" max="16384" width="9.140625" style="36"/>
  </cols>
  <sheetData>
    <row r="1" spans="1:30" ht="34.5" customHeight="1" x14ac:dyDescent="0.2">
      <c r="A1" s="35"/>
    </row>
    <row r="2" spans="1:30" x14ac:dyDescent="0.2"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X2" s="38"/>
    </row>
    <row r="3" spans="1:30" x14ac:dyDescent="0.2">
      <c r="B3" s="37"/>
      <c r="C3" s="37"/>
      <c r="D3" s="37"/>
      <c r="E3" s="37"/>
      <c r="F3" s="37"/>
      <c r="G3" s="37" t="s">
        <v>84</v>
      </c>
      <c r="H3" s="37"/>
      <c r="I3" s="37"/>
      <c r="J3" s="37"/>
      <c r="K3" s="37"/>
      <c r="L3" s="37"/>
      <c r="M3" s="37"/>
      <c r="N3" s="37"/>
      <c r="O3" s="37"/>
      <c r="P3" s="37"/>
    </row>
    <row r="4" spans="1:30" s="39" customFormat="1" ht="15" customHeight="1" x14ac:dyDescent="0.25">
      <c r="B4" s="37"/>
      <c r="C4" s="60" t="s">
        <v>155</v>
      </c>
      <c r="D4" s="60"/>
      <c r="E4" s="60"/>
      <c r="F4" s="37"/>
      <c r="G4" s="40"/>
      <c r="H4" s="37"/>
      <c r="I4" s="40"/>
      <c r="J4" s="37"/>
      <c r="K4" s="40"/>
      <c r="L4" s="37"/>
      <c r="M4" s="40"/>
      <c r="N4" s="37"/>
      <c r="O4" s="41"/>
      <c r="P4" s="37"/>
      <c r="S4" s="36"/>
      <c r="T4" s="36"/>
      <c r="U4" s="36"/>
      <c r="V4" s="36"/>
      <c r="W4" s="36"/>
      <c r="X4" s="38"/>
      <c r="Y4" s="36"/>
      <c r="Z4" s="36"/>
      <c r="AA4" s="36"/>
      <c r="AB4" s="36"/>
      <c r="AC4" s="36"/>
      <c r="AD4" s="36"/>
    </row>
    <row r="5" spans="1:30" ht="7.5" customHeight="1" x14ac:dyDescent="0.2">
      <c r="B5" s="37"/>
      <c r="C5" s="42"/>
      <c r="D5" s="42"/>
      <c r="E5" s="42"/>
      <c r="F5" s="37"/>
      <c r="G5" s="37"/>
      <c r="H5" s="37"/>
      <c r="I5" s="37"/>
      <c r="J5" s="37"/>
      <c r="K5" s="37"/>
      <c r="L5" s="37"/>
      <c r="M5" s="37"/>
      <c r="N5" s="37"/>
      <c r="O5" s="43"/>
      <c r="P5" s="37"/>
    </row>
    <row r="6" spans="1:30" x14ac:dyDescent="0.2">
      <c r="B6" s="37"/>
      <c r="C6" s="42"/>
      <c r="D6" s="42"/>
      <c r="E6" s="42"/>
      <c r="F6" s="37"/>
      <c r="G6" s="37"/>
      <c r="H6" s="37"/>
      <c r="I6" s="37"/>
      <c r="J6" s="37"/>
      <c r="K6" s="37"/>
      <c r="L6" s="37"/>
      <c r="M6" s="37"/>
      <c r="N6" s="37"/>
      <c r="O6" s="43"/>
      <c r="P6" s="37"/>
      <c r="X6" s="38"/>
    </row>
    <row r="7" spans="1:30" s="39" customFormat="1" ht="15" customHeight="1" x14ac:dyDescent="0.25">
      <c r="B7" s="37"/>
      <c r="C7" s="60" t="s">
        <v>159</v>
      </c>
      <c r="D7" s="60"/>
      <c r="E7" s="60"/>
      <c r="F7" s="37"/>
      <c r="G7" s="40"/>
      <c r="H7" s="37"/>
      <c r="I7" s="40"/>
      <c r="J7" s="37"/>
      <c r="K7" s="40"/>
      <c r="L7" s="37"/>
      <c r="M7" s="40"/>
      <c r="N7" s="37"/>
      <c r="O7" s="41"/>
      <c r="P7" s="37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</row>
    <row r="8" spans="1:30" ht="18.75" customHeight="1" x14ac:dyDescent="0.2"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30" ht="16.5" customHeight="1" x14ac:dyDescent="0.2">
      <c r="B9" s="37"/>
      <c r="C9" s="37"/>
      <c r="D9" s="37"/>
      <c r="E9" s="44" t="s">
        <v>85</v>
      </c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</row>
    <row r="10" spans="1:30" x14ac:dyDescent="0.2"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</row>
    <row r="11" spans="1:30" ht="4.5" customHeight="1" x14ac:dyDescent="0.2"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</row>
    <row r="12" spans="1:30" ht="15" customHeight="1" x14ac:dyDescent="0.2"/>
    <row r="13" spans="1:30" ht="24.75" customHeight="1" x14ac:dyDescent="0.2"/>
    <row r="14" spans="1:30" ht="23.25" hidden="1" customHeight="1" x14ac:dyDescent="0.2">
      <c r="F14" s="61">
        <v>200749</v>
      </c>
      <c r="G14" s="61"/>
      <c r="H14" s="46" t="s">
        <v>86</v>
      </c>
      <c r="K14" s="47">
        <v>123</v>
      </c>
      <c r="L14" s="46" t="s">
        <v>87</v>
      </c>
    </row>
    <row r="16" spans="1:30" ht="23.25" x14ac:dyDescent="0.2">
      <c r="F16" s="62">
        <f>distance/1000</f>
        <v>200.749</v>
      </c>
      <c r="G16" s="62"/>
      <c r="H16" s="46" t="s">
        <v>88</v>
      </c>
      <c r="K16" s="47">
        <f>duration/60</f>
        <v>2.0499999999999998</v>
      </c>
      <c r="L16" s="46" t="s">
        <v>89</v>
      </c>
    </row>
    <row r="18" spans="3:19" ht="4.5" customHeight="1" x14ac:dyDescent="0.2"/>
    <row r="19" spans="3:19" ht="7.5" hidden="1" customHeight="1" x14ac:dyDescent="0.2"/>
    <row r="20" spans="3:19" ht="9.75" hidden="1" customHeight="1" x14ac:dyDescent="0.2"/>
    <row r="21" spans="3:19" ht="3" hidden="1" customHeight="1" x14ac:dyDescent="0.2"/>
    <row r="22" spans="3:19" ht="11.25" hidden="1" customHeight="1" x14ac:dyDescent="0.2"/>
    <row r="23" spans="3:19" ht="15" hidden="1" x14ac:dyDescent="0.25">
      <c r="D23"/>
      <c r="H23"/>
    </row>
    <row r="24" spans="3:19" ht="18.75" hidden="1" customHeight="1" x14ac:dyDescent="0.2">
      <c r="C24" s="63" t="str">
        <f>IF(SourceCity="","",SourceCity)</f>
        <v/>
      </c>
      <c r="D24" s="63"/>
      <c r="E24" s="64"/>
      <c r="F24" s="64"/>
      <c r="G24" s="64"/>
      <c r="H24" s="64"/>
      <c r="I24" s="64"/>
      <c r="J24" s="64"/>
      <c r="K24" s="64"/>
      <c r="L24" s="64"/>
      <c r="M24" s="59" t="str">
        <f>IF(TargetCity="","",TargetCity)</f>
        <v/>
      </c>
      <c r="N24" s="59"/>
      <c r="O24" s="59"/>
    </row>
    <row r="25" spans="3:19" ht="20.25" hidden="1" customHeight="1" x14ac:dyDescent="0.2">
      <c r="C25" s="63"/>
      <c r="D25" s="63"/>
      <c r="E25" s="65"/>
      <c r="F25" s="65"/>
      <c r="G25" s="65"/>
      <c r="H25" s="65"/>
      <c r="I25" s="65"/>
      <c r="J25" s="65"/>
      <c r="K25" s="65"/>
      <c r="L25" s="65"/>
      <c r="M25" s="59"/>
      <c r="N25" s="59"/>
      <c r="O25" s="59"/>
    </row>
    <row r="26" spans="3:19" hidden="1" x14ac:dyDescent="0.2"/>
    <row r="27" spans="3:19" ht="15" hidden="1" x14ac:dyDescent="0.25">
      <c r="S27"/>
    </row>
    <row r="28" spans="3:19" hidden="1" x14ac:dyDescent="0.2"/>
    <row r="29" spans="3:19" ht="15" hidden="1" x14ac:dyDescent="0.25">
      <c r="G29"/>
    </row>
    <row r="30" spans="3:19" ht="4.5" customHeight="1" x14ac:dyDescent="0.2"/>
    <row r="31" spans="3:19" hidden="1" x14ac:dyDescent="0.2"/>
    <row r="32" spans="3:19" ht="8.25" customHeight="1" x14ac:dyDescent="0.2"/>
    <row r="33" spans="7:13" hidden="1" x14ac:dyDescent="0.2"/>
    <row r="34" spans="7:13" ht="15" x14ac:dyDescent="0.25">
      <c r="G34"/>
      <c r="K34"/>
    </row>
    <row r="37" spans="7:13" ht="15" x14ac:dyDescent="0.25">
      <c r="J37"/>
      <c r="M37"/>
    </row>
    <row r="38" spans="7:13" ht="15" x14ac:dyDescent="0.25">
      <c r="I38"/>
    </row>
    <row r="39" spans="7:13" ht="15" x14ac:dyDescent="0.25">
      <c r="M39"/>
    </row>
  </sheetData>
  <mergeCells count="7">
    <mergeCell ref="M24:O25"/>
    <mergeCell ref="C4:E4"/>
    <mergeCell ref="C7:E7"/>
    <mergeCell ref="F14:G14"/>
    <mergeCell ref="F16:G16"/>
    <mergeCell ref="C24:D25"/>
    <mergeCell ref="E24:L25"/>
  </mergeCells>
  <dataValidations count="1">
    <dataValidation type="list" allowBlank="1" showInputMessage="1" showErrorMessage="1" sqref="E9">
      <formula1>TransportModeList</formula1>
    </dataValidation>
  </dataValidations>
  <pageMargins left="0.7" right="0.7" top="0.75" bottom="0.75" header="0.3" footer="0.3"/>
  <pageSetup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D4:K17"/>
  <sheetViews>
    <sheetView showGridLines="0" workbookViewId="0">
      <selection activeCell="T17" sqref="T17"/>
    </sheetView>
  </sheetViews>
  <sheetFormatPr baseColWidth="10" defaultColWidth="9.140625" defaultRowHeight="15" x14ac:dyDescent="0.25"/>
  <cols>
    <col min="4" max="4" width="14.85546875" customWidth="1"/>
    <col min="5" max="5" width="64.5703125" bestFit="1" customWidth="1"/>
    <col min="7" max="7" width="13.42578125" customWidth="1"/>
  </cols>
  <sheetData>
    <row r="4" spans="4:11" x14ac:dyDescent="0.25">
      <c r="D4" s="48" t="s">
        <v>90</v>
      </c>
      <c r="E4" s="49" t="s">
        <v>91</v>
      </c>
      <c r="F4" s="50"/>
      <c r="G4" s="50"/>
      <c r="H4" s="50"/>
      <c r="I4" s="50"/>
      <c r="J4" s="50"/>
      <c r="K4" s="50"/>
    </row>
    <row r="5" spans="4:11" x14ac:dyDescent="0.25">
      <c r="D5" s="2" t="s">
        <v>92</v>
      </c>
      <c r="E5" s="49" t="str">
        <f>SourceHouseNumber &amp;"+" &amp;SourceStreetName &amp; "+" &amp; SourceCity &amp; "+" &amp; SourcePostalCode &amp; "+" &amp; SourceState &amp; "+" &amp;Sourcecountry</f>
        <v>+Terrebonne. Quebec++++</v>
      </c>
    </row>
    <row r="6" spans="4:11" x14ac:dyDescent="0.25">
      <c r="D6" s="51" t="s">
        <v>93</v>
      </c>
      <c r="E6" s="52" t="str">
        <f>TargetHouseNumber &amp;"+" &amp;TargetStreetName &amp; "+" &amp; TargetCity &amp; "+" &amp; TargetPostalCode &amp; "+" &amp; TargetState &amp; "+" &amp;TargetCountry</f>
        <v>+24 Sussex Drive, Ottawa++++</v>
      </c>
      <c r="F6" s="53"/>
      <c r="G6" s="53"/>
      <c r="H6" s="53"/>
      <c r="I6" s="53"/>
      <c r="J6" s="53"/>
      <c r="K6" s="53"/>
    </row>
    <row r="7" spans="4:11" x14ac:dyDescent="0.25">
      <c r="D7" s="51" t="s">
        <v>94</v>
      </c>
      <c r="E7" s="52" t="str">
        <f>LOWER(SelectedMode)</f>
        <v>driving</v>
      </c>
      <c r="F7" s="53"/>
      <c r="G7" s="53"/>
      <c r="H7" s="53"/>
      <c r="I7" s="53"/>
      <c r="J7" s="53"/>
      <c r="K7" s="53"/>
    </row>
    <row r="8" spans="4:11" x14ac:dyDescent="0.25">
      <c r="D8" s="48" t="s">
        <v>95</v>
      </c>
      <c r="E8" s="54" t="str">
        <f>SUBSTITUTE(E4&amp;E5&amp;"&amp;destinations=" &amp;E6 &amp; "&amp;mode=" &amp; mode &amp;"&amp;key=" &amp;apiKey," ","%")</f>
        <v>https://maps.googleapis.com/maps/api/distancematrix/xml?origins=+Terrebonne.%Quebec++++&amp;destinations=+24%Sussex%Drive,%Ottawa++++&amp;mode=driving&amp;key=AIzaSyD8gwaXjoBgwvEfXi8XWfxAdBQKO1twr7g</v>
      </c>
      <c r="F8" s="50"/>
      <c r="G8" s="50"/>
      <c r="H8" s="50"/>
      <c r="I8" s="50"/>
      <c r="J8" s="50"/>
      <c r="K8" s="50"/>
    </row>
    <row r="9" spans="4:11" x14ac:dyDescent="0.25">
      <c r="D9" s="2" t="s">
        <v>96</v>
      </c>
      <c r="E9" s="54" t="s">
        <v>97</v>
      </c>
    </row>
    <row r="13" spans="4:11" x14ac:dyDescent="0.25">
      <c r="F13" t="s">
        <v>98</v>
      </c>
      <c r="G13" s="55"/>
      <c r="H13" s="55"/>
    </row>
    <row r="14" spans="4:11" ht="54" customHeight="1" x14ac:dyDescent="0.25">
      <c r="F14" s="56"/>
      <c r="H14" s="55"/>
    </row>
    <row r="15" spans="4:11" ht="48" customHeight="1" x14ac:dyDescent="0.25">
      <c r="F15" s="56" t="s">
        <v>85</v>
      </c>
      <c r="H15" s="55"/>
    </row>
    <row r="16" spans="4:11" ht="62.25" customHeight="1" x14ac:dyDescent="0.25">
      <c r="F16" s="56"/>
      <c r="H16" s="55"/>
    </row>
    <row r="17" spans="6:8" ht="62.25" customHeight="1" x14ac:dyDescent="0.25">
      <c r="F17" s="56"/>
      <c r="H17" s="5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52"/>
  <sheetViews>
    <sheetView zoomScale="85" zoomScaleNormal="85" workbookViewId="0">
      <selection activeCell="D43" sqref="D43"/>
    </sheetView>
  </sheetViews>
  <sheetFormatPr baseColWidth="10" defaultColWidth="9.140625" defaultRowHeight="15" x14ac:dyDescent="0.25"/>
  <cols>
    <col min="1" max="1" width="19.140625" customWidth="1"/>
    <col min="2" max="2" width="11.7109375" bestFit="1" customWidth="1"/>
    <col min="4" max="4" width="12.42578125" customWidth="1"/>
    <col min="5" max="5" width="10.85546875" customWidth="1"/>
    <col min="6" max="6" width="11.5703125" customWidth="1"/>
    <col min="12" max="12" width="22.5703125" customWidth="1"/>
    <col min="13" max="13" width="12.140625" customWidth="1"/>
    <col min="14" max="14" width="13.7109375" customWidth="1"/>
    <col min="15" max="15" width="16.140625" customWidth="1"/>
    <col min="17" max="17" width="31.140625" customWidth="1"/>
    <col min="18" max="18" width="29.7109375" customWidth="1"/>
    <col min="19" max="19" width="27" customWidth="1"/>
  </cols>
  <sheetData>
    <row r="1" spans="1:18" ht="19.5" thickBot="1" x14ac:dyDescent="0.35">
      <c r="O1" s="32">
        <f>SUM(O3:O80)</f>
        <v>0</v>
      </c>
      <c r="Q1" s="15" t="s">
        <v>71</v>
      </c>
      <c r="R1" s="15" t="s">
        <v>72</v>
      </c>
    </row>
    <row r="2" spans="1:18" ht="15.75" thickBot="1" x14ac:dyDescent="0.3">
      <c r="A2" s="13"/>
      <c r="B2" s="15" t="s">
        <v>4</v>
      </c>
      <c r="C2" s="19" t="s">
        <v>5</v>
      </c>
      <c r="D2" s="15" t="s">
        <v>6</v>
      </c>
      <c r="E2" s="19" t="s">
        <v>7</v>
      </c>
      <c r="F2" s="15" t="s">
        <v>8</v>
      </c>
      <c r="G2" s="17" t="s">
        <v>9</v>
      </c>
      <c r="O2" s="5"/>
      <c r="Q2" t="s">
        <v>150</v>
      </c>
      <c r="R2" t="s">
        <v>148</v>
      </c>
    </row>
    <row r="3" spans="1:18" ht="15.75" thickBot="1" x14ac:dyDescent="0.3">
      <c r="A3" s="15" t="s">
        <v>3</v>
      </c>
      <c r="B3" s="14"/>
      <c r="C3" s="20"/>
      <c r="D3" s="14"/>
      <c r="E3" s="20"/>
      <c r="F3" s="14"/>
      <c r="G3" s="22"/>
      <c r="L3" t="s">
        <v>12</v>
      </c>
      <c r="N3">
        <v>1600</v>
      </c>
      <c r="O3" s="1">
        <f>M3*N3</f>
        <v>0</v>
      </c>
      <c r="Q3" t="s">
        <v>151</v>
      </c>
      <c r="R3" t="s">
        <v>149</v>
      </c>
    </row>
    <row r="4" spans="1:18" ht="15.75" thickBot="1" x14ac:dyDescent="0.3">
      <c r="A4" s="15" t="s">
        <v>2</v>
      </c>
      <c r="B4" s="18"/>
      <c r="C4" s="21"/>
      <c r="D4" s="18"/>
      <c r="E4" s="21"/>
      <c r="F4" s="18"/>
      <c r="G4" s="23"/>
      <c r="L4" t="s">
        <v>13</v>
      </c>
      <c r="N4">
        <v>12000</v>
      </c>
      <c r="O4" s="1">
        <f t="shared" ref="O4:O8" si="0">M4*N4</f>
        <v>0</v>
      </c>
      <c r="Q4" t="s">
        <v>152</v>
      </c>
    </row>
    <row r="5" spans="1:18" ht="15.75" thickBot="1" x14ac:dyDescent="0.3">
      <c r="A5" s="16" t="s">
        <v>1</v>
      </c>
      <c r="B5" s="15">
        <f>B3*B4</f>
        <v>0</v>
      </c>
      <c r="C5" s="15">
        <f t="shared" ref="C5:G5" si="1">C3*C4</f>
        <v>0</v>
      </c>
      <c r="D5" s="15">
        <f t="shared" si="1"/>
        <v>0</v>
      </c>
      <c r="E5" s="15">
        <f t="shared" si="1"/>
        <v>0</v>
      </c>
      <c r="F5" s="15">
        <f t="shared" si="1"/>
        <v>0</v>
      </c>
      <c r="G5" s="15">
        <f t="shared" si="1"/>
        <v>0</v>
      </c>
      <c r="L5" t="s">
        <v>14</v>
      </c>
      <c r="N5">
        <v>15000</v>
      </c>
      <c r="O5" s="1">
        <f t="shared" si="0"/>
        <v>0</v>
      </c>
      <c r="Q5" t="s">
        <v>153</v>
      </c>
    </row>
    <row r="6" spans="1:18" ht="15.75" thickBot="1" x14ac:dyDescent="0.3">
      <c r="L6" t="s">
        <v>15</v>
      </c>
      <c r="N6">
        <v>8000</v>
      </c>
      <c r="O6" s="1">
        <f t="shared" si="0"/>
        <v>0</v>
      </c>
      <c r="Q6" t="s">
        <v>154</v>
      </c>
    </row>
    <row r="7" spans="1:18" ht="15.75" thickBot="1" x14ac:dyDescent="0.3">
      <c r="A7" s="15" t="s">
        <v>25</v>
      </c>
      <c r="B7" s="15" t="s">
        <v>27</v>
      </c>
      <c r="C7" s="17" t="s">
        <v>26</v>
      </c>
      <c r="D7" s="15" t="s">
        <v>28</v>
      </c>
      <c r="E7" s="15" t="s">
        <v>29</v>
      </c>
      <c r="L7" t="s">
        <v>16</v>
      </c>
      <c r="N7">
        <v>8000</v>
      </c>
      <c r="O7" s="1">
        <f t="shared" si="0"/>
        <v>0</v>
      </c>
    </row>
    <row r="8" spans="1:18" ht="15.75" thickBot="1" x14ac:dyDescent="0.3">
      <c r="A8" s="4" t="s">
        <v>3</v>
      </c>
      <c r="B8" s="11"/>
      <c r="C8" s="30"/>
      <c r="D8" s="11"/>
      <c r="E8" s="28"/>
      <c r="L8" t="s">
        <v>17</v>
      </c>
      <c r="N8">
        <v>40</v>
      </c>
      <c r="O8" s="1">
        <f t="shared" si="0"/>
        <v>0</v>
      </c>
    </row>
    <row r="9" spans="1:18" ht="15.75" thickBot="1" x14ac:dyDescent="0.3">
      <c r="A9" s="27" t="s">
        <v>2</v>
      </c>
      <c r="B9" s="12"/>
      <c r="C9" s="31"/>
      <c r="D9" s="12"/>
      <c r="E9" s="29"/>
      <c r="L9" t="s">
        <v>10</v>
      </c>
      <c r="N9">
        <v>0.85</v>
      </c>
      <c r="O9" s="1">
        <f>(M9)*N9</f>
        <v>0</v>
      </c>
    </row>
    <row r="10" spans="1:18" ht="15.75" thickBot="1" x14ac:dyDescent="0.3">
      <c r="A10" s="26" t="s">
        <v>0</v>
      </c>
      <c r="B10" s="16">
        <v>50</v>
      </c>
      <c r="C10" s="16">
        <v>60</v>
      </c>
      <c r="D10" s="16">
        <v>85</v>
      </c>
      <c r="E10" s="16">
        <v>85</v>
      </c>
      <c r="L10" t="s">
        <v>11</v>
      </c>
      <c r="N10">
        <v>0.75</v>
      </c>
      <c r="O10" s="1">
        <f>(M10)*N10</f>
        <v>0</v>
      </c>
    </row>
    <row r="11" spans="1:18" ht="15.75" thickBot="1" x14ac:dyDescent="0.3">
      <c r="A11" s="25" t="s">
        <v>1</v>
      </c>
      <c r="B11" s="6">
        <f>(B8*B9)*B10</f>
        <v>0</v>
      </c>
      <c r="C11" s="6">
        <f t="shared" ref="C11:E11" si="2">(C8*C9)*C10</f>
        <v>0</v>
      </c>
      <c r="D11" s="6">
        <f t="shared" si="2"/>
        <v>0</v>
      </c>
      <c r="E11" s="15">
        <f t="shared" si="2"/>
        <v>0</v>
      </c>
      <c r="L11" t="s">
        <v>83</v>
      </c>
      <c r="N11">
        <v>1</v>
      </c>
      <c r="O11" s="1">
        <f>(M11)*N11</f>
        <v>0</v>
      </c>
    </row>
    <row r="12" spans="1:18" ht="15.75" thickBot="1" x14ac:dyDescent="0.3">
      <c r="L12" t="s">
        <v>18</v>
      </c>
      <c r="N12">
        <v>4500</v>
      </c>
      <c r="O12" s="1">
        <f>M12*N12</f>
        <v>0</v>
      </c>
    </row>
    <row r="13" spans="1:18" ht="15.75" thickBot="1" x14ac:dyDescent="0.3">
      <c r="A13" s="15" t="s">
        <v>39</v>
      </c>
      <c r="B13" s="15" t="s">
        <v>27</v>
      </c>
      <c r="C13" s="15" t="s">
        <v>26</v>
      </c>
      <c r="D13" s="15" t="s">
        <v>28</v>
      </c>
      <c r="E13" s="3" t="s">
        <v>29</v>
      </c>
      <c r="L13" t="s">
        <v>30</v>
      </c>
      <c r="N13">
        <v>2</v>
      </c>
      <c r="O13" s="1">
        <f t="shared" ref="O13:O23" si="3">M13*N13</f>
        <v>0</v>
      </c>
    </row>
    <row r="14" spans="1:18" ht="15.75" thickBot="1" x14ac:dyDescent="0.3">
      <c r="A14" s="4" t="s">
        <v>3</v>
      </c>
      <c r="B14" s="11"/>
      <c r="C14" s="11"/>
      <c r="D14" s="11"/>
      <c r="E14" s="28"/>
      <c r="L14" t="s">
        <v>31</v>
      </c>
      <c r="N14">
        <v>2.5</v>
      </c>
      <c r="O14" s="1">
        <f t="shared" si="3"/>
        <v>0</v>
      </c>
    </row>
    <row r="15" spans="1:18" ht="15.75" thickBot="1" x14ac:dyDescent="0.3">
      <c r="A15" s="27" t="s">
        <v>2</v>
      </c>
      <c r="B15" s="12"/>
      <c r="C15" s="12"/>
      <c r="D15" s="12"/>
      <c r="E15" s="29"/>
      <c r="L15" t="s">
        <v>32</v>
      </c>
      <c r="N15">
        <v>1</v>
      </c>
      <c r="O15" s="1">
        <f t="shared" si="3"/>
        <v>0</v>
      </c>
    </row>
    <row r="16" spans="1:18" ht="15.75" thickBot="1" x14ac:dyDescent="0.3">
      <c r="A16" s="26" t="s">
        <v>0</v>
      </c>
      <c r="B16" s="16">
        <v>50</v>
      </c>
      <c r="C16" s="16">
        <v>60</v>
      </c>
      <c r="D16" s="16">
        <v>85</v>
      </c>
      <c r="E16" s="16">
        <v>85</v>
      </c>
      <c r="L16" t="s">
        <v>33</v>
      </c>
      <c r="N16">
        <v>65</v>
      </c>
      <c r="O16" s="1">
        <f t="shared" si="3"/>
        <v>0</v>
      </c>
    </row>
    <row r="17" spans="1:17" ht="15.75" thickBot="1" x14ac:dyDescent="0.3">
      <c r="A17" s="25" t="s">
        <v>1</v>
      </c>
      <c r="B17" s="6">
        <f>(B14*B15)*B16</f>
        <v>0</v>
      </c>
      <c r="C17" s="6">
        <f t="shared" ref="C17" si="4">(C14*C15)*C16</f>
        <v>0</v>
      </c>
      <c r="D17" s="6">
        <f t="shared" ref="D17" si="5">(D14*D15)*D16</f>
        <v>0</v>
      </c>
      <c r="E17" s="15">
        <f t="shared" ref="E17" si="6">(E14*E15)*E16</f>
        <v>0</v>
      </c>
      <c r="L17" t="s">
        <v>34</v>
      </c>
      <c r="N17">
        <v>0.9</v>
      </c>
      <c r="O17" s="1">
        <f t="shared" si="3"/>
        <v>0</v>
      </c>
    </row>
    <row r="18" spans="1:17" ht="15.75" thickBot="1" x14ac:dyDescent="0.3">
      <c r="L18" t="s">
        <v>19</v>
      </c>
      <c r="N18">
        <v>950</v>
      </c>
      <c r="O18" s="1">
        <f t="shared" si="3"/>
        <v>0</v>
      </c>
    </row>
    <row r="19" spans="1:17" ht="15.75" thickBot="1" x14ac:dyDescent="0.3">
      <c r="A19" s="15" t="s">
        <v>36</v>
      </c>
      <c r="B19" s="13" t="s">
        <v>35</v>
      </c>
      <c r="C19" s="13" t="s">
        <v>37</v>
      </c>
      <c r="L19" t="s">
        <v>20</v>
      </c>
      <c r="N19">
        <v>1.5</v>
      </c>
      <c r="O19" s="1">
        <f t="shared" si="3"/>
        <v>0</v>
      </c>
    </row>
    <row r="20" spans="1:17" ht="15.75" thickBot="1" x14ac:dyDescent="0.3">
      <c r="A20" s="27" t="s">
        <v>38</v>
      </c>
      <c r="B20" s="7"/>
      <c r="C20" s="8"/>
      <c r="L20" t="s">
        <v>21</v>
      </c>
      <c r="N20">
        <v>20000</v>
      </c>
      <c r="O20" s="1">
        <f t="shared" si="3"/>
        <v>0</v>
      </c>
    </row>
    <row r="21" spans="1:17" ht="15.75" thickBot="1" x14ac:dyDescent="0.3">
      <c r="A21" s="27" t="s">
        <v>0</v>
      </c>
      <c r="B21" s="9">
        <v>800</v>
      </c>
      <c r="C21" s="10">
        <v>4.5</v>
      </c>
      <c r="L21" t="s">
        <v>22</v>
      </c>
      <c r="N21">
        <v>43</v>
      </c>
      <c r="O21" s="1">
        <f t="shared" si="3"/>
        <v>0</v>
      </c>
    </row>
    <row r="22" spans="1:17" ht="15.75" thickBot="1" x14ac:dyDescent="0.3">
      <c r="A22" s="15" t="s">
        <v>1</v>
      </c>
      <c r="B22" s="16">
        <f>B20*B21</f>
        <v>0</v>
      </c>
      <c r="C22" s="16">
        <f>C20*C21</f>
        <v>0</v>
      </c>
      <c r="L22" t="s">
        <v>23</v>
      </c>
      <c r="N22">
        <v>1000</v>
      </c>
      <c r="O22" s="1">
        <f t="shared" si="3"/>
        <v>0</v>
      </c>
    </row>
    <row r="23" spans="1:17" x14ac:dyDescent="0.25">
      <c r="A23" s="24" t="s">
        <v>80</v>
      </c>
      <c r="B23">
        <v>1</v>
      </c>
      <c r="L23" t="s">
        <v>24</v>
      </c>
      <c r="N23">
        <v>600</v>
      </c>
      <c r="O23" s="1">
        <f t="shared" si="3"/>
        <v>0</v>
      </c>
    </row>
    <row r="24" spans="1:17" x14ac:dyDescent="0.25">
      <c r="A24" t="s">
        <v>53</v>
      </c>
      <c r="B24" s="1">
        <f>SUM(O28:O31)</f>
        <v>0</v>
      </c>
      <c r="L24" t="s">
        <v>25</v>
      </c>
      <c r="N24">
        <v>1</v>
      </c>
      <c r="O24" s="1">
        <f t="shared" ref="O24:O25" si="7">M24*N24</f>
        <v>0</v>
      </c>
    </row>
    <row r="25" spans="1:17" x14ac:dyDescent="0.25">
      <c r="A25" t="s">
        <v>54</v>
      </c>
      <c r="B25" s="1">
        <f>O34+O35+O37+O38</f>
        <v>0</v>
      </c>
      <c r="L25" t="s">
        <v>39</v>
      </c>
      <c r="N25">
        <v>1</v>
      </c>
      <c r="O25" s="1">
        <f t="shared" si="7"/>
        <v>0</v>
      </c>
    </row>
    <row r="26" spans="1:17" x14ac:dyDescent="0.25">
      <c r="A26" t="s">
        <v>55</v>
      </c>
      <c r="B26" s="1">
        <f>O7+O26+O27</f>
        <v>0</v>
      </c>
      <c r="L26" t="s">
        <v>40</v>
      </c>
      <c r="N26">
        <v>500</v>
      </c>
      <c r="O26" s="1">
        <f>M26*N26</f>
        <v>0</v>
      </c>
    </row>
    <row r="27" spans="1:17" x14ac:dyDescent="0.25">
      <c r="A27" t="s">
        <v>56</v>
      </c>
      <c r="B27" s="1">
        <f>O10+O11</f>
        <v>0</v>
      </c>
      <c r="L27" t="s">
        <v>41</v>
      </c>
      <c r="N27">
        <v>1000</v>
      </c>
      <c r="O27" s="1">
        <f>M27*N27</f>
        <v>0</v>
      </c>
    </row>
    <row r="28" spans="1:17" x14ac:dyDescent="0.25">
      <c r="A28" t="s">
        <v>57</v>
      </c>
      <c r="B28" s="1">
        <f>O16+O17</f>
        <v>0</v>
      </c>
      <c r="L28" t="s">
        <v>42</v>
      </c>
      <c r="N28">
        <v>105</v>
      </c>
      <c r="O28" s="1">
        <f>M28*N28</f>
        <v>0</v>
      </c>
    </row>
    <row r="29" spans="1:17" x14ac:dyDescent="0.25">
      <c r="A29" t="s">
        <v>58</v>
      </c>
      <c r="B29" s="1">
        <f>O19+O20+O21+O22+O23+O33+O36</f>
        <v>0</v>
      </c>
      <c r="L29" t="s">
        <v>45</v>
      </c>
      <c r="N29">
        <v>190</v>
      </c>
      <c r="O29" s="1">
        <f>M29*N29</f>
        <v>0</v>
      </c>
    </row>
    <row r="30" spans="1:17" x14ac:dyDescent="0.25">
      <c r="A30" t="s">
        <v>59</v>
      </c>
      <c r="B30" s="1">
        <f>O24+O25</f>
        <v>0</v>
      </c>
      <c r="L30" t="s">
        <v>43</v>
      </c>
      <c r="N30">
        <v>5.75</v>
      </c>
      <c r="O30" s="1">
        <f t="shared" ref="O30:O52" si="8">M30*N30</f>
        <v>0</v>
      </c>
    </row>
    <row r="31" spans="1:17" x14ac:dyDescent="0.25">
      <c r="A31" t="s">
        <v>60</v>
      </c>
      <c r="B31" s="34">
        <f>B5+C5+D5+E5+F5+G5</f>
        <v>0</v>
      </c>
      <c r="L31" t="s">
        <v>44</v>
      </c>
      <c r="N31">
        <v>750</v>
      </c>
      <c r="O31" s="1">
        <f t="shared" si="8"/>
        <v>0</v>
      </c>
    </row>
    <row r="32" spans="1:17" x14ac:dyDescent="0.25">
      <c r="A32" t="s">
        <v>70</v>
      </c>
      <c r="B32" s="1">
        <f>O40+O41+O42+O43+O44+O45+O46+O47</f>
        <v>0</v>
      </c>
      <c r="L32" t="s">
        <v>46</v>
      </c>
      <c r="N32">
        <v>150</v>
      </c>
      <c r="O32" s="1">
        <f t="shared" si="8"/>
        <v>0</v>
      </c>
      <c r="Q32" s="33"/>
    </row>
    <row r="33" spans="1:17" x14ac:dyDescent="0.25">
      <c r="A33" t="s">
        <v>79</v>
      </c>
      <c r="B33" s="1">
        <f>(O48+O49+O50)</f>
        <v>0</v>
      </c>
      <c r="L33" t="s">
        <v>47</v>
      </c>
      <c r="N33">
        <v>2</v>
      </c>
      <c r="O33" s="1">
        <f t="shared" si="8"/>
        <v>0</v>
      </c>
      <c r="Q33" s="33"/>
    </row>
    <row r="34" spans="1:17" x14ac:dyDescent="0.25">
      <c r="A34" t="s">
        <v>81</v>
      </c>
      <c r="B34" s="1">
        <f>O51</f>
        <v>0</v>
      </c>
      <c r="L34" t="s">
        <v>48</v>
      </c>
      <c r="N34">
        <v>2</v>
      </c>
      <c r="O34" s="1">
        <f t="shared" si="8"/>
        <v>0</v>
      </c>
      <c r="Q34" s="33"/>
    </row>
    <row r="35" spans="1:17" x14ac:dyDescent="0.25">
      <c r="A35" t="s">
        <v>82</v>
      </c>
      <c r="B35" s="1">
        <f>O52</f>
        <v>0</v>
      </c>
      <c r="L35" t="s">
        <v>49</v>
      </c>
      <c r="N35">
        <v>2</v>
      </c>
      <c r="O35" s="1">
        <f t="shared" si="8"/>
        <v>0</v>
      </c>
    </row>
    <row r="36" spans="1:17" x14ac:dyDescent="0.25">
      <c r="L36" t="s">
        <v>50</v>
      </c>
      <c r="N36">
        <v>2.5</v>
      </c>
      <c r="O36" s="1">
        <f t="shared" si="8"/>
        <v>0</v>
      </c>
    </row>
    <row r="37" spans="1:17" x14ac:dyDescent="0.25">
      <c r="L37" t="s">
        <v>51</v>
      </c>
      <c r="N37">
        <v>2.5</v>
      </c>
      <c r="O37" s="1">
        <f t="shared" si="8"/>
        <v>0</v>
      </c>
    </row>
    <row r="38" spans="1:17" x14ac:dyDescent="0.25">
      <c r="L38" t="s">
        <v>52</v>
      </c>
      <c r="N38">
        <v>2.5</v>
      </c>
      <c r="O38" s="1">
        <f t="shared" si="8"/>
        <v>0</v>
      </c>
    </row>
    <row r="39" spans="1:17" x14ac:dyDescent="0.25">
      <c r="L39" t="s">
        <v>61</v>
      </c>
      <c r="N39">
        <v>6500</v>
      </c>
      <c r="O39" s="1">
        <f t="shared" si="8"/>
        <v>0</v>
      </c>
    </row>
    <row r="40" spans="1:17" x14ac:dyDescent="0.25">
      <c r="L40" t="s">
        <v>62</v>
      </c>
      <c r="O40" s="1">
        <f t="shared" si="8"/>
        <v>0</v>
      </c>
    </row>
    <row r="41" spans="1:17" x14ac:dyDescent="0.25">
      <c r="L41" t="s">
        <v>63</v>
      </c>
      <c r="O41" s="1">
        <f t="shared" si="8"/>
        <v>0</v>
      </c>
    </row>
    <row r="42" spans="1:17" x14ac:dyDescent="0.25">
      <c r="L42" t="s">
        <v>64</v>
      </c>
      <c r="O42" s="1">
        <f t="shared" si="8"/>
        <v>0</v>
      </c>
    </row>
    <row r="43" spans="1:17" x14ac:dyDescent="0.25">
      <c r="L43" t="s">
        <v>65</v>
      </c>
      <c r="O43" s="1">
        <f t="shared" si="8"/>
        <v>0</v>
      </c>
    </row>
    <row r="44" spans="1:17" x14ac:dyDescent="0.25">
      <c r="L44" t="s">
        <v>66</v>
      </c>
      <c r="O44" s="1">
        <f t="shared" si="8"/>
        <v>0</v>
      </c>
    </row>
    <row r="45" spans="1:17" x14ac:dyDescent="0.25">
      <c r="L45" t="s">
        <v>67</v>
      </c>
      <c r="O45" s="1">
        <f t="shared" si="8"/>
        <v>0</v>
      </c>
    </row>
    <row r="46" spans="1:17" x14ac:dyDescent="0.25">
      <c r="L46" t="s">
        <v>68</v>
      </c>
      <c r="O46" s="1">
        <f t="shared" si="8"/>
        <v>0</v>
      </c>
    </row>
    <row r="47" spans="1:17" x14ac:dyDescent="0.25">
      <c r="L47" t="s">
        <v>69</v>
      </c>
      <c r="O47" s="1">
        <f t="shared" si="8"/>
        <v>0</v>
      </c>
    </row>
    <row r="48" spans="1:17" x14ac:dyDescent="0.25">
      <c r="L48" t="s">
        <v>74</v>
      </c>
      <c r="N48">
        <v>4.5</v>
      </c>
      <c r="O48" s="1">
        <f t="shared" si="8"/>
        <v>0</v>
      </c>
    </row>
    <row r="49" spans="12:15" x14ac:dyDescent="0.25">
      <c r="L49" t="s">
        <v>75</v>
      </c>
      <c r="N49">
        <v>1.85</v>
      </c>
      <c r="O49" s="1">
        <f t="shared" si="8"/>
        <v>0</v>
      </c>
    </row>
    <row r="50" spans="12:15" x14ac:dyDescent="0.25">
      <c r="L50" t="s">
        <v>76</v>
      </c>
      <c r="N50">
        <v>4</v>
      </c>
      <c r="O50" s="1">
        <f t="shared" si="8"/>
        <v>0</v>
      </c>
    </row>
    <row r="51" spans="12:15" x14ac:dyDescent="0.25">
      <c r="L51" t="s">
        <v>77</v>
      </c>
      <c r="N51">
        <v>600</v>
      </c>
      <c r="O51" s="1">
        <f t="shared" si="8"/>
        <v>0</v>
      </c>
    </row>
    <row r="52" spans="12:15" x14ac:dyDescent="0.25">
      <c r="L52" t="s">
        <v>78</v>
      </c>
      <c r="N52">
        <v>1000</v>
      </c>
      <c r="O52" s="1">
        <f t="shared" si="8"/>
        <v>0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Data_Button1_Click">
                <anchor moveWithCells="1" sizeWithCells="1">
                  <from>
                    <xdr:col>6</xdr:col>
                    <xdr:colOff>266700</xdr:colOff>
                    <xdr:row>21</xdr:row>
                    <xdr:rowOff>104775</xdr:rowOff>
                  </from>
                  <to>
                    <xdr:col>9</xdr:col>
                    <xdr:colOff>171450</xdr:colOff>
                    <xdr:row>25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P3"/>
  <sheetViews>
    <sheetView zoomScale="85" zoomScaleNormal="85" workbookViewId="0">
      <selection activeCell="C18" sqref="C18"/>
    </sheetView>
  </sheetViews>
  <sheetFormatPr baseColWidth="10" defaultColWidth="30.7109375" defaultRowHeight="15" x14ac:dyDescent="0.25"/>
  <sheetData>
    <row r="1" spans="1:68" x14ac:dyDescent="0.25">
      <c r="A1">
        <f>COUNTA(B3:B9999)</f>
        <v>1</v>
      </c>
      <c r="B1" s="66" t="s">
        <v>147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</row>
    <row r="2" spans="1:68" x14ac:dyDescent="0.25">
      <c r="B2" t="s">
        <v>73</v>
      </c>
      <c r="C2" t="s">
        <v>99</v>
      </c>
      <c r="D2" t="s">
        <v>100</v>
      </c>
      <c r="E2" t="s">
        <v>101</v>
      </c>
      <c r="F2" t="s">
        <v>105</v>
      </c>
      <c r="G2" t="s">
        <v>102</v>
      </c>
      <c r="H2" t="s">
        <v>103</v>
      </c>
      <c r="I2" t="s">
        <v>104</v>
      </c>
      <c r="J2" t="s">
        <v>106</v>
      </c>
      <c r="K2" t="s">
        <v>107</v>
      </c>
      <c r="L2" t="s">
        <v>107</v>
      </c>
      <c r="M2" t="s">
        <v>108</v>
      </c>
      <c r="N2" t="s">
        <v>109</v>
      </c>
      <c r="O2" t="s">
        <v>110</v>
      </c>
      <c r="P2" t="s">
        <v>111</v>
      </c>
      <c r="Q2" t="s">
        <v>112</v>
      </c>
      <c r="R2" t="s">
        <v>113</v>
      </c>
      <c r="S2" t="s">
        <v>114</v>
      </c>
      <c r="T2" t="s">
        <v>115</v>
      </c>
      <c r="U2" t="s">
        <v>116</v>
      </c>
      <c r="V2" t="s">
        <v>117</v>
      </c>
      <c r="W2" t="s">
        <v>118</v>
      </c>
      <c r="X2" t="s">
        <v>119</v>
      </c>
      <c r="Y2" t="s">
        <v>120</v>
      </c>
      <c r="Z2" t="s">
        <v>121</v>
      </c>
      <c r="AA2" t="s">
        <v>122</v>
      </c>
      <c r="AB2" t="s">
        <v>62</v>
      </c>
      <c r="AC2" t="s">
        <v>63</v>
      </c>
      <c r="AD2" t="s">
        <v>64</v>
      </c>
      <c r="AE2" t="s">
        <v>65</v>
      </c>
      <c r="AF2" t="s">
        <v>66</v>
      </c>
      <c r="AG2" t="s">
        <v>67</v>
      </c>
      <c r="AH2" t="s">
        <v>68</v>
      </c>
      <c r="AI2" t="s">
        <v>69</v>
      </c>
      <c r="AJ2" t="s">
        <v>123</v>
      </c>
      <c r="AK2" t="s">
        <v>124</v>
      </c>
      <c r="AL2" t="s">
        <v>16</v>
      </c>
      <c r="AM2" t="s">
        <v>61</v>
      </c>
      <c r="AN2" t="s">
        <v>13</v>
      </c>
      <c r="AO2" t="s">
        <v>125</v>
      </c>
      <c r="AP2" t="s">
        <v>126</v>
      </c>
      <c r="AQ2" t="s">
        <v>17</v>
      </c>
      <c r="AR2" t="s">
        <v>10</v>
      </c>
      <c r="AS2" t="s">
        <v>127</v>
      </c>
      <c r="AT2" t="s">
        <v>128</v>
      </c>
      <c r="AU2" t="s">
        <v>129</v>
      </c>
      <c r="AV2" t="s">
        <v>130</v>
      </c>
      <c r="AW2" t="s">
        <v>131</v>
      </c>
      <c r="AX2" t="s">
        <v>132</v>
      </c>
      <c r="AY2" t="s">
        <v>133</v>
      </c>
      <c r="AZ2" t="s">
        <v>134</v>
      </c>
      <c r="BA2" t="s">
        <v>135</v>
      </c>
      <c r="BB2" t="s">
        <v>144</v>
      </c>
      <c r="BC2" t="s">
        <v>145</v>
      </c>
      <c r="BD2" t="s">
        <v>146</v>
      </c>
      <c r="BE2" t="s">
        <v>136</v>
      </c>
      <c r="BF2" t="s">
        <v>137</v>
      </c>
      <c r="BG2" t="s">
        <v>138</v>
      </c>
      <c r="BH2" t="s">
        <v>139</v>
      </c>
      <c r="BI2" t="s">
        <v>163</v>
      </c>
      <c r="BJ2" t="s">
        <v>164</v>
      </c>
      <c r="BK2" t="s">
        <v>140</v>
      </c>
      <c r="BL2" t="s">
        <v>141</v>
      </c>
      <c r="BM2" t="s">
        <v>142</v>
      </c>
      <c r="BN2" t="s">
        <v>143</v>
      </c>
      <c r="BO2" t="s">
        <v>165</v>
      </c>
      <c r="BP2" t="s">
        <v>166</v>
      </c>
    </row>
    <row r="3" spans="1:68" x14ac:dyDescent="0.25">
      <c r="B3" t="s">
        <v>156</v>
      </c>
      <c r="C3" t="s">
        <v>157</v>
      </c>
      <c r="D3" s="57" t="s">
        <v>158</v>
      </c>
      <c r="E3" s="58" t="s">
        <v>159</v>
      </c>
      <c r="F3">
        <v>201</v>
      </c>
      <c r="G3" t="s">
        <v>151</v>
      </c>
      <c r="H3" t="s">
        <v>149</v>
      </c>
      <c r="I3">
        <v>987454</v>
      </c>
      <c r="J3" t="b">
        <v>1</v>
      </c>
      <c r="K3">
        <v>30</v>
      </c>
      <c r="L3">
        <v>40</v>
      </c>
      <c r="M3" t="b">
        <v>0</v>
      </c>
      <c r="P3" t="b">
        <v>0</v>
      </c>
      <c r="S3" t="b">
        <v>0</v>
      </c>
      <c r="V3" t="b">
        <v>0</v>
      </c>
      <c r="Y3" t="b">
        <v>0</v>
      </c>
      <c r="AB3">
        <v>100000</v>
      </c>
      <c r="AC3">
        <v>10000</v>
      </c>
      <c r="AD3">
        <v>450</v>
      </c>
      <c r="AE3">
        <v>1300</v>
      </c>
      <c r="AF3">
        <v>1300</v>
      </c>
      <c r="AG3">
        <v>1300</v>
      </c>
      <c r="AH3">
        <v>2500</v>
      </c>
      <c r="AI3">
        <v>80000</v>
      </c>
      <c r="AJ3" t="s">
        <v>160</v>
      </c>
      <c r="AK3" t="b">
        <v>1</v>
      </c>
      <c r="AL3" t="b">
        <v>0</v>
      </c>
      <c r="AM3" t="b">
        <v>0</v>
      </c>
      <c r="AN3" t="b">
        <v>0</v>
      </c>
      <c r="AO3" t="b">
        <v>1</v>
      </c>
      <c r="AP3" t="b">
        <v>1</v>
      </c>
      <c r="AQ3" t="b">
        <v>1</v>
      </c>
      <c r="AR3" t="b">
        <v>1</v>
      </c>
      <c r="AS3" t="b">
        <v>1</v>
      </c>
      <c r="AT3" t="s">
        <v>161</v>
      </c>
      <c r="AU3" t="b">
        <v>1</v>
      </c>
      <c r="AV3">
        <v>1</v>
      </c>
      <c r="AW3" t="s">
        <v>162</v>
      </c>
      <c r="AZ3" t="b">
        <v>1</v>
      </c>
      <c r="BA3" t="b">
        <v>0</v>
      </c>
      <c r="BB3" t="b">
        <v>0</v>
      </c>
      <c r="BD3">
        <v>4</v>
      </c>
      <c r="BE3" t="b">
        <v>1</v>
      </c>
      <c r="BF3" t="b">
        <v>0</v>
      </c>
      <c r="BG3" t="b">
        <v>0</v>
      </c>
      <c r="BH3" t="b">
        <v>0</v>
      </c>
    </row>
  </sheetData>
  <mergeCells count="1">
    <mergeCell ref="B1:BP1"/>
  </mergeCells>
  <hyperlinks>
    <hyperlink ref="D3" r:id="rId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C3"/>
  <sheetViews>
    <sheetView tabSelected="1" workbookViewId="0"/>
  </sheetViews>
  <sheetFormatPr baseColWidth="10" defaultRowHeight="15" x14ac:dyDescent="0.25"/>
  <sheetData>
    <row r="2" spans="1:81" x14ac:dyDescent="0.25">
      <c r="A2" t="s">
        <v>112</v>
      </c>
      <c r="B2" t="s">
        <v>113</v>
      </c>
      <c r="C2" t="s">
        <v>167</v>
      </c>
      <c r="D2" t="s">
        <v>116</v>
      </c>
      <c r="E2" t="s">
        <v>115</v>
      </c>
      <c r="F2" t="s">
        <v>114</v>
      </c>
      <c r="G2" t="s">
        <v>117</v>
      </c>
      <c r="H2" t="s">
        <v>111</v>
      </c>
      <c r="I2" t="s">
        <v>119</v>
      </c>
      <c r="J2" t="s">
        <v>118</v>
      </c>
      <c r="K2" t="s">
        <v>168</v>
      </c>
      <c r="L2" t="s">
        <v>169</v>
      </c>
      <c r="M2" t="s">
        <v>109</v>
      </c>
      <c r="N2" t="s">
        <v>110</v>
      </c>
      <c r="O2" t="s">
        <v>108</v>
      </c>
      <c r="P2" t="s">
        <v>170</v>
      </c>
      <c r="Q2" t="s">
        <v>171</v>
      </c>
      <c r="R2" t="s">
        <v>172</v>
      </c>
      <c r="S2" t="s">
        <v>127</v>
      </c>
      <c r="T2" t="s">
        <v>173</v>
      </c>
      <c r="U2" t="s">
        <v>174</v>
      </c>
      <c r="V2" t="s">
        <v>175</v>
      </c>
      <c r="W2" t="s">
        <v>176</v>
      </c>
      <c r="X2" t="s">
        <v>177</v>
      </c>
      <c r="Y2" t="s">
        <v>178</v>
      </c>
      <c r="Z2" t="s">
        <v>179</v>
      </c>
      <c r="AA2" t="s">
        <v>180</v>
      </c>
      <c r="AB2" t="s">
        <v>136</v>
      </c>
      <c r="AC2" t="s">
        <v>137</v>
      </c>
      <c r="AD2" t="s">
        <v>138</v>
      </c>
      <c r="AE2" t="s">
        <v>139</v>
      </c>
      <c r="AF2" t="s">
        <v>181</v>
      </c>
      <c r="AG2" t="s">
        <v>182</v>
      </c>
      <c r="AH2" t="s">
        <v>140</v>
      </c>
      <c r="AI2" t="s">
        <v>141</v>
      </c>
      <c r="AJ2" t="s">
        <v>142</v>
      </c>
      <c r="AK2" t="s">
        <v>143</v>
      </c>
      <c r="AL2" t="s">
        <v>183</v>
      </c>
      <c r="AM2" t="s">
        <v>184</v>
      </c>
      <c r="AN2" t="s">
        <v>134</v>
      </c>
      <c r="AO2" t="s">
        <v>185</v>
      </c>
      <c r="AP2" t="s">
        <v>144</v>
      </c>
      <c r="AQ2" t="s">
        <v>146</v>
      </c>
      <c r="AR2" t="s">
        <v>145</v>
      </c>
      <c r="AS2" t="s">
        <v>129</v>
      </c>
      <c r="AT2" t="s">
        <v>186</v>
      </c>
      <c r="AU2" t="s">
        <v>188</v>
      </c>
      <c r="AV2" t="s">
        <v>189</v>
      </c>
      <c r="AW2" t="s">
        <v>190</v>
      </c>
      <c r="AX2" t="s">
        <v>191</v>
      </c>
      <c r="AY2" t="s">
        <v>192</v>
      </c>
      <c r="AZ2" t="s">
        <v>193</v>
      </c>
      <c r="BA2" t="s">
        <v>194</v>
      </c>
      <c r="BB2" t="s">
        <v>196</v>
      </c>
      <c r="BC2" t="s">
        <v>197</v>
      </c>
      <c r="BD2" t="s">
        <v>107</v>
      </c>
      <c r="BE2" t="s">
        <v>198</v>
      </c>
      <c r="BF2" t="s">
        <v>106</v>
      </c>
      <c r="BG2" t="s">
        <v>199</v>
      </c>
      <c r="BH2" t="s">
        <v>201</v>
      </c>
      <c r="BI2" t="s">
        <v>202</v>
      </c>
      <c r="BJ2" t="s">
        <v>203</v>
      </c>
      <c r="BK2" t="s">
        <v>204</v>
      </c>
      <c r="BL2" t="s">
        <v>205</v>
      </c>
      <c r="BM2" t="s">
        <v>206</v>
      </c>
      <c r="BN2" t="s">
        <v>207</v>
      </c>
      <c r="BO2" t="s">
        <v>208</v>
      </c>
      <c r="BP2" t="s">
        <v>209</v>
      </c>
      <c r="BQ2" t="s">
        <v>210</v>
      </c>
      <c r="BR2" t="s">
        <v>211</v>
      </c>
      <c r="BS2" t="s">
        <v>212</v>
      </c>
      <c r="BT2" t="s">
        <v>213</v>
      </c>
      <c r="BU2" t="s">
        <v>214</v>
      </c>
      <c r="BV2" t="s">
        <v>215</v>
      </c>
      <c r="BW2" t="s">
        <v>216</v>
      </c>
      <c r="BX2" t="s">
        <v>218</v>
      </c>
      <c r="BY2" t="s">
        <v>220</v>
      </c>
      <c r="BZ2" t="s">
        <v>221</v>
      </c>
      <c r="CA2" t="s">
        <v>222</v>
      </c>
      <c r="CB2" t="s">
        <v>223</v>
      </c>
      <c r="CC2" t="s">
        <v>224</v>
      </c>
    </row>
    <row r="3" spans="1:81" x14ac:dyDescent="0.25">
      <c r="A3">
        <v>100</v>
      </c>
      <c r="B3">
        <v>100</v>
      </c>
      <c r="C3" t="b">
        <v>1</v>
      </c>
      <c r="D3">
        <v>100</v>
      </c>
      <c r="E3">
        <v>100</v>
      </c>
      <c r="F3" t="b">
        <v>1</v>
      </c>
      <c r="G3" t="b">
        <v>1</v>
      </c>
      <c r="H3" t="b">
        <v>1</v>
      </c>
      <c r="I3">
        <v>50</v>
      </c>
      <c r="J3">
        <v>50</v>
      </c>
      <c r="K3">
        <v>150</v>
      </c>
      <c r="L3">
        <v>150</v>
      </c>
      <c r="M3">
        <v>100</v>
      </c>
      <c r="N3">
        <v>100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0</v>
      </c>
      <c r="V3" t="b">
        <v>0</v>
      </c>
      <c r="W3" t="b">
        <v>0</v>
      </c>
      <c r="X3" t="b">
        <v>1</v>
      </c>
      <c r="Y3" t="b">
        <v>0</v>
      </c>
      <c r="Z3" t="b">
        <v>0</v>
      </c>
      <c r="AA3" t="b">
        <v>0</v>
      </c>
      <c r="AB3" t="b">
        <v>1</v>
      </c>
      <c r="AC3" t="b">
        <v>1</v>
      </c>
      <c r="AD3" t="b">
        <v>1</v>
      </c>
      <c r="AE3" t="b">
        <v>0</v>
      </c>
      <c r="AH3" t="b">
        <v>0</v>
      </c>
      <c r="AI3" t="b">
        <v>0</v>
      </c>
      <c r="AJ3" t="b">
        <v>0</v>
      </c>
      <c r="AK3" t="b">
        <v>0</v>
      </c>
      <c r="AN3" t="b">
        <v>1</v>
      </c>
      <c r="AO3" t="b">
        <v>1</v>
      </c>
      <c r="AP3" t="b">
        <v>1</v>
      </c>
      <c r="AQ3">
        <v>4</v>
      </c>
      <c r="AS3" t="b">
        <v>1</v>
      </c>
      <c r="AT3" t="s">
        <v>187</v>
      </c>
      <c r="AW3">
        <v>1</v>
      </c>
      <c r="AX3">
        <v>1</v>
      </c>
      <c r="AY3" t="b">
        <v>1</v>
      </c>
      <c r="AZ3" t="s">
        <v>162</v>
      </c>
      <c r="BA3" t="s">
        <v>195</v>
      </c>
      <c r="BB3" t="s">
        <v>195</v>
      </c>
      <c r="BC3" t="s">
        <v>160</v>
      </c>
      <c r="BD3">
        <v>100</v>
      </c>
      <c r="BE3">
        <v>100</v>
      </c>
      <c r="BF3" t="b">
        <v>1</v>
      </c>
      <c r="BG3" t="s">
        <v>200</v>
      </c>
      <c r="BI3" t="b">
        <v>1</v>
      </c>
      <c r="BJ3">
        <v>10</v>
      </c>
      <c r="BK3">
        <v>20</v>
      </c>
      <c r="BL3">
        <v>30</v>
      </c>
      <c r="BM3">
        <v>40</v>
      </c>
      <c r="BN3">
        <v>50</v>
      </c>
      <c r="BO3">
        <v>60</v>
      </c>
      <c r="BP3">
        <v>70</v>
      </c>
      <c r="BQ3">
        <v>80</v>
      </c>
      <c r="BR3" t="s">
        <v>150</v>
      </c>
      <c r="BS3" t="s">
        <v>148</v>
      </c>
      <c r="BT3" t="b">
        <v>0</v>
      </c>
      <c r="BW3" t="s">
        <v>217</v>
      </c>
      <c r="BX3" t="s">
        <v>219</v>
      </c>
      <c r="BY3" t="b">
        <v>0</v>
      </c>
      <c r="BZ3" t="b">
        <v>0</v>
      </c>
      <c r="CA3" t="b">
        <v>0</v>
      </c>
      <c r="CB3" t="b">
        <v>0</v>
      </c>
      <c r="CC3" t="b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5A3DF550DC1C49931F337E1791F2AF" ma:contentTypeVersion="8" ma:contentTypeDescription="Create a new document." ma:contentTypeScope="" ma:versionID="461610db55fd82288a4b99b474e6ba5d">
  <xsd:schema xmlns:xsd="http://www.w3.org/2001/XMLSchema" xmlns:xs="http://www.w3.org/2001/XMLSchema" xmlns:p="http://schemas.microsoft.com/office/2006/metadata/properties" xmlns:ns3="6b354621-44c9-463c-9573-d67bf45091fc" targetNamespace="http://schemas.microsoft.com/office/2006/metadata/properties" ma:root="true" ma:fieldsID="8d676c6629d84361435ffe9b3e301e13" ns3:_="">
    <xsd:import namespace="6b354621-44c9-463c-9573-d67bf45091f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354621-44c9-463c-9573-d67bf45091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B36ED5-3CC7-4272-9A7E-FF5AD2AF0C12}">
  <ds:schemaRefs>
    <ds:schemaRef ds:uri="http://schemas.microsoft.com/office/2006/documentManagement/types"/>
    <ds:schemaRef ds:uri="6b354621-44c9-463c-9573-d67bf45091fc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7DA44BE-FD08-46AD-89C7-5EBFAA9A91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354621-44c9-463c-9573-d67bf45091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D4EC30A-D397-4721-BDC0-8A98863358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25</vt:i4>
      </vt:variant>
    </vt:vector>
  </HeadingPairs>
  <TitlesOfParts>
    <vt:vector size="30" baseType="lpstr">
      <vt:lpstr>distance</vt:lpstr>
      <vt:lpstr>Config</vt:lpstr>
      <vt:lpstr>Data</vt:lpstr>
      <vt:lpstr>Fiches</vt:lpstr>
      <vt:lpstr>EnrUSF</vt:lpstr>
      <vt:lpstr>apiKey</vt:lpstr>
      <vt:lpstr>Bicycling</vt:lpstr>
      <vt:lpstr>Conseiller</vt:lpstr>
      <vt:lpstr>distance</vt:lpstr>
      <vt:lpstr>Driving</vt:lpstr>
      <vt:lpstr>duration</vt:lpstr>
      <vt:lpstr>mode</vt:lpstr>
      <vt:lpstr>Modeles</vt:lpstr>
      <vt:lpstr>SelectedMode</vt:lpstr>
      <vt:lpstr>SourceCity</vt:lpstr>
      <vt:lpstr>Sourcecountry</vt:lpstr>
      <vt:lpstr>SourceHouseNumber</vt:lpstr>
      <vt:lpstr>SourcePostalCode</vt:lpstr>
      <vt:lpstr>SourceState</vt:lpstr>
      <vt:lpstr>SourceStreetName</vt:lpstr>
      <vt:lpstr>TargetCity</vt:lpstr>
      <vt:lpstr>TargetCountry</vt:lpstr>
      <vt:lpstr>TargetHouseNumber</vt:lpstr>
      <vt:lpstr>TargetPostalCode</vt:lpstr>
      <vt:lpstr>TargetState</vt:lpstr>
      <vt:lpstr>TargetStreetName</vt:lpstr>
      <vt:lpstr>Transit</vt:lpstr>
      <vt:lpstr>TransportModeList</vt:lpstr>
      <vt:lpstr>urlForDistance</vt:lpstr>
      <vt:lpstr>Walking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Brisebois</dc:creator>
  <cp:lastModifiedBy>NonoZ</cp:lastModifiedBy>
  <cp:lastPrinted>2020-04-03T19:11:31Z</cp:lastPrinted>
  <dcterms:created xsi:type="dcterms:W3CDTF">2020-04-03T18:10:52Z</dcterms:created>
  <dcterms:modified xsi:type="dcterms:W3CDTF">2020-04-08T02:35:51Z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0x010100995A3DF550DC1C49931F337E1791F2AF</vt:lpwstr>
  </property>
</Properties>
</file>