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17970" windowHeight="7440" tabRatio="697"/>
  </bookViews>
  <sheets>
    <sheet name="Page Accueil" sheetId="2" r:id="rId1"/>
    <sheet name="Formules de calcul Professeur" sheetId="14" r:id="rId2"/>
    <sheet name="Variation de la boucle" sheetId="16" r:id="rId3"/>
    <sheet name="bdd mot clés et sélection" sheetId="1" r:id="rId4"/>
    <sheet name="simple, 8 et annulation" sheetId="10" r:id="rId5"/>
    <sheet name="Double boucle, épingle" sheetId="17" r:id="rId6"/>
    <sheet name="Ultra faible débordement" sheetId="6" r:id="rId7"/>
  </sheets>
  <externalReferences>
    <externalReference r:id="rId8"/>
  </externalReferences>
  <definedNames>
    <definedName name="Consédirations">'bdd mot clés et sélection'!$B:$B</definedName>
    <definedName name="ImageTableau">INDIRECT(VLOOKUP('Page Accueil'!$B$27,'bdd mot clés et sélection'!$E$16:$F$63,2,FALSE))</definedName>
    <definedName name="Nbre_Tours">[1]Donnée_de_calcul!$A$1:$A$10</definedName>
    <definedName name="Pollution">[1]Donnée_de_calcul!$B$1:$B$3</definedName>
    <definedName name="_xlnm.Print_Area" localSheetId="0">'Page Accueil'!$A$1:$G$59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6" i="2" l="1"/>
  <c r="D75" i="2"/>
  <c r="D74" i="2"/>
  <c r="D72" i="2"/>
  <c r="D71" i="2"/>
  <c r="D69" i="2"/>
  <c r="I2" i="17"/>
  <c r="I3" i="17" s="1"/>
  <c r="I1" i="17"/>
  <c r="D15" i="10"/>
  <c r="D45" i="2" s="1"/>
  <c r="D10" i="10"/>
  <c r="D11" i="10" s="1"/>
  <c r="D51" i="2" s="1"/>
  <c r="D49" i="2"/>
  <c r="C4" i="17"/>
  <c r="C5" i="17" l="1"/>
  <c r="C23" i="17"/>
  <c r="C24" i="17"/>
  <c r="I4" i="17"/>
  <c r="I5" i="17" s="1"/>
  <c r="I6" i="17" s="1"/>
  <c r="J42" i="2"/>
  <c r="J39" i="2" s="1"/>
  <c r="G38" i="2" s="1"/>
  <c r="B22" i="16"/>
  <c r="B21" i="16"/>
  <c r="B20" i="16"/>
  <c r="C8" i="17" l="1"/>
  <c r="D61" i="2" s="1"/>
  <c r="C27" i="17"/>
  <c r="D55" i="2" s="1"/>
  <c r="I7" i="17"/>
  <c r="C10" i="17" s="1"/>
  <c r="D63" i="2" s="1"/>
  <c r="I8" i="17"/>
  <c r="C25" i="17" s="1"/>
  <c r="D54" i="2" l="1"/>
  <c r="I9" i="17"/>
  <c r="C6" i="17"/>
  <c r="OM13" i="16"/>
  <c r="OL13" i="16"/>
  <c r="OK13" i="16"/>
  <c r="OJ13" i="16"/>
  <c r="OI13" i="16"/>
  <c r="OH13" i="16"/>
  <c r="OG13" i="16"/>
  <c r="OF13" i="16"/>
  <c r="OE13" i="16"/>
  <c r="OD13" i="16"/>
  <c r="OC13" i="16"/>
  <c r="OB13" i="16"/>
  <c r="OA13" i="16"/>
  <c r="NZ13" i="16"/>
  <c r="NY13" i="16"/>
  <c r="NX13" i="16"/>
  <c r="NW13" i="16"/>
  <c r="NV13" i="16"/>
  <c r="NU13" i="16"/>
  <c r="NT13" i="16"/>
  <c r="NS13" i="16"/>
  <c r="NR13" i="16"/>
  <c r="NQ13" i="16"/>
  <c r="NP13" i="16"/>
  <c r="NO13" i="16"/>
  <c r="NN13" i="16"/>
  <c r="NM13" i="16"/>
  <c r="NL13" i="16"/>
  <c r="NK13" i="16"/>
  <c r="NJ13" i="16"/>
  <c r="NI13" i="16"/>
  <c r="NH13" i="16"/>
  <c r="NG13" i="16"/>
  <c r="NF13" i="16"/>
  <c r="NE13" i="16"/>
  <c r="ND13" i="16"/>
  <c r="NC13" i="16"/>
  <c r="NB13" i="16"/>
  <c r="NA13" i="16"/>
  <c r="MZ13" i="16"/>
  <c r="MY13" i="16"/>
  <c r="MX13" i="16"/>
  <c r="MW13" i="16"/>
  <c r="MV13" i="16"/>
  <c r="MU13" i="16"/>
  <c r="MT13" i="16"/>
  <c r="MS13" i="16"/>
  <c r="MR13" i="16"/>
  <c r="MQ13" i="16"/>
  <c r="MP13" i="16"/>
  <c r="MO13" i="16"/>
  <c r="MN13" i="16"/>
  <c r="MM13" i="16"/>
  <c r="ML13" i="16"/>
  <c r="MK13" i="16"/>
  <c r="MJ13" i="16"/>
  <c r="MI13" i="16"/>
  <c r="MH13" i="16"/>
  <c r="MG13" i="16"/>
  <c r="MF13" i="16"/>
  <c r="ME13" i="16"/>
  <c r="MD13" i="16"/>
  <c r="MC13" i="16"/>
  <c r="MB13" i="16"/>
  <c r="MA13" i="16"/>
  <c r="LZ13" i="16"/>
  <c r="LY13" i="16"/>
  <c r="LX13" i="16"/>
  <c r="LW13" i="16"/>
  <c r="LV13" i="16"/>
  <c r="LU13" i="16"/>
  <c r="LT13" i="16"/>
  <c r="LS13" i="16"/>
  <c r="LR13" i="16"/>
  <c r="LQ13" i="16"/>
  <c r="LP13" i="16"/>
  <c r="LO13" i="16"/>
  <c r="LN13" i="16"/>
  <c r="LM13" i="16"/>
  <c r="LL13" i="16"/>
  <c r="LK13" i="16"/>
  <c r="LJ13" i="16"/>
  <c r="LI13" i="16"/>
  <c r="LH13" i="16"/>
  <c r="LG13" i="16"/>
  <c r="LF13" i="16"/>
  <c r="LE13" i="16"/>
  <c r="LD13" i="16"/>
  <c r="LC13" i="16"/>
  <c r="LB13" i="16"/>
  <c r="LA13" i="16"/>
  <c r="KZ13" i="16"/>
  <c r="KY13" i="16"/>
  <c r="KX13" i="16"/>
  <c r="KW13" i="16"/>
  <c r="KV13" i="16"/>
  <c r="KU13" i="16"/>
  <c r="KT13" i="16"/>
  <c r="KS13" i="16"/>
  <c r="KR13" i="16"/>
  <c r="KQ13" i="16"/>
  <c r="KP13" i="16"/>
  <c r="KO13" i="16"/>
  <c r="KN13" i="16"/>
  <c r="KM13" i="16"/>
  <c r="KL13" i="16"/>
  <c r="KK13" i="16"/>
  <c r="KJ13" i="16"/>
  <c r="KI13" i="16"/>
  <c r="KH13" i="16"/>
  <c r="KG13" i="16"/>
  <c r="KF13" i="16"/>
  <c r="KE13" i="16"/>
  <c r="KD13" i="16"/>
  <c r="KC13" i="16"/>
  <c r="KB13" i="16"/>
  <c r="KA13" i="16"/>
  <c r="JZ13" i="16"/>
  <c r="JY13" i="16"/>
  <c r="JX13" i="16"/>
  <c r="JW13" i="16"/>
  <c r="JV13" i="16"/>
  <c r="JU13" i="16"/>
  <c r="JT13" i="16"/>
  <c r="JS13" i="16"/>
  <c r="JR13" i="16"/>
  <c r="JQ13" i="16"/>
  <c r="JP13" i="16"/>
  <c r="JO13" i="16"/>
  <c r="JN13" i="16"/>
  <c r="JM13" i="16"/>
  <c r="JL13" i="16"/>
  <c r="JK13" i="16"/>
  <c r="JJ13" i="16"/>
  <c r="JI13" i="16"/>
  <c r="JH13" i="16"/>
  <c r="JG13" i="16"/>
  <c r="JF13" i="16"/>
  <c r="JE13" i="16"/>
  <c r="JD13" i="16"/>
  <c r="JC13" i="16"/>
  <c r="JB13" i="16"/>
  <c r="JA13" i="16"/>
  <c r="IZ13" i="16"/>
  <c r="IY13" i="16"/>
  <c r="IX13" i="16"/>
  <c r="IW13" i="16"/>
  <c r="IV13" i="16"/>
  <c r="IU13" i="16"/>
  <c r="IT13" i="16"/>
  <c r="IS13" i="16"/>
  <c r="IR13" i="16"/>
  <c r="IQ13" i="16"/>
  <c r="IP13" i="16"/>
  <c r="IO13" i="16"/>
  <c r="IN13" i="16"/>
  <c r="IM13" i="16"/>
  <c r="IL13" i="16"/>
  <c r="IK13" i="16"/>
  <c r="IJ13" i="16"/>
  <c r="II13" i="16"/>
  <c r="IH13" i="16"/>
  <c r="IG13" i="16"/>
  <c r="IF13" i="16"/>
  <c r="IE13" i="16"/>
  <c r="ID13" i="16"/>
  <c r="IC13" i="16"/>
  <c r="IB13" i="16"/>
  <c r="IA13" i="16"/>
  <c r="HZ13" i="16"/>
  <c r="HY13" i="16"/>
  <c r="HX13" i="16"/>
  <c r="HW13" i="16"/>
  <c r="HV13" i="16"/>
  <c r="HU13" i="16"/>
  <c r="HT13" i="16"/>
  <c r="HS13" i="16"/>
  <c r="HR13" i="16"/>
  <c r="HQ13" i="16"/>
  <c r="HP13" i="16"/>
  <c r="HO13" i="16"/>
  <c r="HN13" i="16"/>
  <c r="HM13" i="16"/>
  <c r="HL13" i="16"/>
  <c r="HK13" i="16"/>
  <c r="HJ13" i="16"/>
  <c r="HI13" i="16"/>
  <c r="HH13" i="16"/>
  <c r="HG13" i="16"/>
  <c r="HF13" i="16"/>
  <c r="HE13" i="16"/>
  <c r="HD13" i="16"/>
  <c r="HC13" i="16"/>
  <c r="HB13" i="16"/>
  <c r="HA13" i="16"/>
  <c r="GZ13" i="16"/>
  <c r="GY13" i="16"/>
  <c r="GX13" i="16"/>
  <c r="GW13" i="16"/>
  <c r="GV13" i="16"/>
  <c r="GU13" i="16"/>
  <c r="GT13" i="16"/>
  <c r="GS13" i="16"/>
  <c r="GR13" i="16"/>
  <c r="GQ13" i="16"/>
  <c r="GP13" i="16"/>
  <c r="GO13" i="16"/>
  <c r="GN13" i="16"/>
  <c r="GM13" i="16"/>
  <c r="GL13" i="16"/>
  <c r="GK13" i="16"/>
  <c r="GJ13" i="16"/>
  <c r="GI13" i="16"/>
  <c r="GH13" i="16"/>
  <c r="GG13" i="16"/>
  <c r="GF13" i="16"/>
  <c r="GE13" i="16"/>
  <c r="GD13" i="16"/>
  <c r="GC13" i="16"/>
  <c r="GB13" i="16"/>
  <c r="GA13" i="16"/>
  <c r="FZ13" i="16"/>
  <c r="FY13" i="16"/>
  <c r="FX13" i="16"/>
  <c r="FW13" i="16"/>
  <c r="FV13" i="16"/>
  <c r="FU13" i="16"/>
  <c r="FT13" i="16"/>
  <c r="FS13" i="16"/>
  <c r="FR13" i="16"/>
  <c r="FQ13" i="16"/>
  <c r="FP13" i="16"/>
  <c r="FO13" i="16"/>
  <c r="FN13" i="16"/>
  <c r="FM13" i="16"/>
  <c r="FL13" i="16"/>
  <c r="FK13" i="16"/>
  <c r="FJ13" i="16"/>
  <c r="FI13" i="16"/>
  <c r="FH13" i="16"/>
  <c r="FG13" i="16"/>
  <c r="FF13" i="16"/>
  <c r="FE13" i="16"/>
  <c r="FD13" i="16"/>
  <c r="FC13" i="16"/>
  <c r="FB13" i="16"/>
  <c r="FA13" i="16"/>
  <c r="EZ13" i="16"/>
  <c r="EY13" i="16"/>
  <c r="EX13" i="16"/>
  <c r="EW13" i="16"/>
  <c r="EV13" i="16"/>
  <c r="EU13" i="16"/>
  <c r="ET13" i="16"/>
  <c r="ES13" i="16"/>
  <c r="ER13" i="16"/>
  <c r="EQ13" i="16"/>
  <c r="EP13" i="16"/>
  <c r="EO13" i="16"/>
  <c r="EN13" i="16"/>
  <c r="EM13" i="16"/>
  <c r="EL13" i="16"/>
  <c r="EK13" i="16"/>
  <c r="EJ13" i="16"/>
  <c r="EI13" i="16"/>
  <c r="EH13" i="16"/>
  <c r="EG13" i="16"/>
  <c r="EF13" i="16"/>
  <c r="EE13" i="16"/>
  <c r="ED13" i="16"/>
  <c r="EC13" i="16"/>
  <c r="EB13" i="16"/>
  <c r="EA13" i="16"/>
  <c r="DZ13" i="16"/>
  <c r="DY13" i="16"/>
  <c r="DX13" i="16"/>
  <c r="DW13" i="16"/>
  <c r="DV13" i="16"/>
  <c r="DU13" i="16"/>
  <c r="DT13" i="16"/>
  <c r="DS13" i="16"/>
  <c r="DR13" i="16"/>
  <c r="DQ13" i="16"/>
  <c r="DP13" i="16"/>
  <c r="DO13" i="16"/>
  <c r="DN13" i="16"/>
  <c r="DM13" i="16"/>
  <c r="DL13" i="16"/>
  <c r="DK13" i="16"/>
  <c r="DJ13" i="16"/>
  <c r="DI13" i="16"/>
  <c r="DH13" i="16"/>
  <c r="DG13" i="16"/>
  <c r="DF13" i="16"/>
  <c r="DE13" i="16"/>
  <c r="DD13" i="16"/>
  <c r="DC13" i="16"/>
  <c r="DB13" i="16"/>
  <c r="DA13" i="16"/>
  <c r="CZ13" i="16"/>
  <c r="CY13" i="16"/>
  <c r="CX13" i="16"/>
  <c r="CW13" i="16"/>
  <c r="CV13" i="16"/>
  <c r="CU13" i="16"/>
  <c r="CT13" i="16"/>
  <c r="CS13" i="16"/>
  <c r="CR13" i="16"/>
  <c r="CQ13" i="16"/>
  <c r="CP13" i="16"/>
  <c r="CO13" i="16"/>
  <c r="CN13" i="16"/>
  <c r="CM13" i="16"/>
  <c r="CL13" i="16"/>
  <c r="CK13" i="16"/>
  <c r="CJ13" i="16"/>
  <c r="CI13" i="16"/>
  <c r="CH13" i="16"/>
  <c r="CG13" i="16"/>
  <c r="CF13" i="16"/>
  <c r="CE13" i="16"/>
  <c r="CD13" i="16"/>
  <c r="CC13" i="16"/>
  <c r="CB13" i="16"/>
  <c r="CA13" i="16"/>
  <c r="BZ13" i="16"/>
  <c r="BY13" i="16"/>
  <c r="BX13" i="16"/>
  <c r="BW13" i="16"/>
  <c r="BV13" i="16"/>
  <c r="BU13" i="16"/>
  <c r="BT13" i="16"/>
  <c r="BS13" i="16"/>
  <c r="BR13" i="16"/>
  <c r="BQ13" i="16"/>
  <c r="BP13" i="16"/>
  <c r="BO13" i="16"/>
  <c r="BN13" i="16"/>
  <c r="BM13" i="16"/>
  <c r="BL13" i="16"/>
  <c r="BK13" i="16"/>
  <c r="BJ13" i="16"/>
  <c r="BI13" i="16"/>
  <c r="BH13" i="16"/>
  <c r="BG13" i="16"/>
  <c r="BF13" i="16"/>
  <c r="BE13" i="16"/>
  <c r="BD13" i="16"/>
  <c r="BC13" i="16"/>
  <c r="BB13" i="16"/>
  <c r="BA13" i="16"/>
  <c r="AZ13" i="16"/>
  <c r="AY13" i="16"/>
  <c r="AX13" i="16"/>
  <c r="AW13" i="16"/>
  <c r="AV13" i="16"/>
  <c r="AU13" i="16"/>
  <c r="AT13" i="16"/>
  <c r="AS13" i="16"/>
  <c r="AR13" i="16"/>
  <c r="AQ13" i="16"/>
  <c r="AP13" i="16"/>
  <c r="AO13" i="16"/>
  <c r="AN13" i="16"/>
  <c r="AM13" i="16"/>
  <c r="AL13" i="16"/>
  <c r="AK13" i="16"/>
  <c r="AJ13" i="16"/>
  <c r="AI13" i="16"/>
  <c r="AH13" i="16"/>
  <c r="AG13" i="16"/>
  <c r="AF13" i="16"/>
  <c r="AE13" i="16"/>
  <c r="AD13" i="16"/>
  <c r="AC13" i="16"/>
  <c r="AB13" i="16"/>
  <c r="AA13" i="16"/>
  <c r="Z13" i="16"/>
  <c r="Y13" i="16"/>
  <c r="X13" i="16"/>
  <c r="W13" i="16"/>
  <c r="V13" i="16"/>
  <c r="U13" i="16"/>
  <c r="T13" i="16"/>
  <c r="S13" i="16"/>
  <c r="R13" i="16"/>
  <c r="Q13" i="16"/>
  <c r="P13" i="16"/>
  <c r="O13" i="16"/>
  <c r="N13" i="16"/>
  <c r="M13" i="16"/>
  <c r="L13" i="16"/>
  <c r="K13" i="16"/>
  <c r="J13" i="16"/>
  <c r="I13" i="16"/>
  <c r="H13" i="16"/>
  <c r="G13" i="16"/>
  <c r="F13" i="16"/>
  <c r="E13" i="16"/>
  <c r="D13" i="16"/>
  <c r="C13" i="16"/>
  <c r="B13" i="16"/>
  <c r="I2" i="1"/>
  <c r="H2" i="1"/>
  <c r="G2" i="1"/>
  <c r="L4" i="1"/>
  <c r="L3" i="1"/>
  <c r="L2" i="1"/>
  <c r="F4" i="1" l="1"/>
  <c r="D60" i="2"/>
  <c r="I11" i="17"/>
  <c r="C12" i="17" s="1"/>
  <c r="D66" i="2" s="1"/>
  <c r="I10" i="17"/>
  <c r="OM14" i="16"/>
  <c r="OK14" i="16"/>
  <c r="OI14" i="16"/>
  <c r="OG14" i="16"/>
  <c r="OE14" i="16"/>
  <c r="OC14" i="16"/>
  <c r="OA14" i="16"/>
  <c r="NY14" i="16"/>
  <c r="NW14" i="16"/>
  <c r="NU14" i="16"/>
  <c r="NS14" i="16"/>
  <c r="NQ14" i="16"/>
  <c r="NO14" i="16"/>
  <c r="NM14" i="16"/>
  <c r="NK14" i="16"/>
  <c r="NI14" i="16"/>
  <c r="NG14" i="16"/>
  <c r="NE14" i="16"/>
  <c r="NC14" i="16"/>
  <c r="NA14" i="16"/>
  <c r="MY14" i="16"/>
  <c r="MW14" i="16"/>
  <c r="MU14" i="16"/>
  <c r="MS14" i="16"/>
  <c r="MQ14" i="16"/>
  <c r="MO14" i="16"/>
  <c r="MM14" i="16"/>
  <c r="MK14" i="16"/>
  <c r="MI14" i="16"/>
  <c r="MG14" i="16"/>
  <c r="ME14" i="16"/>
  <c r="MC14" i="16"/>
  <c r="MA14" i="16"/>
  <c r="LY14" i="16"/>
  <c r="LW14" i="16"/>
  <c r="LU14" i="16"/>
  <c r="LS14" i="16"/>
  <c r="LQ14" i="16"/>
  <c r="LO14" i="16"/>
  <c r="LM14" i="16"/>
  <c r="LK14" i="16"/>
  <c r="LI14" i="16"/>
  <c r="LG14" i="16"/>
  <c r="LE14" i="16"/>
  <c r="LC14" i="16"/>
  <c r="LA14" i="16"/>
  <c r="KY14" i="16"/>
  <c r="KW14" i="16"/>
  <c r="KU14" i="16"/>
  <c r="KS14" i="16"/>
  <c r="KQ14" i="16"/>
  <c r="KO14" i="16"/>
  <c r="KM14" i="16"/>
  <c r="KK14" i="16"/>
  <c r="KI14" i="16"/>
  <c r="KG14" i="16"/>
  <c r="KE14" i="16"/>
  <c r="KC14" i="16"/>
  <c r="KA14" i="16"/>
  <c r="JY14" i="16"/>
  <c r="JW14" i="16"/>
  <c r="JU14" i="16"/>
  <c r="JS14" i="16"/>
  <c r="JQ14" i="16"/>
  <c r="JO14" i="16"/>
  <c r="JM14" i="16"/>
  <c r="JK14" i="16"/>
  <c r="JI14" i="16"/>
  <c r="JG14" i="16"/>
  <c r="JE14" i="16"/>
  <c r="JC14" i="16"/>
  <c r="JA14" i="16"/>
  <c r="IY14" i="16"/>
  <c r="IW14" i="16"/>
  <c r="IU14" i="16"/>
  <c r="IS14" i="16"/>
  <c r="IQ14" i="16"/>
  <c r="IO14" i="16"/>
  <c r="IM14" i="16"/>
  <c r="IK14" i="16"/>
  <c r="II14" i="16"/>
  <c r="IG14" i="16"/>
  <c r="IE14" i="16"/>
  <c r="IC14" i="16"/>
  <c r="OL14" i="16"/>
  <c r="OJ14" i="16"/>
  <c r="OH14" i="16"/>
  <c r="OF14" i="16"/>
  <c r="OD14" i="16"/>
  <c r="OB14" i="16"/>
  <c r="NZ14" i="16"/>
  <c r="NX14" i="16"/>
  <c r="NV14" i="16"/>
  <c r="NT14" i="16"/>
  <c r="NR14" i="16"/>
  <c r="NP14" i="16"/>
  <c r="NN14" i="16"/>
  <c r="NL14" i="16"/>
  <c r="NJ14" i="16"/>
  <c r="NH14" i="16"/>
  <c r="NF14" i="16"/>
  <c r="ND14" i="16"/>
  <c r="NB14" i="16"/>
  <c r="MZ14" i="16"/>
  <c r="MX14" i="16"/>
  <c r="MV14" i="16"/>
  <c r="MT14" i="16"/>
  <c r="MR14" i="16"/>
  <c r="MP14" i="16"/>
  <c r="MN14" i="16"/>
  <c r="ML14" i="16"/>
  <c r="MJ14" i="16"/>
  <c r="MH14" i="16"/>
  <c r="MF14" i="16"/>
  <c r="MD14" i="16"/>
  <c r="MB14" i="16"/>
  <c r="LZ14" i="16"/>
  <c r="LX14" i="16"/>
  <c r="LV14" i="16"/>
  <c r="LT14" i="16"/>
  <c r="LR14" i="16"/>
  <c r="LP14" i="16"/>
  <c r="LN14" i="16"/>
  <c r="LL14" i="16"/>
  <c r="LJ14" i="16"/>
  <c r="LH14" i="16"/>
  <c r="LF14" i="16"/>
  <c r="LD14" i="16"/>
  <c r="LB14" i="16"/>
  <c r="KZ14" i="16"/>
  <c r="KX14" i="16"/>
  <c r="KV14" i="16"/>
  <c r="KT14" i="16"/>
  <c r="KR14" i="16"/>
  <c r="KP14" i="16"/>
  <c r="KN14" i="16"/>
  <c r="KL14" i="16"/>
  <c r="KJ14" i="16"/>
  <c r="KH14" i="16"/>
  <c r="KF14" i="16"/>
  <c r="KD14" i="16"/>
  <c r="KB14" i="16"/>
  <c r="JZ14" i="16"/>
  <c r="JX14" i="16"/>
  <c r="JV14" i="16"/>
  <c r="JT14" i="16"/>
  <c r="JR14" i="16"/>
  <c r="JP14" i="16"/>
  <c r="JN14" i="16"/>
  <c r="JL14" i="16"/>
  <c r="JJ14" i="16"/>
  <c r="JH14" i="16"/>
  <c r="JF14" i="16"/>
  <c r="JD14" i="16"/>
  <c r="JB14" i="16"/>
  <c r="IZ14" i="16"/>
  <c r="IX14" i="16"/>
  <c r="IV14" i="16"/>
  <c r="IT14" i="16"/>
  <c r="IR14" i="16"/>
  <c r="IP14" i="16"/>
  <c r="IN14" i="16"/>
  <c r="IL14" i="16"/>
  <c r="IJ14" i="16"/>
  <c r="IH14" i="16"/>
  <c r="IF14" i="16"/>
  <c r="ID14" i="16"/>
  <c r="IB14" i="16"/>
  <c r="IA14" i="16"/>
  <c r="HY14" i="16"/>
  <c r="HW14" i="16"/>
  <c r="HU14" i="16"/>
  <c r="HS14" i="16"/>
  <c r="HQ14" i="16"/>
  <c r="HO14" i="16"/>
  <c r="HM14" i="16"/>
  <c r="HK14" i="16"/>
  <c r="HI14" i="16"/>
  <c r="HG14" i="16"/>
  <c r="HE14" i="16"/>
  <c r="HC14" i="16"/>
  <c r="HA14" i="16"/>
  <c r="GY14" i="16"/>
  <c r="GW14" i="16"/>
  <c r="GU14" i="16"/>
  <c r="GS14" i="16"/>
  <c r="GQ14" i="16"/>
  <c r="GO14" i="16"/>
  <c r="GM14" i="16"/>
  <c r="GK14" i="16"/>
  <c r="GI14" i="16"/>
  <c r="GG14" i="16"/>
  <c r="GE14" i="16"/>
  <c r="GC14" i="16"/>
  <c r="GA14" i="16"/>
  <c r="FY14" i="16"/>
  <c r="FW14" i="16"/>
  <c r="FU14" i="16"/>
  <c r="FS14" i="16"/>
  <c r="FQ14" i="16"/>
  <c r="FO14" i="16"/>
  <c r="FM14" i="16"/>
  <c r="FK14" i="16"/>
  <c r="FI14" i="16"/>
  <c r="FG14" i="16"/>
  <c r="FE14" i="16"/>
  <c r="FC14" i="16"/>
  <c r="FA14" i="16"/>
  <c r="EY14" i="16"/>
  <c r="EW14" i="16"/>
  <c r="EU14" i="16"/>
  <c r="ES14" i="16"/>
  <c r="EQ14" i="16"/>
  <c r="EO14" i="16"/>
  <c r="EM14" i="16"/>
  <c r="EK14" i="16"/>
  <c r="EI14" i="16"/>
  <c r="EG14" i="16"/>
  <c r="EE14" i="16"/>
  <c r="EC14" i="16"/>
  <c r="EA14" i="16"/>
  <c r="DY14" i="16"/>
  <c r="DW14" i="16"/>
  <c r="DU14" i="16"/>
  <c r="DS14" i="16"/>
  <c r="DQ14" i="16"/>
  <c r="DO14" i="16"/>
  <c r="DM14" i="16"/>
  <c r="DK14" i="16"/>
  <c r="DI14" i="16"/>
  <c r="DG14" i="16"/>
  <c r="DE14" i="16"/>
  <c r="DC14" i="16"/>
  <c r="DA14" i="16"/>
  <c r="CY14" i="16"/>
  <c r="CW14" i="16"/>
  <c r="CU14" i="16"/>
  <c r="CS14" i="16"/>
  <c r="CQ14" i="16"/>
  <c r="CO14" i="16"/>
  <c r="CM14" i="16"/>
  <c r="CK14" i="16"/>
  <c r="CI14" i="16"/>
  <c r="CG14" i="16"/>
  <c r="CE14" i="16"/>
  <c r="CC14" i="16"/>
  <c r="CA14" i="16"/>
  <c r="BY14" i="16"/>
  <c r="BW14" i="16"/>
  <c r="BU14" i="16"/>
  <c r="BS14" i="16"/>
  <c r="BQ14" i="16"/>
  <c r="BO14" i="16"/>
  <c r="BM14" i="16"/>
  <c r="BK14" i="16"/>
  <c r="BI14" i="16"/>
  <c r="BG14" i="16"/>
  <c r="BE14" i="16"/>
  <c r="BC14" i="16"/>
  <c r="BA14" i="16"/>
  <c r="AY14" i="16"/>
  <c r="AW14" i="16"/>
  <c r="AU14" i="16"/>
  <c r="AS14" i="16"/>
  <c r="AQ14" i="16"/>
  <c r="AO14" i="16"/>
  <c r="AM14" i="16"/>
  <c r="AK14" i="16"/>
  <c r="AI14" i="16"/>
  <c r="AG14" i="16"/>
  <c r="AE14" i="16"/>
  <c r="AC14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C14" i="16"/>
  <c r="HZ14" i="16"/>
  <c r="HX14" i="16"/>
  <c r="HV14" i="16"/>
  <c r="HT14" i="16"/>
  <c r="HR14" i="16"/>
  <c r="HP14" i="16"/>
  <c r="HN14" i="16"/>
  <c r="HL14" i="16"/>
  <c r="HJ14" i="16"/>
  <c r="HH14" i="16"/>
  <c r="HF14" i="16"/>
  <c r="HD14" i="16"/>
  <c r="HB14" i="16"/>
  <c r="GZ14" i="16"/>
  <c r="GX14" i="16"/>
  <c r="GV14" i="16"/>
  <c r="GT14" i="16"/>
  <c r="GR14" i="16"/>
  <c r="GP14" i="16"/>
  <c r="GN14" i="16"/>
  <c r="GL14" i="16"/>
  <c r="GJ14" i="16"/>
  <c r="GH14" i="16"/>
  <c r="GF14" i="16"/>
  <c r="GD14" i="16"/>
  <c r="GB14" i="16"/>
  <c r="FZ14" i="16"/>
  <c r="FX14" i="16"/>
  <c r="FV14" i="16"/>
  <c r="FT14" i="16"/>
  <c r="FR14" i="16"/>
  <c r="FP14" i="16"/>
  <c r="FN14" i="16"/>
  <c r="FL14" i="16"/>
  <c r="FJ14" i="16"/>
  <c r="FH14" i="16"/>
  <c r="FF14" i="16"/>
  <c r="FD14" i="16"/>
  <c r="FB14" i="16"/>
  <c r="EZ14" i="16"/>
  <c r="EX14" i="16"/>
  <c r="EV14" i="16"/>
  <c r="ET14" i="16"/>
  <c r="ER14" i="16"/>
  <c r="EP14" i="16"/>
  <c r="EN14" i="16"/>
  <c r="EL14" i="16"/>
  <c r="EJ14" i="16"/>
  <c r="EH14" i="16"/>
  <c r="EF14" i="16"/>
  <c r="ED14" i="16"/>
  <c r="EB14" i="16"/>
  <c r="DZ14" i="16"/>
  <c r="DX14" i="16"/>
  <c r="DT14" i="16"/>
  <c r="DP14" i="16"/>
  <c r="DL14" i="16"/>
  <c r="DH14" i="16"/>
  <c r="DD14" i="16"/>
  <c r="CZ14" i="16"/>
  <c r="CV14" i="16"/>
  <c r="CR14" i="16"/>
  <c r="CN14" i="16"/>
  <c r="CJ14" i="16"/>
  <c r="CF14" i="16"/>
  <c r="CB14" i="16"/>
  <c r="BX14" i="16"/>
  <c r="BT14" i="16"/>
  <c r="BP14" i="16"/>
  <c r="BL14" i="16"/>
  <c r="BH14" i="16"/>
  <c r="BD14" i="16"/>
  <c r="AZ14" i="16"/>
  <c r="AV14" i="16"/>
  <c r="AR14" i="16"/>
  <c r="AN14" i="16"/>
  <c r="AJ14" i="16"/>
  <c r="AF14" i="16"/>
  <c r="AB14" i="16"/>
  <c r="X14" i="16"/>
  <c r="T14" i="16"/>
  <c r="P14" i="16"/>
  <c r="L14" i="16"/>
  <c r="H14" i="16"/>
  <c r="D14" i="16"/>
  <c r="DV14" i="16"/>
  <c r="DR14" i="16"/>
  <c r="DN14" i="16"/>
  <c r="DJ14" i="16"/>
  <c r="DF14" i="16"/>
  <c r="DB14" i="16"/>
  <c r="CX14" i="16"/>
  <c r="CT14" i="16"/>
  <c r="CP14" i="16"/>
  <c r="CL14" i="16"/>
  <c r="CH14" i="16"/>
  <c r="CD14" i="16"/>
  <c r="BZ14" i="16"/>
  <c r="BV14" i="16"/>
  <c r="BR14" i="16"/>
  <c r="BN14" i="16"/>
  <c r="BJ14" i="16"/>
  <c r="BF14" i="16"/>
  <c r="BB14" i="16"/>
  <c r="AX14" i="16"/>
  <c r="AT14" i="16"/>
  <c r="AP14" i="16"/>
  <c r="AL14" i="16"/>
  <c r="AH14" i="16"/>
  <c r="AD14" i="16"/>
  <c r="Z14" i="16"/>
  <c r="V14" i="16"/>
  <c r="R14" i="16"/>
  <c r="N14" i="16"/>
  <c r="J14" i="16"/>
  <c r="F14" i="16"/>
  <c r="B14" i="16"/>
  <c r="C7" i="17" l="1"/>
  <c r="C26" i="17"/>
  <c r="D5" i="10"/>
  <c r="G21" i="2"/>
  <c r="E18" i="1" l="1"/>
  <c r="E17" i="1"/>
  <c r="E16" i="1"/>
  <c r="D65" i="2"/>
  <c r="C11" i="17"/>
  <c r="D64" i="2" s="1"/>
  <c r="C9" i="17"/>
  <c r="D62" i="2" s="1"/>
  <c r="D56" i="2"/>
  <c r="C28" i="17"/>
  <c r="D57" i="2" s="1"/>
  <c r="F26" i="17"/>
  <c r="D14" i="10"/>
  <c r="D44" i="2" s="1"/>
  <c r="Q11" i="6"/>
  <c r="Q12" i="6" s="1"/>
  <c r="Q13" i="6" s="1"/>
  <c r="Q14" i="6" s="1"/>
  <c r="Q15" i="6" s="1"/>
  <c r="Q16" i="6" s="1"/>
  <c r="Q17" i="6" s="1"/>
  <c r="Q18" i="6" s="1"/>
  <c r="Q19" i="6" s="1"/>
  <c r="Q20" i="6" s="1"/>
  <c r="Q21" i="6" s="1"/>
  <c r="Q22" i="6" s="1"/>
  <c r="Q23" i="6" s="1"/>
  <c r="Q24" i="6" s="1"/>
  <c r="Q25" i="6" s="1"/>
  <c r="Q26" i="6" s="1"/>
  <c r="Q27" i="6" s="1"/>
  <c r="Q28" i="6" s="1"/>
  <c r="Q29" i="6" s="1"/>
  <c r="Q30" i="6" s="1"/>
  <c r="Q31" i="6" s="1"/>
  <c r="Q32" i="6" s="1"/>
  <c r="Q33" i="6" s="1"/>
  <c r="Q34" i="6" s="1"/>
  <c r="Q35" i="6" s="1"/>
  <c r="Q36" i="6" s="1"/>
  <c r="Q37" i="6" s="1"/>
  <c r="Q38" i="6" s="1"/>
  <c r="Q39" i="6" s="1"/>
  <c r="Q40" i="6" s="1"/>
  <c r="Q41" i="6" s="1"/>
  <c r="Q42" i="6" s="1"/>
  <c r="Q43" i="6" s="1"/>
  <c r="Q44" i="6" s="1"/>
  <c r="Q45" i="6" s="1"/>
  <c r="Q46" i="6" s="1"/>
  <c r="Q47" i="6" s="1"/>
  <c r="Q48" i="6" s="1"/>
  <c r="Q49" i="6" s="1"/>
  <c r="Q50" i="6" s="1"/>
  <c r="Q51" i="6" s="1"/>
  <c r="Q52" i="6" s="1"/>
  <c r="Q53" i="6" s="1"/>
  <c r="Q54" i="6" s="1"/>
  <c r="Q55" i="6" s="1"/>
  <c r="Q56" i="6" s="1"/>
  <c r="Q57" i="6" s="1"/>
  <c r="Q58" i="6" s="1"/>
  <c r="P11" i="6"/>
  <c r="P12" i="6" s="1"/>
  <c r="P13" i="6" s="1"/>
  <c r="P14" i="6" s="1"/>
  <c r="P15" i="6" s="1"/>
  <c r="P16" i="6" s="1"/>
  <c r="P17" i="6" s="1"/>
  <c r="P18" i="6" s="1"/>
  <c r="P19" i="6" s="1"/>
  <c r="P20" i="6" s="1"/>
  <c r="P21" i="6" s="1"/>
  <c r="P22" i="6" s="1"/>
  <c r="P23" i="6" s="1"/>
  <c r="P24" i="6" s="1"/>
  <c r="P25" i="6" s="1"/>
  <c r="P26" i="6" s="1"/>
  <c r="P27" i="6" s="1"/>
  <c r="P28" i="6" s="1"/>
  <c r="P29" i="6" s="1"/>
  <c r="P30" i="6" s="1"/>
  <c r="P31" i="6" s="1"/>
  <c r="P32" i="6" s="1"/>
  <c r="P33" i="6" s="1"/>
  <c r="P34" i="6" s="1"/>
  <c r="P35" i="6" s="1"/>
  <c r="P36" i="6" s="1"/>
  <c r="P37" i="6" s="1"/>
  <c r="P38" i="6" s="1"/>
  <c r="P39" i="6" s="1"/>
  <c r="P40" i="6" s="1"/>
  <c r="P41" i="6" s="1"/>
  <c r="P42" i="6" s="1"/>
  <c r="P43" i="6" s="1"/>
  <c r="P44" i="6" s="1"/>
  <c r="P45" i="6" s="1"/>
  <c r="P46" i="6" s="1"/>
  <c r="P47" i="6" s="1"/>
  <c r="P48" i="6" s="1"/>
  <c r="P49" i="6" s="1"/>
  <c r="P50" i="6" s="1"/>
  <c r="P51" i="6" s="1"/>
  <c r="P52" i="6" s="1"/>
  <c r="P53" i="6" s="1"/>
  <c r="P54" i="6" s="1"/>
  <c r="P55" i="6" s="1"/>
  <c r="P56" i="6" s="1"/>
  <c r="P57" i="6" s="1"/>
  <c r="P58" i="6" s="1"/>
  <c r="C4" i="6"/>
  <c r="D4" i="6" s="1"/>
  <c r="F4" i="6" l="1"/>
  <c r="I4" i="6"/>
  <c r="M4" i="6"/>
  <c r="J4" i="6" l="1"/>
  <c r="L4" i="6" s="1"/>
  <c r="K4" i="6"/>
  <c r="N4" i="6"/>
  <c r="G4" i="6"/>
  <c r="B27" i="2" l="1"/>
  <c r="D39" i="2" s="1"/>
</calcChain>
</file>

<file path=xl/sharedStrings.xml><?xml version="1.0" encoding="utf-8"?>
<sst xmlns="http://schemas.openxmlformats.org/spreadsheetml/2006/main" count="481" uniqueCount="180">
  <si>
    <t>Amphiteatre</t>
  </si>
  <si>
    <t>Besoin de confidentialité</t>
  </si>
  <si>
    <t>Plusiers salles cote à cote</t>
  </si>
  <si>
    <t>Pas importante</t>
  </si>
  <si>
    <t>Moyenne</t>
  </si>
  <si>
    <t>Importante</t>
  </si>
  <si>
    <t>Très importante</t>
  </si>
  <si>
    <t>Presence d'une scéne ou de micro</t>
  </si>
  <si>
    <t>Comment estimez vous la presence de parties metaliques dans le lieu d'installation?</t>
  </si>
  <si>
    <t>Quels considérations devez vous prendre en compte dans votre installation?</t>
  </si>
  <si>
    <t>Ou voulez vous installer une BIM?</t>
  </si>
  <si>
    <t>Boucle en 8</t>
  </si>
  <si>
    <t>Renseignez les dimensions de votre installation</t>
  </si>
  <si>
    <t>Largeur</t>
  </si>
  <si>
    <t>Longueur</t>
  </si>
  <si>
    <t>Hauteur d'écoute</t>
  </si>
  <si>
    <t>Surface</t>
  </si>
  <si>
    <t>Type de boucle récommandée:</t>
  </si>
  <si>
    <t>Boucle d'anulation</t>
  </si>
  <si>
    <t>Double boucle</t>
  </si>
  <si>
    <t>Salle réunion</t>
  </si>
  <si>
    <t>Type d'installation</t>
  </si>
  <si>
    <t>Parametres</t>
  </si>
  <si>
    <t>Metal</t>
  </si>
  <si>
    <t>Type de boucle</t>
  </si>
  <si>
    <t>Boucle en 8:2</t>
  </si>
  <si>
    <t>Boucle d'anulation:3</t>
  </si>
  <si>
    <t>Double boucle:4</t>
  </si>
  <si>
    <t>Boucle d'annulation</t>
  </si>
  <si>
    <t>Plusieurs salles côte à côte</t>
  </si>
  <si>
    <t>Type de boucle recommandée</t>
  </si>
  <si>
    <t>COMBINAISONS (garder toujours la meme écriture exacte partout)</t>
  </si>
  <si>
    <t>Formule d'acitvation (en fonction "surface")</t>
  </si>
  <si>
    <t>LOOP A</t>
  </si>
  <si>
    <t>LOOP B</t>
  </si>
  <si>
    <t>Grands segments</t>
  </si>
  <si>
    <t>Nombre de segments</t>
  </si>
  <si>
    <t>Largeur Grand segment</t>
  </si>
  <si>
    <t xml:space="preserve">Longueur grand segment </t>
  </si>
  <si>
    <t>Longueur totale boucle A</t>
  </si>
  <si>
    <t>Longueur totale boucle B</t>
  </si>
  <si>
    <t>(Largeur x 2-60)+(longueur x 2-60)
On considère un déport du mur de 30 cm</t>
  </si>
  <si>
    <t xml:space="preserve">Boucle en 8 </t>
  </si>
  <si>
    <t>(Largeur x 4-60)+(longueur-60)
On considère un déport du mur de 30 cm</t>
  </si>
  <si>
    <t>Boucle périphérique sol</t>
  </si>
  <si>
    <t>Constante observée nombre de segments</t>
  </si>
  <si>
    <t>Largeur Grand segment= Larger/ Nb segments</t>
  </si>
  <si>
    <t>Longuer du grand segment=SI("longuer x"&gt;0;"longeur x"*2+"largeur Grand segment"*2)</t>
  </si>
  <si>
    <t>Nb segments B= Nb segments A- 1</t>
  </si>
  <si>
    <t>Grand Segments B= Nb Segments B-1</t>
  </si>
  <si>
    <t>Petits segments: 1 de chaque coté</t>
  </si>
  <si>
    <t>Longuer du petit segment=SI("longuer x"&gt;0;"longeur x"*2+"largeur Grand segment"*2)</t>
  </si>
  <si>
    <t>Longuer totale boucle A= SI(Longuer X&gt;0;(Nb segmentsA+1)*2*Longueur X+Largeur Y*2)</t>
  </si>
  <si>
    <t>Longeur Totale boucle B=SI(Longuer X&gt;0;(Nb SegmentsB +1)*2*Longuer X+Largeur Y*2)</t>
  </si>
  <si>
    <t>Grands Segments A= Nb unité de segments A- 1</t>
  </si>
  <si>
    <t>Demi segments (1 grand divisé en 2)</t>
  </si>
  <si>
    <t>Nb Unité de segments</t>
  </si>
  <si>
    <t>Unité segments</t>
  </si>
  <si>
    <t xml:space="preserve">Longueur demi segment </t>
  </si>
  <si>
    <t>Largeur demi segment</t>
  </si>
  <si>
    <t>Boucle récommandée</t>
  </si>
  <si>
    <t>Paramétres de l'installation</t>
  </si>
  <si>
    <t>Salle de réunion / Salle de classe / Bureau</t>
  </si>
  <si>
    <t>Boucle en épingle</t>
  </si>
  <si>
    <t>Double boucle à ultra faible débordement</t>
  </si>
  <si>
    <t>Aucun besoin spécifique</t>
  </si>
  <si>
    <t>Assis</t>
  </si>
  <si>
    <t>Debout</t>
  </si>
  <si>
    <t>Les deux</t>
  </si>
  <si>
    <t>Auditorium / Théatre / Salle de spéctacles</t>
  </si>
  <si>
    <t>Lieu de culte / Espace culturel / Espace sportif</t>
  </si>
  <si>
    <t>Présence d'une scène avec micros dynamiques</t>
  </si>
  <si>
    <t>Boucle simple périmétrique</t>
  </si>
  <si>
    <t>Boucle simple périmétrique:1</t>
  </si>
  <si>
    <t>Nb de tours</t>
  </si>
  <si>
    <t>Courant de sortie</t>
  </si>
  <si>
    <t>Tension de sortie</t>
  </si>
  <si>
    <t xml:space="preserve">Résistance </t>
  </si>
  <si>
    <t>Variation le long de la piéce</t>
  </si>
  <si>
    <t>Graphique qui montre la varition le long de la piéce d'un coté à l'autre utilisant des parametres spécifiques. La force du champ ciblé est de -3db à +3dB</t>
  </si>
  <si>
    <t>Npoints</t>
  </si>
  <si>
    <t>X</t>
  </si>
  <si>
    <t>Hz</t>
  </si>
  <si>
    <t>Y</t>
  </si>
  <si>
    <t>Périmetre de la boucle</t>
  </si>
  <si>
    <t>Hauteur</t>
  </si>
  <si>
    <t>Courant</t>
  </si>
  <si>
    <t>Champ Hz</t>
  </si>
  <si>
    <t>Courant=</t>
  </si>
  <si>
    <t>Champ Hz=</t>
  </si>
  <si>
    <t>Largeur*Longueur/(4*PI()*RACINE((Hauteur d'écoute-Hauteur de boucle)*(Hauteur d'écoute-Hauteur de boucle) + Largeur*Largeur/4 + Longueur*Longueur/4))*(1/((Hauteur d'écoute-Hauteur de boucle)*(Hauteur d'écoute-Hauteur de boucle) + Largeur*Largeur/4) + 1/((Hauteur d'écoute-Hauteur de boucle)*(Hauteur d'écoute-Hauteur de boucle) + Longueur*Longueur/4))</t>
  </si>
  <si>
    <t>Tension=</t>
  </si>
  <si>
    <t>courant*resistence</t>
  </si>
  <si>
    <t>Entreprise</t>
  </si>
  <si>
    <t>Installateur</t>
  </si>
  <si>
    <t>Projet</t>
  </si>
  <si>
    <t>Calculs de boucle</t>
  </si>
  <si>
    <t>Besoin d'aide?</t>
  </si>
  <si>
    <t>Comment jugez vous la presence de parties métaliques dans le lieu à installer?</t>
  </si>
  <si>
    <t>Ou souhaitez vous installer une boucle à induction magnétique?</t>
  </si>
  <si>
    <t>0,4/(Nbtours*Champ Hz)*PUISSANCE(10; -3/20)</t>
  </si>
  <si>
    <t xml:space="preserve"> Boucle simple périmétrique</t>
  </si>
  <si>
    <t>'0,4/(Nbtours*Champ Hz)*PUISSANCE(10; -3/20)</t>
  </si>
  <si>
    <t>Hauteurd'écoute</t>
  </si>
  <si>
    <t>Hauteurdeboucle</t>
  </si>
  <si>
    <t>Nombredetours</t>
  </si>
  <si>
    <t>J'ai fait expres de mal écrire pour faire des remplacer controleF</t>
  </si>
  <si>
    <t>F16*F17/(4*PI()*RACINE((F18-F19)*(F18-F19) + F16*F16/4 + F17*F17/4))*(1/((F18-F19)*(F18-F19) + F16*F16/4) + 1/((F18-F19)*(F18-F19) + F17*F17/4))</t>
  </si>
  <si>
    <t>Renvoi vers une page d'aide avec une macro simple?</t>
  </si>
  <si>
    <t>a</t>
  </si>
  <si>
    <t>Na</t>
  </si>
  <si>
    <t>Nb</t>
  </si>
  <si>
    <t>SegH (segment hypotétique)</t>
  </si>
  <si>
    <t>X=L/SegH</t>
  </si>
  <si>
    <r>
      <rPr>
        <b/>
        <sz val="11"/>
        <color theme="1"/>
        <rFont val="Calibri"/>
        <family val="2"/>
        <scheme val="minor"/>
      </rPr>
      <t xml:space="preserve">a </t>
    </r>
    <r>
      <rPr>
        <sz val="11"/>
        <color theme="1"/>
        <rFont val="Calibri"/>
        <family val="2"/>
        <scheme val="minor"/>
      </rPr>
      <t>retenu dans le tableau</t>
    </r>
  </si>
  <si>
    <t>Na (Nombre de segments boucle A)</t>
  </si>
  <si>
    <t>Nb (Nb de segments boucle B)</t>
  </si>
  <si>
    <t>L: Longueur Y coté le plus long avec déport de 30cm</t>
  </si>
  <si>
    <t>Pas (distance totale entre le début d’un segment et son suivant: Pas=1,6*SegD)</t>
  </si>
  <si>
    <t>Intervalle entre segments =Pas-SegD</t>
  </si>
  <si>
    <t>SegD Longeur de segment =(L/a)</t>
  </si>
  <si>
    <t>Ecart entre boucles</t>
  </si>
  <si>
    <t>Ecart entre boucles (Pas/2)</t>
  </si>
  <si>
    <t>Longuer salle (coté le plus long)</t>
  </si>
  <si>
    <t>Double Boucle</t>
  </si>
  <si>
    <t>Longuer de ségment</t>
  </si>
  <si>
    <t>Nb de ségments A</t>
  </si>
  <si>
    <t>Nb de ségments B</t>
  </si>
  <si>
    <t>Intervalle entre boucles</t>
  </si>
  <si>
    <t>Intervalle entre ségments</t>
  </si>
  <si>
    <t>Longeur salle y</t>
  </si>
  <si>
    <t>Longuer Ségments hypotéthique</t>
  </si>
  <si>
    <t>LargeurX coté court</t>
  </si>
  <si>
    <t>LongeurY coté long</t>
  </si>
  <si>
    <t>Largeur x H1</t>
  </si>
  <si>
    <t>Largeur x H2</t>
  </si>
  <si>
    <t>Largeur salle x (coté court)</t>
  </si>
  <si>
    <t>Longuer/10? Ou en fonction du métal Ex: pas important 3m, important 2m, très important 1m</t>
  </si>
  <si>
    <t>Boucle annulation</t>
  </si>
  <si>
    <t>Epingle</t>
  </si>
  <si>
    <t>Nb de ségments</t>
  </si>
  <si>
    <t>Longuer de boucle</t>
  </si>
  <si>
    <t>Largeur des ségments</t>
  </si>
  <si>
    <t>Boucle D'annulation</t>
  </si>
  <si>
    <t>Longueur de boucle</t>
  </si>
  <si>
    <t>Longueur de cable de boucle</t>
  </si>
  <si>
    <t>Longueur de ségment</t>
  </si>
  <si>
    <t>Petit Ségment</t>
  </si>
  <si>
    <t>Longuer de cable</t>
  </si>
  <si>
    <t>Longuer Cable (longuer boucle péri + 2*Largeur)</t>
  </si>
  <si>
    <t>Grand ségment (longuer y -petit segmetn)-30cm</t>
  </si>
  <si>
    <t>Largeur des ségments (écart30 cm)</t>
  </si>
  <si>
    <t>Grand ségment (longuer y -petit segmetn)-30cm d'écart</t>
  </si>
  <si>
    <t>Petit Ségment (valeur indicative)</t>
  </si>
  <si>
    <t>Largeur X</t>
  </si>
  <si>
    <t>=(Longuer segments*Nb se ségments*2)+(Largeur*nb de ségments*2)+ intervalle*nb de ségments -1</t>
  </si>
  <si>
    <t>Ne pas inserer des lignes (rechercheV sur tableau à droite)</t>
  </si>
  <si>
    <t>Longuer Boucle A</t>
  </si>
  <si>
    <t>Longuer de ségment retenue</t>
  </si>
  <si>
    <t>Longuer de cable boucle A=(Longuer segments retenue*Nb se ségmentsA*2)+(Largeur*nb de ségmentsA*2)+ intervalle*nb de ségmentsA -1</t>
  </si>
  <si>
    <t>Longuer de cable boucle B=(Longuer segments retenue*Nb se ségmentsB*2)+(Largeur*nb de ségmentsB*2)+ intervalle*nb de ségmentsB -1</t>
  </si>
  <si>
    <t>Longuer Boucle B</t>
  </si>
  <si>
    <t>Longueur de boucle B</t>
  </si>
  <si>
    <t>Longueur de boucle A</t>
  </si>
  <si>
    <t>Attention si écoute debout alors pas de boucle en épingle ou 8</t>
  </si>
  <si>
    <t>ici choix "assis, debout, les deux" qui détermine le choix de selection de boucle</t>
  </si>
  <si>
    <t>Double Boucle ultra faible débordement</t>
  </si>
  <si>
    <t>Longueur de ségment A</t>
  </si>
  <si>
    <t>Longuer Segments B</t>
  </si>
  <si>
    <t>SI(surface&lt;250;"boucle simple périmétrique";"Boucle en 8")</t>
  </si>
  <si>
    <t>Double boucle?</t>
  </si>
  <si>
    <t>BDLIRE('bdd mot clés et sélection'![ou voulez vous intaller une bim]:E42;'bdd mot clés et sélection'![type de boucle recommandée];G1:I2)</t>
  </si>
  <si>
    <t>Référence tableau à incoporer</t>
  </si>
  <si>
    <t>'simple, 8 et annulation'!C13:D16</t>
  </si>
  <si>
    <t>'simple, 8 et annulation'!C9:D11</t>
  </si>
  <si>
    <t>'Double boucle, épingle'!B22:C28</t>
  </si>
  <si>
    <t>'simple, 8 et annulation'!C4:D5</t>
  </si>
  <si>
    <t>'Double boucle, épingle'!B3:C12</t>
  </si>
  <si>
    <t>&lt;= Image avec référence au nom : ImageTableau</t>
  </si>
  <si>
    <t>ImageTableau : =INDIRECT(RECHERCHEV('Page Accueil'!$B$27;'bdd mot clés et sélection'!$E$16:$F$63;2;FAUX))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</si>
</sst>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0.00&quot; m&quot;"/>
    <numFmt numFmtId="165" formatCode="0.0&quot; m²&quot;"/>
    <numFmt numFmtId="166" formatCode="0.00&quot; Arms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/>
      <bottom style="thin">
        <color theme="2" tint="-0.49998474074526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theme="2" tint="-0.499984740745262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5" fillId="0" borderId="0"/>
  </cellStyleXfs>
  <cellXfs count="187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2" borderId="0" xfId="0" applyFill="1"/>
    <xf numFmtId="0" fontId="2" fillId="2" borderId="1" xfId="0" applyFont="1" applyFill="1" applyBorder="1"/>
    <xf numFmtId="0" fontId="2" fillId="3" borderId="1" xfId="0" applyFont="1" applyFill="1" applyBorder="1"/>
    <xf numFmtId="0" fontId="0" fillId="3" borderId="0" xfId="0" applyFill="1"/>
    <xf numFmtId="0" fontId="2" fillId="4" borderId="1" xfId="0" applyFont="1" applyFill="1" applyBorder="1"/>
    <xf numFmtId="0" fontId="0" fillId="4" borderId="0" xfId="0" applyFill="1"/>
    <xf numFmtId="0" fontId="4" fillId="0" borderId="1" xfId="0" applyFont="1" applyBorder="1"/>
    <xf numFmtId="0" fontId="3" fillId="0" borderId="0" xfId="0" applyFont="1"/>
    <xf numFmtId="0" fontId="3" fillId="0" borderId="1" xfId="0" applyFont="1" applyBorder="1"/>
    <xf numFmtId="0" fontId="0" fillId="0" borderId="0" xfId="0" applyBorder="1"/>
    <xf numFmtId="0" fontId="0" fillId="7" borderId="1" xfId="0" applyFill="1" applyBorder="1"/>
    <xf numFmtId="0" fontId="2" fillId="6" borderId="4" xfId="0" applyFont="1" applyFill="1" applyBorder="1" applyAlignment="1">
      <alignment horizontal="left"/>
    </xf>
    <xf numFmtId="0" fontId="2" fillId="0" borderId="3" xfId="0" applyFont="1" applyFill="1" applyBorder="1"/>
    <xf numFmtId="0" fontId="2" fillId="6" borderId="3" xfId="0" applyFont="1" applyFill="1" applyBorder="1" applyAlignment="1">
      <alignment horizontal="left"/>
    </xf>
    <xf numFmtId="0" fontId="5" fillId="9" borderId="2" xfId="0" applyFont="1" applyFill="1" applyBorder="1" applyAlignment="1">
      <alignment vertical="center"/>
    </xf>
    <xf numFmtId="0" fontId="5" fillId="9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 wrapText="1"/>
    </xf>
    <xf numFmtId="0" fontId="4" fillId="11" borderId="10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0" fillId="2" borderId="11" xfId="0" applyFill="1" applyBorder="1" applyAlignment="1">
      <alignment vertical="center" wrapText="1"/>
    </xf>
    <xf numFmtId="0" fontId="0" fillId="2" borderId="11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15" borderId="12" xfId="0" applyFill="1" applyBorder="1" applyAlignment="1">
      <alignment vertical="center"/>
    </xf>
    <xf numFmtId="0" fontId="0" fillId="15" borderId="13" xfId="0" applyFill="1" applyBorder="1" applyAlignment="1">
      <alignment vertical="center"/>
    </xf>
    <xf numFmtId="0" fontId="0" fillId="0" borderId="14" xfId="0" applyBorder="1"/>
    <xf numFmtId="0" fontId="0" fillId="15" borderId="15" xfId="0" applyFill="1" applyBorder="1" applyAlignment="1">
      <alignment vertical="center"/>
    </xf>
    <xf numFmtId="0" fontId="0" fillId="15" borderId="0" xfId="0" applyFill="1" applyBorder="1" applyAlignment="1">
      <alignment vertical="center"/>
    </xf>
    <xf numFmtId="0" fontId="0" fillId="0" borderId="16" xfId="0" applyBorder="1"/>
    <xf numFmtId="0" fontId="0" fillId="15" borderId="17" xfId="0" applyFill="1" applyBorder="1" applyAlignment="1">
      <alignment vertical="center"/>
    </xf>
    <xf numFmtId="0" fontId="0" fillId="15" borderId="18" xfId="0" applyFill="1" applyBorder="1" applyAlignment="1">
      <alignment vertical="center"/>
    </xf>
    <xf numFmtId="0" fontId="0" fillId="0" borderId="19" xfId="0" applyBorder="1"/>
    <xf numFmtId="164" fontId="0" fillId="5" borderId="5" xfId="0" applyNumberFormat="1" applyFill="1" applyBorder="1" applyAlignment="1">
      <alignment vertical="center"/>
    </xf>
    <xf numFmtId="164" fontId="0" fillId="4" borderId="1" xfId="0" applyNumberFormat="1" applyFont="1" applyFill="1" applyBorder="1" applyAlignment="1">
      <alignment vertical="center"/>
    </xf>
    <xf numFmtId="164" fontId="3" fillId="13" borderId="1" xfId="0" applyNumberFormat="1" applyFont="1" applyFill="1" applyBorder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164" fontId="0" fillId="14" borderId="1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1" fillId="10" borderId="1" xfId="0" applyFont="1" applyFill="1" applyBorder="1" applyAlignment="1">
      <alignment vertical="center"/>
    </xf>
    <xf numFmtId="0" fontId="0" fillId="0" borderId="0" xfId="0" quotePrefix="1"/>
    <xf numFmtId="0" fontId="0" fillId="0" borderId="0" xfId="0" applyAlignment="1"/>
    <xf numFmtId="0" fontId="4" fillId="0" borderId="0" xfId="0" applyFont="1"/>
    <xf numFmtId="0" fontId="2" fillId="0" borderId="2" xfId="0" applyFont="1" applyBorder="1"/>
    <xf numFmtId="0" fontId="2" fillId="0" borderId="11" xfId="0" applyFont="1" applyFill="1" applyBorder="1"/>
    <xf numFmtId="0" fontId="0" fillId="5" borderId="11" xfId="0" applyFill="1" applyBorder="1"/>
    <xf numFmtId="0" fontId="0" fillId="0" borderId="0" xfId="0" applyAlignment="1">
      <alignment horizontal="center"/>
    </xf>
    <xf numFmtId="0" fontId="0" fillId="0" borderId="21" xfId="0" applyBorder="1"/>
    <xf numFmtId="0" fontId="0" fillId="0" borderId="3" xfId="0" applyBorder="1"/>
    <xf numFmtId="0" fontId="0" fillId="0" borderId="22" xfId="0" applyBorder="1"/>
    <xf numFmtId="0" fontId="0" fillId="0" borderId="24" xfId="0" applyBorder="1"/>
    <xf numFmtId="165" fontId="0" fillId="0" borderId="0" xfId="1" applyNumberFormat="1" applyFont="1" applyBorder="1"/>
    <xf numFmtId="0" fontId="0" fillId="0" borderId="9" xfId="0" applyBorder="1"/>
    <xf numFmtId="0" fontId="0" fillId="0" borderId="20" xfId="0" applyBorder="1"/>
    <xf numFmtId="0" fontId="0" fillId="17" borderId="1" xfId="0" applyFill="1" applyBorder="1"/>
    <xf numFmtId="0" fontId="0" fillId="0" borderId="25" xfId="0" applyBorder="1"/>
    <xf numFmtId="0" fontId="0" fillId="0" borderId="10" xfId="0" applyBorder="1"/>
    <xf numFmtId="0" fontId="0" fillId="0" borderId="4" xfId="0" applyBorder="1"/>
    <xf numFmtId="0" fontId="14" fillId="0" borderId="0" xfId="0" applyFont="1"/>
    <xf numFmtId="0" fontId="15" fillId="0" borderId="0" xfId="2"/>
    <xf numFmtId="0" fontId="16" fillId="0" borderId="0" xfId="2" applyFont="1"/>
    <xf numFmtId="0" fontId="0" fillId="0" borderId="0" xfId="0" applyBorder="1" applyAlignment="1">
      <alignment horizontal="center"/>
    </xf>
    <xf numFmtId="164" fontId="0" fillId="0" borderId="27" xfId="0" applyNumberFormat="1" applyBorder="1"/>
    <xf numFmtId="164" fontId="0" fillId="0" borderId="27" xfId="0" applyNumberFormat="1" applyBorder="1" applyAlignment="1">
      <alignment horizontal="right"/>
    </xf>
    <xf numFmtId="0" fontId="0" fillId="0" borderId="27" xfId="0" applyBorder="1"/>
    <xf numFmtId="0" fontId="5" fillId="4" borderId="27" xfId="0" applyFont="1" applyFill="1" applyBorder="1"/>
    <xf numFmtId="0" fontId="0" fillId="0" borderId="8" xfId="0" applyBorder="1"/>
    <xf numFmtId="0" fontId="13" fillId="0" borderId="27" xfId="0" applyFont="1" applyFill="1" applyBorder="1"/>
    <xf numFmtId="165" fontId="2" fillId="0" borderId="27" xfId="1" applyNumberFormat="1" applyFont="1" applyBorder="1"/>
    <xf numFmtId="0" fontId="0" fillId="0" borderId="28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Font="1" applyBorder="1"/>
    <xf numFmtId="0" fontId="0" fillId="0" borderId="27" xfId="0" applyFont="1" applyFill="1" applyBorder="1"/>
    <xf numFmtId="0" fontId="0" fillId="0" borderId="27" xfId="0" quotePrefix="1" applyFont="1" applyBorder="1"/>
    <xf numFmtId="0" fontId="0" fillId="5" borderId="27" xfId="0" applyFill="1" applyBorder="1"/>
    <xf numFmtId="0" fontId="0" fillId="5" borderId="0" xfId="0" applyFill="1"/>
    <xf numFmtId="0" fontId="0" fillId="20" borderId="1" xfId="0" applyFill="1" applyBorder="1"/>
    <xf numFmtId="2" fontId="0" fillId="20" borderId="1" xfId="0" applyNumberFormat="1" applyFill="1" applyBorder="1"/>
    <xf numFmtId="2" fontId="0" fillId="0" borderId="1" xfId="0" applyNumberFormat="1" applyBorder="1"/>
    <xf numFmtId="164" fontId="0" fillId="0" borderId="1" xfId="0" applyNumberFormat="1" applyBorder="1"/>
    <xf numFmtId="164" fontId="0" fillId="0" borderId="8" xfId="0" applyNumberFormat="1" applyBorder="1"/>
    <xf numFmtId="0" fontId="0" fillId="0" borderId="0" xfId="0" applyAlignment="1">
      <alignment wrapText="1"/>
    </xf>
    <xf numFmtId="0" fontId="0" fillId="0" borderId="1" xfId="0" applyFill="1" applyBorder="1"/>
    <xf numFmtId="0" fontId="0" fillId="0" borderId="2" xfId="0" applyBorder="1"/>
    <xf numFmtId="1" fontId="0" fillId="0" borderId="8" xfId="0" applyNumberFormat="1" applyBorder="1"/>
    <xf numFmtId="0" fontId="18" fillId="0" borderId="8" xfId="0" applyFont="1" applyFill="1" applyBorder="1"/>
    <xf numFmtId="0" fontId="0" fillId="0" borderId="29" xfId="0" applyBorder="1"/>
    <xf numFmtId="164" fontId="0" fillId="0" borderId="25" xfId="0" applyNumberFormat="1" applyBorder="1"/>
    <xf numFmtId="164" fontId="0" fillId="0" borderId="4" xfId="0" applyNumberFormat="1" applyBorder="1" applyAlignment="1">
      <alignment horizontal="right"/>
    </xf>
    <xf numFmtId="164" fontId="0" fillId="0" borderId="23" xfId="0" applyNumberFormat="1" applyBorder="1" applyAlignment="1">
      <alignment horizontal="right"/>
    </xf>
    <xf numFmtId="0" fontId="0" fillId="0" borderId="10" xfId="0" applyFill="1" applyBorder="1"/>
    <xf numFmtId="0" fontId="2" fillId="0" borderId="10" xfId="0" applyFont="1" applyFill="1" applyBorder="1"/>
    <xf numFmtId="0" fontId="13" fillId="0" borderId="2" xfId="0" applyFont="1" applyBorder="1"/>
    <xf numFmtId="0" fontId="3" fillId="0" borderId="25" xfId="0" applyFont="1" applyBorder="1"/>
    <xf numFmtId="0" fontId="3" fillId="0" borderId="10" xfId="0" applyFont="1" applyBorder="1"/>
    <xf numFmtId="0" fontId="0" fillId="0" borderId="2" xfId="0" applyFill="1" applyBorder="1"/>
    <xf numFmtId="164" fontId="0" fillId="0" borderId="4" xfId="0" applyNumberFormat="1" applyBorder="1"/>
    <xf numFmtId="0" fontId="5" fillId="4" borderId="30" xfId="0" applyFont="1" applyFill="1" applyBorder="1" applyAlignment="1"/>
    <xf numFmtId="164" fontId="18" fillId="0" borderId="1" xfId="0" applyNumberFormat="1" applyFont="1" applyFill="1" applyBorder="1" applyAlignment="1">
      <alignment vertical="center" wrapText="1"/>
    </xf>
    <xf numFmtId="164" fontId="3" fillId="0" borderId="27" xfId="0" applyNumberFormat="1" applyFont="1" applyBorder="1"/>
    <xf numFmtId="0" fontId="19" fillId="20" borderId="1" xfId="0" applyFont="1" applyFill="1" applyBorder="1"/>
    <xf numFmtId="0" fontId="20" fillId="20" borderId="1" xfId="0" applyFont="1" applyFill="1" applyBorder="1"/>
    <xf numFmtId="0" fontId="3" fillId="20" borderId="1" xfId="0" applyFont="1" applyFill="1" applyBorder="1"/>
    <xf numFmtId="0" fontId="19" fillId="22" borderId="1" xfId="0" applyFont="1" applyFill="1" applyBorder="1"/>
    <xf numFmtId="0" fontId="20" fillId="22" borderId="1" xfId="0" applyFont="1" applyFill="1" applyBorder="1"/>
    <xf numFmtId="0" fontId="0" fillId="22" borderId="1" xfId="0" applyFill="1" applyBorder="1"/>
    <xf numFmtId="0" fontId="3" fillId="22" borderId="1" xfId="0" applyFont="1" applyFill="1" applyBorder="1"/>
    <xf numFmtId="0" fontId="19" fillId="15" borderId="1" xfId="0" applyFont="1" applyFill="1" applyBorder="1"/>
    <xf numFmtId="0" fontId="20" fillId="15" borderId="1" xfId="0" applyFont="1" applyFill="1" applyBorder="1"/>
    <xf numFmtId="0" fontId="0" fillId="15" borderId="1" xfId="0" applyFill="1" applyBorder="1"/>
    <xf numFmtId="0" fontId="3" fillId="15" borderId="1" xfId="0" applyFont="1" applyFill="1" applyBorder="1"/>
    <xf numFmtId="0" fontId="19" fillId="23" borderId="1" xfId="0" applyFont="1" applyFill="1" applyBorder="1"/>
    <xf numFmtId="0" fontId="20" fillId="23" borderId="1" xfId="0" applyFont="1" applyFill="1" applyBorder="1"/>
    <xf numFmtId="0" fontId="0" fillId="23" borderId="1" xfId="0" applyFill="1" applyBorder="1"/>
    <xf numFmtId="0" fontId="3" fillId="23" borderId="1" xfId="0" applyFont="1" applyFill="1" applyBorder="1"/>
    <xf numFmtId="0" fontId="18" fillId="0" borderId="1" xfId="0" applyFont="1" applyBorder="1"/>
    <xf numFmtId="0" fontId="18" fillId="0" borderId="25" xfId="0" applyFont="1" applyBorder="1"/>
    <xf numFmtId="0" fontId="18" fillId="0" borderId="20" xfId="0" applyFont="1" applyBorder="1"/>
    <xf numFmtId="0" fontId="18" fillId="0" borderId="8" xfId="0" applyFont="1" applyBorder="1"/>
    <xf numFmtId="0" fontId="18" fillId="0" borderId="21" xfId="0" applyFont="1" applyBorder="1"/>
    <xf numFmtId="0" fontId="18" fillId="0" borderId="3" xfId="0" applyFont="1" applyBorder="1"/>
    <xf numFmtId="0" fontId="18" fillId="0" borderId="4" xfId="0" applyFont="1" applyBorder="1"/>
    <xf numFmtId="0" fontId="18" fillId="0" borderId="2" xfId="0" applyFont="1" applyBorder="1"/>
    <xf numFmtId="0" fontId="0" fillId="0" borderId="13" xfId="0" applyBorder="1"/>
    <xf numFmtId="0" fontId="0" fillId="0" borderId="36" xfId="0" applyBorder="1"/>
    <xf numFmtId="166" fontId="0" fillId="0" borderId="37" xfId="0" applyNumberFormat="1" applyBorder="1"/>
    <xf numFmtId="0" fontId="18" fillId="0" borderId="38" xfId="0" applyFont="1" applyFill="1" applyBorder="1"/>
    <xf numFmtId="0" fontId="0" fillId="0" borderId="39" xfId="0" applyBorder="1"/>
    <xf numFmtId="0" fontId="0" fillId="0" borderId="17" xfId="0" applyBorder="1"/>
    <xf numFmtId="0" fontId="0" fillId="0" borderId="18" xfId="0" applyBorder="1"/>
    <xf numFmtId="0" fontId="0" fillId="0" borderId="40" xfId="0" applyBorder="1"/>
    <xf numFmtId="0" fontId="0" fillId="0" borderId="41" xfId="0" applyBorder="1"/>
    <xf numFmtId="0" fontId="3" fillId="20" borderId="3" xfId="0" applyFont="1" applyFill="1" applyBorder="1"/>
    <xf numFmtId="0" fontId="0" fillId="14" borderId="1" xfId="0" applyFill="1" applyBorder="1"/>
    <xf numFmtId="0" fontId="0" fillId="14" borderId="0" xfId="0" applyFill="1"/>
    <xf numFmtId="0" fontId="0" fillId="14" borderId="0" xfId="0" quotePrefix="1" applyFill="1"/>
    <xf numFmtId="0" fontId="13" fillId="10" borderId="27" xfId="0" applyFont="1" applyFill="1" applyBorder="1" applyAlignment="1">
      <alignment horizontal="center" vertical="center"/>
    </xf>
    <xf numFmtId="0" fontId="13" fillId="10" borderId="27" xfId="0" applyFont="1" applyFill="1" applyBorder="1" applyAlignment="1">
      <alignment vertical="center" wrapText="1"/>
    </xf>
    <xf numFmtId="0" fontId="9" fillId="19" borderId="27" xfId="0" applyFont="1" applyFill="1" applyBorder="1" applyAlignment="1">
      <alignment horizontal="center" vertical="center"/>
    </xf>
    <xf numFmtId="0" fontId="13" fillId="10" borderId="27" xfId="0" applyFont="1" applyFill="1" applyBorder="1" applyAlignment="1">
      <alignment horizontal="left" vertical="center" wrapText="1"/>
    </xf>
    <xf numFmtId="0" fontId="8" fillId="4" borderId="27" xfId="0" applyFont="1" applyFill="1" applyBorder="1" applyAlignment="1">
      <alignment horizontal="center"/>
    </xf>
    <xf numFmtId="0" fontId="5" fillId="14" borderId="1" xfId="0" applyFont="1" applyFill="1" applyBorder="1" applyAlignment="1">
      <alignment horizontal="left"/>
    </xf>
    <xf numFmtId="0" fontId="8" fillId="14" borderId="33" xfId="0" applyFont="1" applyFill="1" applyBorder="1" applyAlignment="1">
      <alignment horizontal="center"/>
    </xf>
    <xf numFmtId="0" fontId="8" fillId="14" borderId="34" xfId="0" applyFont="1" applyFill="1" applyBorder="1" applyAlignment="1">
      <alignment horizontal="center"/>
    </xf>
    <xf numFmtId="0" fontId="8" fillId="14" borderId="35" xfId="0" applyFont="1" applyFill="1" applyBorder="1" applyAlignment="1">
      <alignment horizontal="center"/>
    </xf>
    <xf numFmtId="0" fontId="5" fillId="14" borderId="2" xfId="0" applyFont="1" applyFill="1" applyBorder="1" applyAlignment="1">
      <alignment horizontal="center" vertical="top"/>
    </xf>
    <xf numFmtId="0" fontId="5" fillId="14" borderId="29" xfId="0" applyFont="1" applyFill="1" applyBorder="1" applyAlignment="1">
      <alignment horizontal="center" vertical="top"/>
    </xf>
    <xf numFmtId="0" fontId="5" fillId="14" borderId="8" xfId="0" applyFont="1" applyFill="1" applyBorder="1" applyAlignment="1">
      <alignment horizontal="center" vertical="top"/>
    </xf>
    <xf numFmtId="0" fontId="5" fillId="14" borderId="2" xfId="0" applyFont="1" applyFill="1" applyBorder="1" applyAlignment="1">
      <alignment horizontal="center"/>
    </xf>
    <xf numFmtId="0" fontId="5" fillId="14" borderId="29" xfId="0" applyFont="1" applyFill="1" applyBorder="1" applyAlignment="1">
      <alignment horizontal="center"/>
    </xf>
    <xf numFmtId="0" fontId="5" fillId="14" borderId="8" xfId="0" applyFont="1" applyFill="1" applyBorder="1" applyAlignment="1">
      <alignment horizontal="center"/>
    </xf>
    <xf numFmtId="0" fontId="5" fillId="0" borderId="32" xfId="0" applyFont="1" applyFill="1" applyBorder="1" applyAlignment="1">
      <alignment horizontal="center"/>
    </xf>
    <xf numFmtId="0" fontId="5" fillId="0" borderId="31" xfId="0" applyFont="1" applyFill="1" applyBorder="1" applyAlignment="1">
      <alignment horizontal="center"/>
    </xf>
    <xf numFmtId="0" fontId="5" fillId="0" borderId="30" xfId="0" applyFont="1" applyFill="1" applyBorder="1" applyAlignment="1">
      <alignment horizontal="center"/>
    </xf>
    <xf numFmtId="0" fontId="5" fillId="14" borderId="1" xfId="0" applyFont="1" applyFill="1" applyBorder="1" applyAlignment="1">
      <alignment horizontal="center"/>
    </xf>
    <xf numFmtId="0" fontId="5" fillId="4" borderId="27" xfId="0" applyFont="1" applyFill="1" applyBorder="1" applyAlignment="1">
      <alignment horizontal="center"/>
    </xf>
    <xf numFmtId="0" fontId="12" fillId="4" borderId="27" xfId="0" applyFont="1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17" fillId="5" borderId="27" xfId="0" quotePrefix="1" applyFont="1" applyFill="1" applyBorder="1" applyAlignment="1">
      <alignment horizontal="center" vertical="top"/>
    </xf>
    <xf numFmtId="0" fontId="15" fillId="0" borderId="0" xfId="2" applyFont="1" applyBorder="1" applyAlignment="1">
      <alignment horizontal="center" wrapText="1"/>
    </xf>
    <xf numFmtId="0" fontId="2" fillId="17" borderId="2" xfId="0" applyFont="1" applyFill="1" applyBorder="1" applyAlignment="1">
      <alignment horizontal="center"/>
    </xf>
    <xf numFmtId="0" fontId="2" fillId="17" borderId="8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7" fillId="18" borderId="1" xfId="0" applyFont="1" applyFill="1" applyBorder="1" applyAlignment="1">
      <alignment horizontal="left" vertical="top" wrapText="1"/>
    </xf>
    <xf numFmtId="0" fontId="7" fillId="9" borderId="1" xfId="0" applyFont="1" applyFill="1" applyBorder="1" applyAlignment="1">
      <alignment horizontal="left" vertical="top"/>
    </xf>
    <xf numFmtId="0" fontId="5" fillId="21" borderId="2" xfId="0" applyFont="1" applyFill="1" applyBorder="1" applyAlignment="1">
      <alignment horizontal="left"/>
    </xf>
    <xf numFmtId="0" fontId="5" fillId="21" borderId="8" xfId="0" applyFont="1" applyFill="1" applyBorder="1" applyAlignment="1">
      <alignment horizontal="left"/>
    </xf>
    <xf numFmtId="0" fontId="2" fillId="14" borderId="1" xfId="0" applyFont="1" applyFill="1" applyBorder="1" applyAlignment="1">
      <alignment horizontal="center"/>
    </xf>
    <xf numFmtId="0" fontId="2" fillId="14" borderId="2" xfId="0" applyFont="1" applyFill="1" applyBorder="1" applyAlignment="1">
      <alignment horizontal="center"/>
    </xf>
    <xf numFmtId="0" fontId="2" fillId="14" borderId="8" xfId="0" applyFont="1" applyFill="1" applyBorder="1" applyAlignment="1">
      <alignment horizontal="center"/>
    </xf>
    <xf numFmtId="0" fontId="2" fillId="12" borderId="5" xfId="0" applyFont="1" applyFill="1" applyBorder="1" applyAlignment="1">
      <alignment horizontal="center" vertical="center"/>
    </xf>
    <xf numFmtId="0" fontId="2" fillId="12" borderId="6" xfId="0" applyFont="1" applyFill="1" applyBorder="1" applyAlignment="1">
      <alignment horizontal="center" vertical="center"/>
    </xf>
    <xf numFmtId="0" fontId="2" fillId="12" borderId="7" xfId="0" applyFont="1" applyFill="1" applyBorder="1" applyAlignment="1">
      <alignment horizontal="center" vertical="center"/>
    </xf>
    <xf numFmtId="0" fontId="6" fillId="16" borderId="5" xfId="0" applyFont="1" applyFill="1" applyBorder="1" applyAlignment="1">
      <alignment horizontal="center"/>
    </xf>
    <xf numFmtId="0" fontId="6" fillId="16" borderId="6" xfId="0" applyFont="1" applyFill="1" applyBorder="1" applyAlignment="1">
      <alignment horizontal="center"/>
    </xf>
    <xf numFmtId="0" fontId="6" fillId="16" borderId="7" xfId="0" applyFont="1" applyFill="1" applyBorder="1" applyAlignment="1">
      <alignment horizontal="center"/>
    </xf>
    <xf numFmtId="0" fontId="0" fillId="14" borderId="0" xfId="0" quotePrefix="1" applyFill="1" applyBorder="1"/>
    <xf numFmtId="0" fontId="0" fillId="0" borderId="0" xfId="0" applyBorder="1" applyAlignment="1">
      <alignment vertical="top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4B74F7"/>
      <color rgb="FF0066FF"/>
      <color rgb="FF3366FF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'Variation de la boucle'!$A$13</c:f>
              <c:strCache>
                <c:ptCount val="1"/>
                <c:pt idx="0">
                  <c:v>X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'Variation de la boucle'!$B$13:$OM$13</c:f>
              <c:numCache>
                <c:formatCode>General</c:formatCode>
                <c:ptCount val="402"/>
                <c:pt idx="0">
                  <c:v>0</c:v>
                </c:pt>
                <c:pt idx="1">
                  <c:v>2.4937655860349127E-3</c:v>
                </c:pt>
                <c:pt idx="2">
                  <c:v>4.9875311720698253E-3</c:v>
                </c:pt>
                <c:pt idx="3">
                  <c:v>7.481296758104738E-3</c:v>
                </c:pt>
                <c:pt idx="4">
                  <c:v>9.9750623441396506E-3</c:v>
                </c:pt>
                <c:pt idx="5">
                  <c:v>1.2468827930174564E-2</c:v>
                </c:pt>
                <c:pt idx="6">
                  <c:v>1.4962593516209476E-2</c:v>
                </c:pt>
                <c:pt idx="7">
                  <c:v>1.7456359102244388E-2</c:v>
                </c:pt>
                <c:pt idx="8">
                  <c:v>1.9950124688279301E-2</c:v>
                </c:pt>
                <c:pt idx="9">
                  <c:v>2.2443890274314215E-2</c:v>
                </c:pt>
                <c:pt idx="10">
                  <c:v>2.4937655860349128E-2</c:v>
                </c:pt>
                <c:pt idx="11">
                  <c:v>2.7431421446384038E-2</c:v>
                </c:pt>
                <c:pt idx="12">
                  <c:v>2.9925187032418952E-2</c:v>
                </c:pt>
                <c:pt idx="13">
                  <c:v>3.2418952618453865E-2</c:v>
                </c:pt>
                <c:pt idx="14">
                  <c:v>3.4912718204488775E-2</c:v>
                </c:pt>
                <c:pt idx="15">
                  <c:v>3.7406483790523692E-2</c:v>
                </c:pt>
                <c:pt idx="16">
                  <c:v>3.9900249376558602E-2</c:v>
                </c:pt>
                <c:pt idx="17">
                  <c:v>4.2394014962593519E-2</c:v>
                </c:pt>
                <c:pt idx="18">
                  <c:v>4.488778054862843E-2</c:v>
                </c:pt>
                <c:pt idx="19">
                  <c:v>4.738154613466334E-2</c:v>
                </c:pt>
                <c:pt idx="20">
                  <c:v>4.9875311720698257E-2</c:v>
                </c:pt>
                <c:pt idx="21">
                  <c:v>5.2369077306733167E-2</c:v>
                </c:pt>
                <c:pt idx="22">
                  <c:v>5.4862842892768077E-2</c:v>
                </c:pt>
                <c:pt idx="23">
                  <c:v>5.7356608478802994E-2</c:v>
                </c:pt>
                <c:pt idx="24">
                  <c:v>5.9850374064837904E-2</c:v>
                </c:pt>
                <c:pt idx="25">
                  <c:v>6.2344139650872821E-2</c:v>
                </c:pt>
                <c:pt idx="26">
                  <c:v>6.4837905236907731E-2</c:v>
                </c:pt>
                <c:pt idx="27">
                  <c:v>6.7331670822942641E-2</c:v>
                </c:pt>
                <c:pt idx="28">
                  <c:v>6.9825436408977551E-2</c:v>
                </c:pt>
                <c:pt idx="29">
                  <c:v>7.2319201995012475E-2</c:v>
                </c:pt>
                <c:pt idx="30">
                  <c:v>7.4812967581047385E-2</c:v>
                </c:pt>
                <c:pt idx="31">
                  <c:v>7.7306733167082295E-2</c:v>
                </c:pt>
                <c:pt idx="32">
                  <c:v>7.9800498753117205E-2</c:v>
                </c:pt>
                <c:pt idx="33">
                  <c:v>8.2294264339152115E-2</c:v>
                </c:pt>
                <c:pt idx="34">
                  <c:v>8.4788029925187039E-2</c:v>
                </c:pt>
                <c:pt idx="35">
                  <c:v>8.7281795511221949E-2</c:v>
                </c:pt>
                <c:pt idx="36">
                  <c:v>8.9775561097256859E-2</c:v>
                </c:pt>
                <c:pt idx="37">
                  <c:v>9.2269326683291769E-2</c:v>
                </c:pt>
                <c:pt idx="38">
                  <c:v>9.4763092269326679E-2</c:v>
                </c:pt>
                <c:pt idx="39">
                  <c:v>9.7256857855361589E-2</c:v>
                </c:pt>
                <c:pt idx="40">
                  <c:v>9.9750623441396513E-2</c:v>
                </c:pt>
                <c:pt idx="41">
                  <c:v>0.10224438902743142</c:v>
                </c:pt>
                <c:pt idx="42">
                  <c:v>0.10473815461346633</c:v>
                </c:pt>
                <c:pt idx="43">
                  <c:v>0.10723192019950124</c:v>
                </c:pt>
                <c:pt idx="44">
                  <c:v>0.10972568578553615</c:v>
                </c:pt>
                <c:pt idx="45">
                  <c:v>0.11221945137157108</c:v>
                </c:pt>
                <c:pt idx="46">
                  <c:v>0.11471321695760599</c:v>
                </c:pt>
                <c:pt idx="47">
                  <c:v>0.1172069825436409</c:v>
                </c:pt>
                <c:pt idx="48">
                  <c:v>0.11970074812967581</c:v>
                </c:pt>
                <c:pt idx="49">
                  <c:v>0.12219451371571072</c:v>
                </c:pt>
                <c:pt idx="50">
                  <c:v>0.12468827930174564</c:v>
                </c:pt>
                <c:pt idx="51">
                  <c:v>0.12718204488778054</c:v>
                </c:pt>
                <c:pt idx="52">
                  <c:v>0.12967581047381546</c:v>
                </c:pt>
                <c:pt idx="53">
                  <c:v>0.13216957605985039</c:v>
                </c:pt>
                <c:pt idx="54">
                  <c:v>0.13466334164588528</c:v>
                </c:pt>
                <c:pt idx="55">
                  <c:v>0.13715710723192021</c:v>
                </c:pt>
                <c:pt idx="56">
                  <c:v>0.1396508728179551</c:v>
                </c:pt>
                <c:pt idx="57">
                  <c:v>0.14214463840399003</c:v>
                </c:pt>
                <c:pt idx="58">
                  <c:v>0.14463840399002495</c:v>
                </c:pt>
                <c:pt idx="59">
                  <c:v>0.14713216957605985</c:v>
                </c:pt>
                <c:pt idx="60">
                  <c:v>0.14962593516209477</c:v>
                </c:pt>
                <c:pt idx="61">
                  <c:v>0.15211970074812967</c:v>
                </c:pt>
                <c:pt idx="62">
                  <c:v>0.15461346633416459</c:v>
                </c:pt>
                <c:pt idx="63">
                  <c:v>0.15710723192019951</c:v>
                </c:pt>
                <c:pt idx="64">
                  <c:v>0.15960099750623441</c:v>
                </c:pt>
                <c:pt idx="65">
                  <c:v>0.16209476309226933</c:v>
                </c:pt>
                <c:pt idx="66">
                  <c:v>0.16458852867830423</c:v>
                </c:pt>
                <c:pt idx="67">
                  <c:v>0.16708229426433915</c:v>
                </c:pt>
                <c:pt idx="68">
                  <c:v>0.16957605985037408</c:v>
                </c:pt>
                <c:pt idx="69">
                  <c:v>0.17206982543640897</c:v>
                </c:pt>
                <c:pt idx="70">
                  <c:v>0.1745635910224439</c:v>
                </c:pt>
                <c:pt idx="71">
                  <c:v>0.17705735660847879</c:v>
                </c:pt>
                <c:pt idx="72">
                  <c:v>0.17955112219451372</c:v>
                </c:pt>
                <c:pt idx="73">
                  <c:v>0.18204488778054864</c:v>
                </c:pt>
                <c:pt idx="74">
                  <c:v>0.18453865336658354</c:v>
                </c:pt>
                <c:pt idx="75">
                  <c:v>0.18703241895261846</c:v>
                </c:pt>
                <c:pt idx="76">
                  <c:v>0.18952618453865336</c:v>
                </c:pt>
                <c:pt idx="77">
                  <c:v>0.19201995012468828</c:v>
                </c:pt>
                <c:pt idx="78">
                  <c:v>0.19451371571072318</c:v>
                </c:pt>
                <c:pt idx="79">
                  <c:v>0.1970074812967581</c:v>
                </c:pt>
                <c:pt idx="80">
                  <c:v>0.19950124688279303</c:v>
                </c:pt>
                <c:pt idx="81">
                  <c:v>0.20199501246882792</c:v>
                </c:pt>
                <c:pt idx="82">
                  <c:v>0.20448877805486285</c:v>
                </c:pt>
                <c:pt idx="83">
                  <c:v>0.20698254364089774</c:v>
                </c:pt>
                <c:pt idx="84">
                  <c:v>0.20947630922693267</c:v>
                </c:pt>
                <c:pt idx="85">
                  <c:v>0.21197007481296759</c:v>
                </c:pt>
                <c:pt idx="86">
                  <c:v>0.21446384039900249</c:v>
                </c:pt>
                <c:pt idx="87">
                  <c:v>0.21695760598503741</c:v>
                </c:pt>
                <c:pt idx="88">
                  <c:v>0.21945137157107231</c:v>
                </c:pt>
                <c:pt idx="89">
                  <c:v>0.22194513715710723</c:v>
                </c:pt>
                <c:pt idx="90">
                  <c:v>0.22443890274314215</c:v>
                </c:pt>
                <c:pt idx="91">
                  <c:v>0.22693266832917705</c:v>
                </c:pt>
                <c:pt idx="92">
                  <c:v>0.22942643391521197</c:v>
                </c:pt>
                <c:pt idx="93">
                  <c:v>0.23192019950124687</c:v>
                </c:pt>
                <c:pt idx="94">
                  <c:v>0.23441396508728179</c:v>
                </c:pt>
                <c:pt idx="95">
                  <c:v>0.23690773067331672</c:v>
                </c:pt>
                <c:pt idx="96">
                  <c:v>0.23940149625935161</c:v>
                </c:pt>
                <c:pt idx="97">
                  <c:v>0.24189526184538654</c:v>
                </c:pt>
                <c:pt idx="98">
                  <c:v>0.24438902743142144</c:v>
                </c:pt>
                <c:pt idx="99">
                  <c:v>0.24688279301745636</c:v>
                </c:pt>
                <c:pt idx="100">
                  <c:v>0.24937655860349128</c:v>
                </c:pt>
                <c:pt idx="101">
                  <c:v>0.25187032418952621</c:v>
                </c:pt>
                <c:pt idx="102">
                  <c:v>0.25436408977556108</c:v>
                </c:pt>
                <c:pt idx="103">
                  <c:v>0.256857855361596</c:v>
                </c:pt>
                <c:pt idx="104">
                  <c:v>0.25935162094763092</c:v>
                </c:pt>
                <c:pt idx="105">
                  <c:v>0.26184538653366585</c:v>
                </c:pt>
                <c:pt idx="106">
                  <c:v>0.26433915211970077</c:v>
                </c:pt>
                <c:pt idx="107">
                  <c:v>0.26683291770573564</c:v>
                </c:pt>
                <c:pt idx="108">
                  <c:v>0.26932668329177056</c:v>
                </c:pt>
                <c:pt idx="109">
                  <c:v>0.27182044887780549</c:v>
                </c:pt>
                <c:pt idx="110">
                  <c:v>0.27431421446384041</c:v>
                </c:pt>
                <c:pt idx="111">
                  <c:v>0.27680798004987534</c:v>
                </c:pt>
                <c:pt idx="112">
                  <c:v>0.2793017456359102</c:v>
                </c:pt>
                <c:pt idx="113">
                  <c:v>0.28179551122194513</c:v>
                </c:pt>
                <c:pt idx="114">
                  <c:v>0.28428927680798005</c:v>
                </c:pt>
                <c:pt idx="115">
                  <c:v>0.28678304239401498</c:v>
                </c:pt>
                <c:pt idx="116">
                  <c:v>0.2892768079800499</c:v>
                </c:pt>
                <c:pt idx="117">
                  <c:v>0.29177057356608477</c:v>
                </c:pt>
                <c:pt idx="118">
                  <c:v>0.29426433915211969</c:v>
                </c:pt>
                <c:pt idx="119">
                  <c:v>0.29675810473815462</c:v>
                </c:pt>
                <c:pt idx="120">
                  <c:v>0.29925187032418954</c:v>
                </c:pt>
                <c:pt idx="121">
                  <c:v>0.30174563591022446</c:v>
                </c:pt>
                <c:pt idx="122">
                  <c:v>0.30423940149625933</c:v>
                </c:pt>
                <c:pt idx="123">
                  <c:v>0.30673316708229426</c:v>
                </c:pt>
                <c:pt idx="124">
                  <c:v>0.30922693266832918</c:v>
                </c:pt>
                <c:pt idx="125">
                  <c:v>0.3117206982543641</c:v>
                </c:pt>
                <c:pt idx="126">
                  <c:v>0.31421446384039903</c:v>
                </c:pt>
                <c:pt idx="127">
                  <c:v>0.3167082294264339</c:v>
                </c:pt>
                <c:pt idx="128">
                  <c:v>0.31920199501246882</c:v>
                </c:pt>
                <c:pt idx="129">
                  <c:v>0.32169576059850374</c:v>
                </c:pt>
                <c:pt idx="130">
                  <c:v>0.32418952618453867</c:v>
                </c:pt>
                <c:pt idx="131">
                  <c:v>0.32668329177057359</c:v>
                </c:pt>
                <c:pt idx="132">
                  <c:v>0.32917705735660846</c:v>
                </c:pt>
                <c:pt idx="133">
                  <c:v>0.33167082294264338</c:v>
                </c:pt>
                <c:pt idx="134">
                  <c:v>0.33416458852867831</c:v>
                </c:pt>
                <c:pt idx="135">
                  <c:v>0.33665835411471323</c:v>
                </c:pt>
                <c:pt idx="136">
                  <c:v>0.33915211970074816</c:v>
                </c:pt>
                <c:pt idx="137">
                  <c:v>0.34164588528678302</c:v>
                </c:pt>
                <c:pt idx="138">
                  <c:v>0.34413965087281795</c:v>
                </c:pt>
                <c:pt idx="139">
                  <c:v>0.34663341645885287</c:v>
                </c:pt>
                <c:pt idx="140">
                  <c:v>0.3491271820448878</c:v>
                </c:pt>
                <c:pt idx="141">
                  <c:v>0.35162094763092272</c:v>
                </c:pt>
                <c:pt idx="142">
                  <c:v>0.35411471321695759</c:v>
                </c:pt>
                <c:pt idx="143">
                  <c:v>0.35660847880299251</c:v>
                </c:pt>
                <c:pt idx="144">
                  <c:v>0.35910224438902744</c:v>
                </c:pt>
                <c:pt idx="145">
                  <c:v>0.36159600997506236</c:v>
                </c:pt>
                <c:pt idx="146">
                  <c:v>0.36408977556109728</c:v>
                </c:pt>
                <c:pt idx="147">
                  <c:v>0.36658354114713215</c:v>
                </c:pt>
                <c:pt idx="148">
                  <c:v>0.36907730673316708</c:v>
                </c:pt>
                <c:pt idx="149">
                  <c:v>0.371571072319202</c:v>
                </c:pt>
                <c:pt idx="150">
                  <c:v>0.37406483790523692</c:v>
                </c:pt>
                <c:pt idx="151">
                  <c:v>0.37655860349127179</c:v>
                </c:pt>
                <c:pt idx="152">
                  <c:v>0.37905236907730672</c:v>
                </c:pt>
                <c:pt idx="153">
                  <c:v>0.38154613466334164</c:v>
                </c:pt>
                <c:pt idx="154">
                  <c:v>0.38403990024937656</c:v>
                </c:pt>
                <c:pt idx="155">
                  <c:v>0.38653366583541149</c:v>
                </c:pt>
                <c:pt idx="156">
                  <c:v>0.38902743142144636</c:v>
                </c:pt>
                <c:pt idx="157">
                  <c:v>0.39152119700748128</c:v>
                </c:pt>
                <c:pt idx="158">
                  <c:v>0.3940149625935162</c:v>
                </c:pt>
                <c:pt idx="159">
                  <c:v>0.39650872817955113</c:v>
                </c:pt>
                <c:pt idx="160">
                  <c:v>0.39900249376558605</c:v>
                </c:pt>
                <c:pt idx="161">
                  <c:v>0.40149625935162092</c:v>
                </c:pt>
                <c:pt idx="162">
                  <c:v>0.40399002493765584</c:v>
                </c:pt>
                <c:pt idx="163">
                  <c:v>0.40648379052369077</c:v>
                </c:pt>
                <c:pt idx="164">
                  <c:v>0.40897755610972569</c:v>
                </c:pt>
                <c:pt idx="165">
                  <c:v>0.41147132169576062</c:v>
                </c:pt>
                <c:pt idx="166">
                  <c:v>0.41396508728179549</c:v>
                </c:pt>
                <c:pt idx="167">
                  <c:v>0.41645885286783041</c:v>
                </c:pt>
                <c:pt idx="168">
                  <c:v>0.41895261845386533</c:v>
                </c:pt>
                <c:pt idx="169">
                  <c:v>0.42144638403990026</c:v>
                </c:pt>
                <c:pt idx="170">
                  <c:v>0.42394014962593518</c:v>
                </c:pt>
                <c:pt idx="171">
                  <c:v>0.42643391521197005</c:v>
                </c:pt>
                <c:pt idx="172">
                  <c:v>0.42892768079800497</c:v>
                </c:pt>
                <c:pt idx="173">
                  <c:v>0.4314214463840399</c:v>
                </c:pt>
                <c:pt idx="174">
                  <c:v>0.43391521197007482</c:v>
                </c:pt>
                <c:pt idx="175">
                  <c:v>0.43640897755610975</c:v>
                </c:pt>
                <c:pt idx="176">
                  <c:v>0.43890274314214461</c:v>
                </c:pt>
                <c:pt idx="177">
                  <c:v>0.44139650872817954</c:v>
                </c:pt>
                <c:pt idx="178">
                  <c:v>0.44389027431421446</c:v>
                </c:pt>
                <c:pt idx="179">
                  <c:v>0.44638403990024939</c:v>
                </c:pt>
                <c:pt idx="180">
                  <c:v>0.44887780548628431</c:v>
                </c:pt>
                <c:pt idx="181">
                  <c:v>0.45137157107231918</c:v>
                </c:pt>
                <c:pt idx="182">
                  <c:v>0.4538653366583541</c:v>
                </c:pt>
                <c:pt idx="183">
                  <c:v>0.45635910224438903</c:v>
                </c:pt>
                <c:pt idx="184">
                  <c:v>0.45885286783042395</c:v>
                </c:pt>
                <c:pt idx="185">
                  <c:v>0.46134663341645887</c:v>
                </c:pt>
                <c:pt idx="186">
                  <c:v>0.46384039900249374</c:v>
                </c:pt>
                <c:pt idx="187">
                  <c:v>0.46633416458852867</c:v>
                </c:pt>
                <c:pt idx="188">
                  <c:v>0.46882793017456359</c:v>
                </c:pt>
                <c:pt idx="189">
                  <c:v>0.47132169576059851</c:v>
                </c:pt>
                <c:pt idx="190">
                  <c:v>0.47381546134663344</c:v>
                </c:pt>
                <c:pt idx="191">
                  <c:v>0.47630922693266831</c:v>
                </c:pt>
                <c:pt idx="192">
                  <c:v>0.47880299251870323</c:v>
                </c:pt>
                <c:pt idx="193">
                  <c:v>0.48129675810473815</c:v>
                </c:pt>
                <c:pt idx="194">
                  <c:v>0.48379052369077308</c:v>
                </c:pt>
                <c:pt idx="195">
                  <c:v>0.486284289276808</c:v>
                </c:pt>
                <c:pt idx="196">
                  <c:v>0.48877805486284287</c:v>
                </c:pt>
                <c:pt idx="197">
                  <c:v>0.49127182044887779</c:v>
                </c:pt>
                <c:pt idx="198">
                  <c:v>0.49376558603491272</c:v>
                </c:pt>
                <c:pt idx="199">
                  <c:v>0.49625935162094764</c:v>
                </c:pt>
                <c:pt idx="200">
                  <c:v>0.49875311720698257</c:v>
                </c:pt>
                <c:pt idx="201">
                  <c:v>0.50124688279301743</c:v>
                </c:pt>
                <c:pt idx="202">
                  <c:v>0.50374064837905241</c:v>
                </c:pt>
                <c:pt idx="203">
                  <c:v>0.50623441396508728</c:v>
                </c:pt>
                <c:pt idx="204">
                  <c:v>0.50872817955112215</c:v>
                </c:pt>
                <c:pt idx="205">
                  <c:v>0.51122194513715713</c:v>
                </c:pt>
                <c:pt idx="206">
                  <c:v>0.513715710723192</c:v>
                </c:pt>
                <c:pt idx="207">
                  <c:v>0.51620947630922698</c:v>
                </c:pt>
                <c:pt idx="208">
                  <c:v>0.51870324189526185</c:v>
                </c:pt>
                <c:pt idx="209">
                  <c:v>0.52119700748129671</c:v>
                </c:pt>
                <c:pt idx="210">
                  <c:v>0.52369077306733169</c:v>
                </c:pt>
                <c:pt idx="211">
                  <c:v>0.52618453865336656</c:v>
                </c:pt>
                <c:pt idx="212">
                  <c:v>0.52867830423940154</c:v>
                </c:pt>
                <c:pt idx="213">
                  <c:v>0.53117206982543641</c:v>
                </c:pt>
                <c:pt idx="214">
                  <c:v>0.53366583541147128</c:v>
                </c:pt>
                <c:pt idx="215">
                  <c:v>0.53615960099750626</c:v>
                </c:pt>
                <c:pt idx="216">
                  <c:v>0.53865336658354113</c:v>
                </c:pt>
                <c:pt idx="217">
                  <c:v>0.54114713216957611</c:v>
                </c:pt>
                <c:pt idx="218">
                  <c:v>0.54364089775561097</c:v>
                </c:pt>
                <c:pt idx="219">
                  <c:v>0.54613466334164584</c:v>
                </c:pt>
                <c:pt idx="220">
                  <c:v>0.54862842892768082</c:v>
                </c:pt>
                <c:pt idx="221">
                  <c:v>0.55112219451371569</c:v>
                </c:pt>
                <c:pt idx="222">
                  <c:v>0.55361596009975067</c:v>
                </c:pt>
                <c:pt idx="223">
                  <c:v>0.55610972568578554</c:v>
                </c:pt>
                <c:pt idx="224">
                  <c:v>0.55860349127182041</c:v>
                </c:pt>
                <c:pt idx="225">
                  <c:v>0.56109725685785539</c:v>
                </c:pt>
                <c:pt idx="226">
                  <c:v>0.56359102244389025</c:v>
                </c:pt>
                <c:pt idx="227">
                  <c:v>0.56608478802992523</c:v>
                </c:pt>
                <c:pt idx="228">
                  <c:v>0.5685785536159601</c:v>
                </c:pt>
                <c:pt idx="229">
                  <c:v>0.57107231920199497</c:v>
                </c:pt>
                <c:pt idx="230">
                  <c:v>0.57356608478802995</c:v>
                </c:pt>
                <c:pt idx="231">
                  <c:v>0.57605985037406482</c:v>
                </c:pt>
                <c:pt idx="232">
                  <c:v>0.5785536159600998</c:v>
                </c:pt>
                <c:pt idx="233">
                  <c:v>0.58104738154613467</c:v>
                </c:pt>
                <c:pt idx="234">
                  <c:v>0.58354114713216954</c:v>
                </c:pt>
                <c:pt idx="235">
                  <c:v>0.58603491271820451</c:v>
                </c:pt>
                <c:pt idx="236">
                  <c:v>0.58852867830423938</c:v>
                </c:pt>
                <c:pt idx="237">
                  <c:v>0.59102244389027436</c:v>
                </c:pt>
                <c:pt idx="238">
                  <c:v>0.59351620947630923</c:v>
                </c:pt>
                <c:pt idx="239">
                  <c:v>0.5960099750623441</c:v>
                </c:pt>
                <c:pt idx="240">
                  <c:v>0.59850374064837908</c:v>
                </c:pt>
                <c:pt idx="241">
                  <c:v>0.60099750623441395</c:v>
                </c:pt>
                <c:pt idx="242">
                  <c:v>0.60349127182044893</c:v>
                </c:pt>
                <c:pt idx="243">
                  <c:v>0.6059850374064838</c:v>
                </c:pt>
                <c:pt idx="244">
                  <c:v>0.60847880299251866</c:v>
                </c:pt>
                <c:pt idx="245">
                  <c:v>0.61097256857855364</c:v>
                </c:pt>
                <c:pt idx="246">
                  <c:v>0.61346633416458851</c:v>
                </c:pt>
                <c:pt idx="247">
                  <c:v>0.61596009975062349</c:v>
                </c:pt>
                <c:pt idx="248">
                  <c:v>0.61845386533665836</c:v>
                </c:pt>
                <c:pt idx="249">
                  <c:v>0.62094763092269323</c:v>
                </c:pt>
                <c:pt idx="250">
                  <c:v>0.62344139650872821</c:v>
                </c:pt>
                <c:pt idx="251">
                  <c:v>0.62593516209476308</c:v>
                </c:pt>
                <c:pt idx="252">
                  <c:v>0.62842892768079806</c:v>
                </c:pt>
                <c:pt idx="253">
                  <c:v>0.63092269326683292</c:v>
                </c:pt>
                <c:pt idx="254">
                  <c:v>0.63341645885286779</c:v>
                </c:pt>
                <c:pt idx="255">
                  <c:v>0.63591022443890277</c:v>
                </c:pt>
                <c:pt idx="256">
                  <c:v>0.63840399002493764</c:v>
                </c:pt>
                <c:pt idx="257">
                  <c:v>0.64089775561097262</c:v>
                </c:pt>
                <c:pt idx="258">
                  <c:v>0.64339152119700749</c:v>
                </c:pt>
                <c:pt idx="259">
                  <c:v>0.64588528678304236</c:v>
                </c:pt>
                <c:pt idx="260">
                  <c:v>0.64837905236907734</c:v>
                </c:pt>
                <c:pt idx="261">
                  <c:v>0.6508728179551122</c:v>
                </c:pt>
                <c:pt idx="262">
                  <c:v>0.65336658354114718</c:v>
                </c:pt>
                <c:pt idx="263">
                  <c:v>0.65586034912718205</c:v>
                </c:pt>
                <c:pt idx="264">
                  <c:v>0.65835411471321692</c:v>
                </c:pt>
                <c:pt idx="265">
                  <c:v>0.6608478802992519</c:v>
                </c:pt>
                <c:pt idx="266">
                  <c:v>0.66334164588528677</c:v>
                </c:pt>
                <c:pt idx="267">
                  <c:v>0.66583541147132175</c:v>
                </c:pt>
                <c:pt idx="268">
                  <c:v>0.66832917705735662</c:v>
                </c:pt>
                <c:pt idx="269">
                  <c:v>0.67082294264339148</c:v>
                </c:pt>
                <c:pt idx="270">
                  <c:v>0.67331670822942646</c:v>
                </c:pt>
                <c:pt idx="271">
                  <c:v>0.67581047381546133</c:v>
                </c:pt>
                <c:pt idx="272">
                  <c:v>0.67830423940149631</c:v>
                </c:pt>
                <c:pt idx="273">
                  <c:v>0.68079800498753118</c:v>
                </c:pt>
                <c:pt idx="274">
                  <c:v>0.68329177057356605</c:v>
                </c:pt>
                <c:pt idx="275">
                  <c:v>0.68578553615960103</c:v>
                </c:pt>
                <c:pt idx="276">
                  <c:v>0.6882793017456359</c:v>
                </c:pt>
                <c:pt idx="277">
                  <c:v>0.69077306733167088</c:v>
                </c:pt>
                <c:pt idx="278">
                  <c:v>0.69326683291770574</c:v>
                </c:pt>
                <c:pt idx="279">
                  <c:v>0.69576059850374061</c:v>
                </c:pt>
                <c:pt idx="280">
                  <c:v>0.69825436408977559</c:v>
                </c:pt>
                <c:pt idx="281">
                  <c:v>0.70074812967581046</c:v>
                </c:pt>
                <c:pt idx="282">
                  <c:v>0.70324189526184544</c:v>
                </c:pt>
                <c:pt idx="283">
                  <c:v>0.70573566084788031</c:v>
                </c:pt>
                <c:pt idx="284">
                  <c:v>0.70822942643391518</c:v>
                </c:pt>
                <c:pt idx="285">
                  <c:v>0.71072319201995016</c:v>
                </c:pt>
                <c:pt idx="286">
                  <c:v>0.71321695760598502</c:v>
                </c:pt>
                <c:pt idx="287">
                  <c:v>0.71571072319202</c:v>
                </c:pt>
                <c:pt idx="288">
                  <c:v>0.71820448877805487</c:v>
                </c:pt>
                <c:pt idx="289">
                  <c:v>0.72069825436408974</c:v>
                </c:pt>
                <c:pt idx="290">
                  <c:v>0.72319201995012472</c:v>
                </c:pt>
                <c:pt idx="291">
                  <c:v>0.72568578553615959</c:v>
                </c:pt>
                <c:pt idx="292">
                  <c:v>0.72817955112219457</c:v>
                </c:pt>
                <c:pt idx="293">
                  <c:v>0.73067331670822944</c:v>
                </c:pt>
                <c:pt idx="294">
                  <c:v>0.73316708229426431</c:v>
                </c:pt>
                <c:pt idx="295">
                  <c:v>0.73566084788029928</c:v>
                </c:pt>
                <c:pt idx="296">
                  <c:v>0.73815461346633415</c:v>
                </c:pt>
                <c:pt idx="297">
                  <c:v>0.74064837905236913</c:v>
                </c:pt>
                <c:pt idx="298">
                  <c:v>0.743142144638404</c:v>
                </c:pt>
                <c:pt idx="299">
                  <c:v>0.74563591022443887</c:v>
                </c:pt>
                <c:pt idx="300">
                  <c:v>0.74812967581047385</c:v>
                </c:pt>
                <c:pt idx="301">
                  <c:v>0.75062344139650872</c:v>
                </c:pt>
                <c:pt idx="302">
                  <c:v>0.75311720698254359</c:v>
                </c:pt>
                <c:pt idx="303">
                  <c:v>0.75561097256857856</c:v>
                </c:pt>
                <c:pt idx="304">
                  <c:v>0.75810473815461343</c:v>
                </c:pt>
                <c:pt idx="305">
                  <c:v>0.76059850374064841</c:v>
                </c:pt>
                <c:pt idx="306">
                  <c:v>0.76309226932668328</c:v>
                </c:pt>
                <c:pt idx="307">
                  <c:v>0.76558603491271815</c:v>
                </c:pt>
                <c:pt idx="308">
                  <c:v>0.76807980049875313</c:v>
                </c:pt>
                <c:pt idx="309">
                  <c:v>0.770573566084788</c:v>
                </c:pt>
                <c:pt idx="310">
                  <c:v>0.77306733167082298</c:v>
                </c:pt>
                <c:pt idx="311">
                  <c:v>0.77556109725685785</c:v>
                </c:pt>
                <c:pt idx="312">
                  <c:v>0.77805486284289271</c:v>
                </c:pt>
                <c:pt idx="313">
                  <c:v>0.78054862842892769</c:v>
                </c:pt>
                <c:pt idx="314">
                  <c:v>0.78304239401496256</c:v>
                </c:pt>
                <c:pt idx="315">
                  <c:v>0.78553615960099754</c:v>
                </c:pt>
                <c:pt idx="316">
                  <c:v>0.78802992518703241</c:v>
                </c:pt>
                <c:pt idx="317">
                  <c:v>0.79052369077306728</c:v>
                </c:pt>
                <c:pt idx="318">
                  <c:v>0.79301745635910226</c:v>
                </c:pt>
                <c:pt idx="319">
                  <c:v>0.79551122194513713</c:v>
                </c:pt>
                <c:pt idx="320">
                  <c:v>0.79800498753117211</c:v>
                </c:pt>
                <c:pt idx="321">
                  <c:v>0.80049875311720697</c:v>
                </c:pt>
                <c:pt idx="322">
                  <c:v>0.80299251870324184</c:v>
                </c:pt>
                <c:pt idx="323">
                  <c:v>0.80548628428927682</c:v>
                </c:pt>
                <c:pt idx="324">
                  <c:v>0.80798004987531169</c:v>
                </c:pt>
                <c:pt idx="325">
                  <c:v>0.81047381546134667</c:v>
                </c:pt>
                <c:pt idx="326">
                  <c:v>0.81296758104738154</c:v>
                </c:pt>
                <c:pt idx="327">
                  <c:v>0.81546134663341641</c:v>
                </c:pt>
                <c:pt idx="328">
                  <c:v>0.81795511221945139</c:v>
                </c:pt>
                <c:pt idx="329">
                  <c:v>0.82044887780548625</c:v>
                </c:pt>
                <c:pt idx="330">
                  <c:v>0.82294264339152123</c:v>
                </c:pt>
                <c:pt idx="331">
                  <c:v>0.8254364089775561</c:v>
                </c:pt>
                <c:pt idx="332">
                  <c:v>0.82793017456359097</c:v>
                </c:pt>
                <c:pt idx="333">
                  <c:v>0.83042394014962595</c:v>
                </c:pt>
                <c:pt idx="334">
                  <c:v>0.83291770573566082</c:v>
                </c:pt>
                <c:pt idx="335">
                  <c:v>0.8354114713216958</c:v>
                </c:pt>
                <c:pt idx="336">
                  <c:v>0.83790523690773067</c:v>
                </c:pt>
                <c:pt idx="337">
                  <c:v>0.84039900249376553</c:v>
                </c:pt>
                <c:pt idx="338">
                  <c:v>0.84289276807980051</c:v>
                </c:pt>
                <c:pt idx="339">
                  <c:v>0.84538653366583538</c:v>
                </c:pt>
                <c:pt idx="340">
                  <c:v>0.84788029925187036</c:v>
                </c:pt>
                <c:pt idx="341">
                  <c:v>0.85037406483790523</c:v>
                </c:pt>
                <c:pt idx="342">
                  <c:v>0.8528678304239401</c:v>
                </c:pt>
                <c:pt idx="343">
                  <c:v>0.85536159600997508</c:v>
                </c:pt>
                <c:pt idx="344">
                  <c:v>0.85785536159600995</c:v>
                </c:pt>
                <c:pt idx="345">
                  <c:v>0.86034912718204493</c:v>
                </c:pt>
                <c:pt idx="346">
                  <c:v>0.86284289276807979</c:v>
                </c:pt>
                <c:pt idx="347">
                  <c:v>0.86533665835411466</c:v>
                </c:pt>
                <c:pt idx="348">
                  <c:v>0.86783042394014964</c:v>
                </c:pt>
                <c:pt idx="349">
                  <c:v>0.87032418952618451</c:v>
                </c:pt>
                <c:pt idx="350">
                  <c:v>0.87281795511221949</c:v>
                </c:pt>
                <c:pt idx="351">
                  <c:v>0.87531172069825436</c:v>
                </c:pt>
                <c:pt idx="352">
                  <c:v>0.87780548628428923</c:v>
                </c:pt>
                <c:pt idx="353">
                  <c:v>0.88029925187032421</c:v>
                </c:pt>
                <c:pt idx="354">
                  <c:v>0.88279301745635907</c:v>
                </c:pt>
                <c:pt idx="355">
                  <c:v>0.88528678304239405</c:v>
                </c:pt>
                <c:pt idx="356">
                  <c:v>0.88778054862842892</c:v>
                </c:pt>
                <c:pt idx="357">
                  <c:v>0.89027431421446379</c:v>
                </c:pt>
                <c:pt idx="358">
                  <c:v>0.89276807980049877</c:v>
                </c:pt>
                <c:pt idx="359">
                  <c:v>0.89526184538653364</c:v>
                </c:pt>
                <c:pt idx="360">
                  <c:v>0.89775561097256862</c:v>
                </c:pt>
                <c:pt idx="361">
                  <c:v>0.90024937655860349</c:v>
                </c:pt>
                <c:pt idx="362">
                  <c:v>0.90274314214463836</c:v>
                </c:pt>
                <c:pt idx="363">
                  <c:v>0.90523690773067333</c:v>
                </c:pt>
                <c:pt idx="364">
                  <c:v>0.9077306733167082</c:v>
                </c:pt>
                <c:pt idx="365">
                  <c:v>0.91022443890274318</c:v>
                </c:pt>
                <c:pt idx="366">
                  <c:v>0.91271820448877805</c:v>
                </c:pt>
                <c:pt idx="367">
                  <c:v>0.91521197007481292</c:v>
                </c:pt>
                <c:pt idx="368">
                  <c:v>0.9177057356608479</c:v>
                </c:pt>
                <c:pt idx="369">
                  <c:v>0.92019950124688277</c:v>
                </c:pt>
                <c:pt idx="370">
                  <c:v>0.92269326683291775</c:v>
                </c:pt>
                <c:pt idx="371">
                  <c:v>0.92518703241895262</c:v>
                </c:pt>
                <c:pt idx="372">
                  <c:v>0.92768079800498748</c:v>
                </c:pt>
                <c:pt idx="373">
                  <c:v>0.93017456359102246</c:v>
                </c:pt>
                <c:pt idx="374">
                  <c:v>0.93266832917705733</c:v>
                </c:pt>
                <c:pt idx="375">
                  <c:v>0.93516209476309231</c:v>
                </c:pt>
                <c:pt idx="376">
                  <c:v>0.93765586034912718</c:v>
                </c:pt>
                <c:pt idx="377">
                  <c:v>0.94014962593516205</c:v>
                </c:pt>
                <c:pt idx="378">
                  <c:v>0.94264339152119703</c:v>
                </c:pt>
                <c:pt idx="379">
                  <c:v>0.9451371571072319</c:v>
                </c:pt>
                <c:pt idx="380">
                  <c:v>0.94763092269326688</c:v>
                </c:pt>
                <c:pt idx="381">
                  <c:v>0.95012468827930174</c:v>
                </c:pt>
                <c:pt idx="382">
                  <c:v>0.95261845386533661</c:v>
                </c:pt>
                <c:pt idx="383">
                  <c:v>0.95511221945137159</c:v>
                </c:pt>
                <c:pt idx="384">
                  <c:v>0.95760598503740646</c:v>
                </c:pt>
                <c:pt idx="385">
                  <c:v>0.96009975062344144</c:v>
                </c:pt>
                <c:pt idx="386">
                  <c:v>0.96259351620947631</c:v>
                </c:pt>
                <c:pt idx="387">
                  <c:v>0.96508728179551118</c:v>
                </c:pt>
                <c:pt idx="388">
                  <c:v>0.96758104738154616</c:v>
                </c:pt>
                <c:pt idx="389">
                  <c:v>0.97007481296758102</c:v>
                </c:pt>
                <c:pt idx="390">
                  <c:v>0.972568578553616</c:v>
                </c:pt>
                <c:pt idx="391">
                  <c:v>0.97506234413965087</c:v>
                </c:pt>
                <c:pt idx="392">
                  <c:v>0.97755610972568574</c:v>
                </c:pt>
                <c:pt idx="393">
                  <c:v>0.98004987531172072</c:v>
                </c:pt>
                <c:pt idx="394">
                  <c:v>0.98254364089775559</c:v>
                </c:pt>
                <c:pt idx="395">
                  <c:v>0.98503740648379057</c:v>
                </c:pt>
                <c:pt idx="396">
                  <c:v>0.98753117206982544</c:v>
                </c:pt>
                <c:pt idx="397">
                  <c:v>0.9900249376558603</c:v>
                </c:pt>
                <c:pt idx="398">
                  <c:v>0.99251870324189528</c:v>
                </c:pt>
                <c:pt idx="399">
                  <c:v>0.99501246882793015</c:v>
                </c:pt>
                <c:pt idx="400">
                  <c:v>0.99750623441396513</c:v>
                </c:pt>
                <c:pt idx="40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622-4989-A4D1-73D3602EAAA1}"/>
            </c:ext>
          </c:extLst>
        </c:ser>
        <c:ser>
          <c:idx val="1"/>
          <c:order val="1"/>
          <c:tx>
            <c:strRef>
              <c:f>'Variation de la boucle'!$A$14</c:f>
              <c:strCache>
                <c:ptCount val="1"/>
                <c:pt idx="0">
                  <c:v>Hz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'Variation de la boucle'!$B$14:$OM$14</c:f>
              <c:numCache>
                <c:formatCode>General</c:formatCode>
                <c:ptCount val="402"/>
                <c:pt idx="0">
                  <c:v>-11.518139133925885</c:v>
                </c:pt>
                <c:pt idx="1">
                  <c:v>-11.322524099476469</c:v>
                </c:pt>
                <c:pt idx="2">
                  <c:v>-11.131290793325821</c:v>
                </c:pt>
                <c:pt idx="3">
                  <c:v>-10.944341661187845</c:v>
                </c:pt>
                <c:pt idx="4">
                  <c:v>-10.761583222921459</c:v>
                </c:pt>
                <c:pt idx="5">
                  <c:v>-10.5829257431615</c:v>
                </c:pt>
                <c:pt idx="6">
                  <c:v>-10.408282931118137</c:v>
                </c:pt>
                <c:pt idx="7">
                  <c:v>-10.237571666830778</c:v>
                </c:pt>
                <c:pt idx="8">
                  <c:v>-10.070711751458479</c:v>
                </c:pt>
                <c:pt idx="9">
                  <c:v>-9.9076256794468627</c:v>
                </c:pt>
                <c:pt idx="10">
                  <c:v>-9.7482384306367678</c:v>
                </c:pt>
                <c:pt idx="11">
                  <c:v>-9.5924772805776595</c:v>
                </c:pt>
                <c:pt idx="12">
                  <c:v>-9.4402716274818559</c:v>
                </c:pt>
                <c:pt idx="13">
                  <c:v>-9.2915528344083587</c:v>
                </c:pt>
                <c:pt idx="14">
                  <c:v>-9.1462540853993932</c:v>
                </c:pt>
                <c:pt idx="15">
                  <c:v>-9.004310254411676</c:v>
                </c:pt>
                <c:pt idx="16">
                  <c:v>-8.8656577859896561</c:v>
                </c:pt>
                <c:pt idx="17">
                  <c:v>-8.7302345867214797</c:v>
                </c:pt>
                <c:pt idx="18">
                  <c:v>-8.5979799266015888</c:v>
                </c:pt>
                <c:pt idx="19">
                  <c:v>-8.4688343494981595</c:v>
                </c:pt>
                <c:pt idx="20">
                  <c:v>-8.3427395919899627</c:v>
                </c:pt>
                <c:pt idx="21">
                  <c:v>-8.2196385098969493</c:v>
                </c:pt>
                <c:pt idx="22">
                  <c:v>-8.0994750118823173</c:v>
                </c:pt>
                <c:pt idx="23">
                  <c:v>-7.9821939995523961</c:v>
                </c:pt>
                <c:pt idx="24">
                  <c:v>-7.8677413135243555</c:v>
                </c:pt>
                <c:pt idx="25">
                  <c:v>-7.7560636849715063</c:v>
                </c:pt>
                <c:pt idx="26">
                  <c:v>-7.6471086921922673</c:v>
                </c:pt>
                <c:pt idx="27">
                  <c:v>-7.5408247217817559</c:v>
                </c:pt>
                <c:pt idx="28">
                  <c:v>-7.4371609340153677</c:v>
                </c:pt>
                <c:pt idx="29">
                  <c:v>-7.3360672320815183</c:v>
                </c:pt>
                <c:pt idx="30">
                  <c:v>-7.2374942348262756</c:v>
                </c:pt>
                <c:pt idx="31">
                  <c:v>-7.1413932526964405</c:v>
                </c:pt>
                <c:pt idx="32">
                  <c:v>-7.0477162665894744</c:v>
                </c:pt>
                <c:pt idx="33">
                  <c:v>-6.9564159093391309</c:v>
                </c:pt>
                <c:pt idx="34">
                  <c:v>-6.8674454495846726</c:v>
                </c:pt>
                <c:pt idx="35">
                  <c:v>-6.7807587777892326</c:v>
                </c:pt>
                <c:pt idx="36">
                  <c:v>-6.6963103941895321</c:v>
                </c:pt>
                <c:pt idx="37">
                  <c:v>-6.6140553984746617</c:v>
                </c:pt>
                <c:pt idx="38">
                  <c:v>-6.5339494810062977</c:v>
                </c:pt>
                <c:pt idx="39">
                  <c:v>-6.4559489154063368</c:v>
                </c:pt>
                <c:pt idx="40">
                  <c:v>-6.3800105523509263</c:v>
                </c:pt>
                <c:pt idx="41">
                  <c:v>-6.3060918144220022</c:v>
                </c:pt>
                <c:pt idx="42">
                  <c:v>-6.2341506918787735</c:v>
                </c:pt>
                <c:pt idx="43">
                  <c:v>-6.164145739222624</c:v>
                </c:pt>
                <c:pt idx="44">
                  <c:v>-6.0960360724388369</c:v>
                </c:pt>
                <c:pt idx="45">
                  <c:v>-6.0297813668082112</c:v>
                </c:pt>
                <c:pt idx="46">
                  <c:v>-5.9653418551908102</c:v>
                </c:pt>
                <c:pt idx="47">
                  <c:v>-5.9026783266923779</c:v>
                </c:pt>
                <c:pt idx="48">
                  <c:v>-5.8417521256321283</c:v>
                </c:pt>
                <c:pt idx="49">
                  <c:v>-5.7825251507381576</c:v>
                </c:pt>
                <c:pt idx="50">
                  <c:v>-5.7249598545036822</c:v>
                </c:pt>
                <c:pt idx="51">
                  <c:v>-5.6690192426441612</c:v>
                </c:pt>
                <c:pt idx="52">
                  <c:v>-5.614666873601406</c:v>
                </c:pt>
                <c:pt idx="53">
                  <c:v>-5.5618668580467769</c:v>
                </c:pt>
                <c:pt idx="54">
                  <c:v>-5.5105838583409392</c:v>
                </c:pt>
                <c:pt idx="55">
                  <c:v>-5.4607830879127706</c:v>
                </c:pt>
                <c:pt idx="56">
                  <c:v>-5.4124303105247842</c:v>
                </c:pt>
                <c:pt idx="57">
                  <c:v>-5.3654918393967765</c:v>
                </c:pt>
                <c:pt idx="58">
                  <c:v>-5.3199345361636077</c:v>
                </c:pt>
                <c:pt idx="59">
                  <c:v>-5.2757258096466835</c:v>
                </c:pt>
                <c:pt idx="60">
                  <c:v>-5.2328336144222964</c:v>
                </c:pt>
                <c:pt idx="61">
                  <c:v>-5.1912264491731577</c:v>
                </c:pt>
                <c:pt idx="62">
                  <c:v>-5.1508733548123846</c:v>
                </c:pt>
                <c:pt idx="63">
                  <c:v>-5.111743912371959</c:v>
                </c:pt>
                <c:pt idx="64">
                  <c:v>-5.0738082406500782</c:v>
                </c:pt>
                <c:pt idx="65">
                  <c:v>-5.0370369936140591</c:v>
                </c:pt>
                <c:pt idx="66">
                  <c:v>-5.0014013575575147</c:v>
                </c:pt>
                <c:pt idx="67">
                  <c:v>-4.9668730480122782</c:v>
                </c:pt>
                <c:pt idx="68">
                  <c:v>-4.9334243064172352</c:v>
                </c:pt>
                <c:pt idx="69">
                  <c:v>-4.9010278965475971</c:v>
                </c:pt>
                <c:pt idx="70">
                  <c:v>-4.8696571007095253</c:v>
                </c:pt>
                <c:pt idx="71">
                  <c:v>-4.8392857157060511</c:v>
                </c:pt>
                <c:pt idx="72">
                  <c:v>-4.8098880485812376</c:v>
                </c:pt>
                <c:pt idx="73">
                  <c:v>-4.7814389121504286</c:v>
                </c:pt>
                <c:pt idx="74">
                  <c:v>-4.7539136203250409</c:v>
                </c:pt>
                <c:pt idx="75">
                  <c:v>-4.7272879832410544</c:v>
                </c:pt>
                <c:pt idx="76">
                  <c:v>-4.7015383022007775</c:v>
                </c:pt>
                <c:pt idx="77">
                  <c:v>-4.6766413644378879</c:v>
                </c:pt>
                <c:pt idx="78">
                  <c:v>-4.6525744377160532</c:v>
                </c:pt>
                <c:pt idx="79">
                  <c:v>-4.6293152647716154</c:v>
                </c:pt>
                <c:pt idx="80">
                  <c:v>-4.6068420576110753</c:v>
                </c:pt>
                <c:pt idx="81">
                  <c:v>-4.5851334916739663</c:v>
                </c:pt>
                <c:pt idx="82">
                  <c:v>-4.5641686998720328</c:v>
                </c:pt>
                <c:pt idx="83">
                  <c:v>-4.5439272665152757</c:v>
                </c:pt>
                <c:pt idx="84">
                  <c:v>-4.5243892211355705</c:v>
                </c:pt>
                <c:pt idx="85">
                  <c:v>-4.5055350322182699</c:v>
                </c:pt>
                <c:pt idx="86">
                  <c:v>-4.4873456008521311</c:v>
                </c:pt>
                <c:pt idx="87">
                  <c:v>-4.4698022543076501</c:v>
                </c:pt>
                <c:pt idx="88">
                  <c:v>-4.4528867395536622</c:v>
                </c:pt>
                <c:pt idx="89">
                  <c:v>-4.4365812167217777</c:v>
                </c:pt>
                <c:pt idx="90">
                  <c:v>-4.4208682525280052</c:v>
                </c:pt>
                <c:pt idx="91">
                  <c:v>-4.4057308136605258</c:v>
                </c:pt>
                <c:pt idx="92">
                  <c:v>-4.3911522601423378</c:v>
                </c:pt>
                <c:pt idx="93">
                  <c:v>-4.3771163386771086</c:v>
                </c:pt>
                <c:pt idx="94">
                  <c:v>-4.3636071759862833</c:v>
                </c:pt>
                <c:pt idx="95">
                  <c:v>-4.3506092721451264</c:v>
                </c:pt>
                <c:pt idx="96">
                  <c:v>-4.3381074939249826</c:v>
                </c:pt>
                <c:pt idx="97">
                  <c:v>-4.3260870681488299</c:v>
                </c:pt>
                <c:pt idx="98">
                  <c:v>-4.3145335750666804</c:v>
                </c:pt>
                <c:pt idx="99">
                  <c:v>-4.3034329417571486</c:v>
                </c:pt>
                <c:pt idx="100">
                  <c:v>-4.2927714355611313</c:v>
                </c:pt>
                <c:pt idx="101">
                  <c:v>-4.2825356575531686</c:v>
                </c:pt>
                <c:pt idx="102">
                  <c:v>-4.272712536055808</c:v>
                </c:pt>
                <c:pt idx="103">
                  <c:v>-4.2632893202018201</c:v>
                </c:pt>
                <c:pt idx="104">
                  <c:v>-4.2542535735489801</c:v>
                </c:pt>
                <c:pt idx="105">
                  <c:v>-4.2455931677516121</c:v>
                </c:pt>
                <c:pt idx="106">
                  <c:v>-4.2372962762929598</c:v>
                </c:pt>
                <c:pt idx="107">
                  <c:v>-4.2293513682820416</c:v>
                </c:pt>
                <c:pt idx="108">
                  <c:v>-4.2217472023184106</c:v>
                </c:pt>
                <c:pt idx="109">
                  <c:v>-4.2144728204279485</c:v>
                </c:pt>
                <c:pt idx="110">
                  <c:v>-4.2075175420725435</c:v>
                </c:pt>
                <c:pt idx="111">
                  <c:v>-4.2008709582362771</c:v>
                </c:pt>
                <c:pt idx="112">
                  <c:v>-4.1945229255904408</c:v>
                </c:pt>
                <c:pt idx="113">
                  <c:v>-4.1884635607395628</c:v>
                </c:pt>
                <c:pt idx="114">
                  <c:v>-4.1826832345502583</c:v>
                </c:pt>
                <c:pt idx="115">
                  <c:v>-4.1771725665646615</c:v>
                </c:pt>
                <c:pt idx="116">
                  <c:v>-4.1719224194998485</c:v>
                </c:pt>
                <c:pt idx="117">
                  <c:v>-4.1669238938345625</c:v>
                </c:pt>
                <c:pt idx="118">
                  <c:v>-4.1621683224843133</c:v>
                </c:pt>
                <c:pt idx="119">
                  <c:v>-4.1576472655657852</c:v>
                </c:pt>
                <c:pt idx="120">
                  <c:v>-4.153352505251263</c:v>
                </c:pt>
                <c:pt idx="121">
                  <c:v>-4.1492760407137013</c:v>
                </c:pt>
                <c:pt idx="122">
                  <c:v>-4.1454100831628793</c:v>
                </c:pt>
                <c:pt idx="123">
                  <c:v>-4.1417470509729002</c:v>
                </c:pt>
                <c:pt idx="124">
                  <c:v>-4.1382795649012643</c:v>
                </c:pt>
                <c:pt idx="125">
                  <c:v>-4.1350004433995231</c:v>
                </c:pt>
                <c:pt idx="126">
                  <c:v>-4.1319026980154616</c:v>
                </c:pt>
                <c:pt idx="127">
                  <c:v>-4.128979528886652</c:v>
                </c:pt>
                <c:pt idx="128">
                  <c:v>-4.1262243203250772</c:v>
                </c:pt>
                <c:pt idx="129">
                  <c:v>-4.1236306364924813</c:v>
                </c:pt>
                <c:pt idx="130">
                  <c:v>-4.1211922171660067</c:v>
                </c:pt>
                <c:pt idx="131">
                  <c:v>-4.1189029735935598</c:v>
                </c:pt>
                <c:pt idx="132">
                  <c:v>-4.1167569844383332</c:v>
                </c:pt>
                <c:pt idx="133">
                  <c:v>-4.114748491811806</c:v>
                </c:pt>
                <c:pt idx="134">
                  <c:v>-4.1128718973945055</c:v>
                </c:pt>
                <c:pt idx="135">
                  <c:v>-4.1111217586437245</c:v>
                </c:pt>
                <c:pt idx="136">
                  <c:v>-4.1094927850873955</c:v>
                </c:pt>
                <c:pt idx="137">
                  <c:v>-4.1079798347032206</c:v>
                </c:pt>
                <c:pt idx="138">
                  <c:v>-4.1065779103821427</c:v>
                </c:pt>
                <c:pt idx="139">
                  <c:v>-4.1052821564752309</c:v>
                </c:pt>
                <c:pt idx="140">
                  <c:v>-4.1040878554229474</c:v>
                </c:pt>
                <c:pt idx="141">
                  <c:v>-4.1029904244658271</c:v>
                </c:pt>
                <c:pt idx="142">
                  <c:v>-4.1019854124355168</c:v>
                </c:pt>
                <c:pt idx="143">
                  <c:v>-4.1010684966251203</c:v>
                </c:pt>
                <c:pt idx="144">
                  <c:v>-4.1002354797377754</c:v>
                </c:pt>
                <c:pt idx="145">
                  <c:v>-4.0994822869123606</c:v>
                </c:pt>
                <c:pt idx="146">
                  <c:v>-4.0988049628252767</c:v>
                </c:pt>
                <c:pt idx="147">
                  <c:v>-4.0981996688671334</c:v>
                </c:pt>
                <c:pt idx="148">
                  <c:v>-4.0976626803933121</c:v>
                </c:pt>
                <c:pt idx="149">
                  <c:v>-4.0971903840471988</c:v>
                </c:pt>
                <c:pt idx="150">
                  <c:v>-4.0967792751550487</c:v>
                </c:pt>
                <c:pt idx="151">
                  <c:v>-4.0964259551913216</c:v>
                </c:pt>
                <c:pt idx="152">
                  <c:v>-4.0961271293134018</c:v>
                </c:pt>
                <c:pt idx="153">
                  <c:v>-4.0958796039645966</c:v>
                </c:pt>
                <c:pt idx="154">
                  <c:v>-4.0956802845443079</c:v>
                </c:pt>
                <c:pt idx="155">
                  <c:v>-4.0955261731442825</c:v>
                </c:pt>
                <c:pt idx="156">
                  <c:v>-4.0954143663498801</c:v>
                </c:pt>
                <c:pt idx="157">
                  <c:v>-4.0953420531052886</c:v>
                </c:pt>
                <c:pt idx="158">
                  <c:v>-4.0953065126416179</c:v>
                </c:pt>
                <c:pt idx="159">
                  <c:v>-4.0953051124668489</c:v>
                </c:pt>
                <c:pt idx="160">
                  <c:v>-4.0953353064165938</c:v>
                </c:pt>
                <c:pt idx="161">
                  <c:v>-4.0953946327647008</c:v>
                </c:pt>
                <c:pt idx="162">
                  <c:v>-4.0954807123926376</c:v>
                </c:pt>
                <c:pt idx="163">
                  <c:v>-4.0955912470167686</c:v>
                </c:pt>
                <c:pt idx="164">
                  <c:v>-4.0957240174724987</c:v>
                </c:pt>
                <c:pt idx="165">
                  <c:v>-4.0958768820543936</c:v>
                </c:pt>
                <c:pt idx="166">
                  <c:v>-4.0960477749113267</c:v>
                </c:pt>
                <c:pt idx="167">
                  <c:v>-4.0962347044957808</c:v>
                </c:pt>
                <c:pt idx="168">
                  <c:v>-4.0964357520664496</c:v>
                </c:pt>
                <c:pt idx="169">
                  <c:v>-4.0966490702432088</c:v>
                </c:pt>
                <c:pt idx="170">
                  <c:v>-4.0968728816137325</c:v>
                </c:pt>
                <c:pt idx="171">
                  <c:v>-4.0971054773908735</c:v>
                </c:pt>
                <c:pt idx="172">
                  <c:v>-4.0973452161200248</c:v>
                </c:pt>
                <c:pt idx="173">
                  <c:v>-4.0975905224357625</c:v>
                </c:pt>
                <c:pt idx="174">
                  <c:v>-4.0978398858669465</c:v>
                </c:pt>
                <c:pt idx="175">
                  <c:v>-4.0980918596896361</c:v>
                </c:pt>
                <c:pt idx="176">
                  <c:v>-4.098345059827075</c:v>
                </c:pt>
                <c:pt idx="177">
                  <c:v>-4.0985981637961402</c:v>
                </c:pt>
                <c:pt idx="178">
                  <c:v>-4.0988499096995259</c:v>
                </c:pt>
                <c:pt idx="179">
                  <c:v>-4.0990990952631385</c:v>
                </c:pt>
                <c:pt idx="180">
                  <c:v>-4.0993445769180434</c:v>
                </c:pt>
                <c:pt idx="181">
                  <c:v>-4.0995852689264058</c:v>
                </c:pt>
                <c:pt idx="182">
                  <c:v>-4.0998201425509153</c:v>
                </c:pt>
                <c:pt idx="183">
                  <c:v>-4.1000482252671153</c:v>
                </c:pt>
                <c:pt idx="184">
                  <c:v>-4.10026860001821</c:v>
                </c:pt>
                <c:pt idx="185">
                  <c:v>-4.1004804045118046</c:v>
                </c:pt>
                <c:pt idx="186">
                  <c:v>-4.100682830558199</c:v>
                </c:pt>
                <c:pt idx="187">
                  <c:v>-4.100875123449776</c:v>
                </c:pt>
                <c:pt idx="188">
                  <c:v>-4.1010565813810915</c:v>
                </c:pt>
                <c:pt idx="189">
                  <c:v>-4.1012265549093057</c:v>
                </c:pt>
                <c:pt idx="190">
                  <c:v>-4.1013844464545999</c:v>
                </c:pt>
                <c:pt idx="191">
                  <c:v>-4.1015297098402606</c:v>
                </c:pt>
                <c:pt idx="192">
                  <c:v>-4.1016618498721442</c:v>
                </c:pt>
                <c:pt idx="193">
                  <c:v>-4.1017804219572103</c:v>
                </c:pt>
                <c:pt idx="194">
                  <c:v>-4.1018850317609452</c:v>
                </c:pt>
                <c:pt idx="195">
                  <c:v>-4.1019753349033685</c:v>
                </c:pt>
                <c:pt idx="196">
                  <c:v>-4.1020510366935063</c:v>
                </c:pt>
                <c:pt idx="197">
                  <c:v>-4.102111891902112</c:v>
                </c:pt>
                <c:pt idx="198">
                  <c:v>-4.1021577045724626</c:v>
                </c:pt>
                <c:pt idx="199">
                  <c:v>-4.1021883278691869</c:v>
                </c:pt>
                <c:pt idx="200">
                  <c:v>-4.1022036639649517</c:v>
                </c:pt>
                <c:pt idx="201">
                  <c:v>-4.1022036639649517</c:v>
                </c:pt>
                <c:pt idx="202">
                  <c:v>-4.1021883278691869</c:v>
                </c:pt>
                <c:pt idx="203">
                  <c:v>-4.1021577045724626</c:v>
                </c:pt>
                <c:pt idx="204">
                  <c:v>-4.102111891902112</c:v>
                </c:pt>
                <c:pt idx="205">
                  <c:v>-4.1020510366935063</c:v>
                </c:pt>
                <c:pt idx="206">
                  <c:v>-4.1019753349033685</c:v>
                </c:pt>
                <c:pt idx="207">
                  <c:v>-4.1018850317609434</c:v>
                </c:pt>
                <c:pt idx="208">
                  <c:v>-4.1017804219572103</c:v>
                </c:pt>
                <c:pt idx="209">
                  <c:v>-4.1016618498721442</c:v>
                </c:pt>
                <c:pt idx="210">
                  <c:v>-4.1015297098402606</c:v>
                </c:pt>
                <c:pt idx="211">
                  <c:v>-4.1013844464545999</c:v>
                </c:pt>
                <c:pt idx="212">
                  <c:v>-4.1012265549093057</c:v>
                </c:pt>
                <c:pt idx="213">
                  <c:v>-4.1010565813810915</c:v>
                </c:pt>
                <c:pt idx="214">
                  <c:v>-4.100875123449776</c:v>
                </c:pt>
                <c:pt idx="215">
                  <c:v>-4.100682830558199</c:v>
                </c:pt>
                <c:pt idx="216">
                  <c:v>-4.1004804045118046</c:v>
                </c:pt>
                <c:pt idx="217">
                  <c:v>-4.10026860001821</c:v>
                </c:pt>
                <c:pt idx="218">
                  <c:v>-4.1000482252671153</c:v>
                </c:pt>
                <c:pt idx="219">
                  <c:v>-4.0998201425509153</c:v>
                </c:pt>
                <c:pt idx="220">
                  <c:v>-4.0995852689264058</c:v>
                </c:pt>
                <c:pt idx="221">
                  <c:v>-4.0993445769180434</c:v>
                </c:pt>
                <c:pt idx="222">
                  <c:v>-4.0990990952631385</c:v>
                </c:pt>
                <c:pt idx="223">
                  <c:v>-4.0988499096995259</c:v>
                </c:pt>
                <c:pt idx="224">
                  <c:v>-4.0985981637961402</c:v>
                </c:pt>
                <c:pt idx="225">
                  <c:v>-4.098345059827075</c:v>
                </c:pt>
                <c:pt idx="226">
                  <c:v>-4.0980918596896361</c:v>
                </c:pt>
                <c:pt idx="227">
                  <c:v>-4.0978398858669465</c:v>
                </c:pt>
                <c:pt idx="228">
                  <c:v>-4.0975905224357625</c:v>
                </c:pt>
                <c:pt idx="229">
                  <c:v>-4.0973452161200248</c:v>
                </c:pt>
                <c:pt idx="230">
                  <c:v>-4.0971054773908735</c:v>
                </c:pt>
                <c:pt idx="231">
                  <c:v>-4.0968728816137325</c:v>
                </c:pt>
                <c:pt idx="232">
                  <c:v>-4.0966490702432088</c:v>
                </c:pt>
                <c:pt idx="233">
                  <c:v>-4.0964357520664496</c:v>
                </c:pt>
                <c:pt idx="234">
                  <c:v>-4.0962347044957808</c:v>
                </c:pt>
                <c:pt idx="235">
                  <c:v>-4.0960477749113267</c:v>
                </c:pt>
                <c:pt idx="236">
                  <c:v>-4.0958768820543936</c:v>
                </c:pt>
                <c:pt idx="237">
                  <c:v>-4.0957240174724987</c:v>
                </c:pt>
                <c:pt idx="238">
                  <c:v>-4.0955912470167686</c:v>
                </c:pt>
                <c:pt idx="239">
                  <c:v>-4.0954807123926376</c:v>
                </c:pt>
                <c:pt idx="240">
                  <c:v>-4.0953946327647008</c:v>
                </c:pt>
                <c:pt idx="241">
                  <c:v>-4.0953353064165938</c:v>
                </c:pt>
                <c:pt idx="242">
                  <c:v>-4.0953051124668489</c:v>
                </c:pt>
                <c:pt idx="243">
                  <c:v>-4.0953065126416179</c:v>
                </c:pt>
                <c:pt idx="244">
                  <c:v>-4.0953420531052886</c:v>
                </c:pt>
                <c:pt idx="245">
                  <c:v>-4.0954143663498801</c:v>
                </c:pt>
                <c:pt idx="246">
                  <c:v>-4.0955261731442825</c:v>
                </c:pt>
                <c:pt idx="247">
                  <c:v>-4.0956802845443079</c:v>
                </c:pt>
                <c:pt idx="248">
                  <c:v>-4.0958796039645966</c:v>
                </c:pt>
                <c:pt idx="249">
                  <c:v>-4.0961271293134018</c:v>
                </c:pt>
                <c:pt idx="250">
                  <c:v>-4.0964259551913216</c:v>
                </c:pt>
                <c:pt idx="251">
                  <c:v>-4.0967792751550487</c:v>
                </c:pt>
                <c:pt idx="252">
                  <c:v>-4.0971903840471988</c:v>
                </c:pt>
                <c:pt idx="253">
                  <c:v>-4.0976626803933121</c:v>
                </c:pt>
                <c:pt idx="254">
                  <c:v>-4.0981996688671334</c:v>
                </c:pt>
                <c:pt idx="255">
                  <c:v>-4.0988049628252741</c:v>
                </c:pt>
                <c:pt idx="256">
                  <c:v>-4.0994822869123624</c:v>
                </c:pt>
                <c:pt idx="257">
                  <c:v>-4.1002354797377745</c:v>
                </c:pt>
                <c:pt idx="258">
                  <c:v>-4.1010684966251203</c:v>
                </c:pt>
                <c:pt idx="259">
                  <c:v>-4.1019854124355151</c:v>
                </c:pt>
                <c:pt idx="260">
                  <c:v>-4.1029904244658253</c:v>
                </c:pt>
                <c:pt idx="261">
                  <c:v>-4.1040878554229474</c:v>
                </c:pt>
                <c:pt idx="262">
                  <c:v>-4.1052821564752326</c:v>
                </c:pt>
                <c:pt idx="263">
                  <c:v>-4.1065779103821427</c:v>
                </c:pt>
                <c:pt idx="264">
                  <c:v>-4.107979834703217</c:v>
                </c:pt>
                <c:pt idx="265">
                  <c:v>-4.1094927850873955</c:v>
                </c:pt>
                <c:pt idx="266">
                  <c:v>-4.1111217586437245</c:v>
                </c:pt>
                <c:pt idx="267">
                  <c:v>-4.1128718973945055</c:v>
                </c:pt>
                <c:pt idx="268">
                  <c:v>-4.114748491811806</c:v>
                </c:pt>
                <c:pt idx="269">
                  <c:v>-4.116756984438334</c:v>
                </c:pt>
                <c:pt idx="270">
                  <c:v>-4.1189029735935598</c:v>
                </c:pt>
                <c:pt idx="271">
                  <c:v>-4.1211922171660067</c:v>
                </c:pt>
                <c:pt idx="272">
                  <c:v>-4.1236306364924813</c:v>
                </c:pt>
                <c:pt idx="273">
                  <c:v>-4.1262243203250772</c:v>
                </c:pt>
                <c:pt idx="274">
                  <c:v>-4.1289795288866546</c:v>
                </c:pt>
                <c:pt idx="275">
                  <c:v>-4.1319026980154607</c:v>
                </c:pt>
                <c:pt idx="276">
                  <c:v>-4.1350004433995231</c:v>
                </c:pt>
                <c:pt idx="277">
                  <c:v>-4.1382795649012643</c:v>
                </c:pt>
                <c:pt idx="278">
                  <c:v>-4.1417470509729002</c:v>
                </c:pt>
                <c:pt idx="279">
                  <c:v>-4.1454100831628793</c:v>
                </c:pt>
                <c:pt idx="280">
                  <c:v>-4.149276040713703</c:v>
                </c:pt>
                <c:pt idx="281">
                  <c:v>-4.153352505251263</c:v>
                </c:pt>
                <c:pt idx="282">
                  <c:v>-4.157647265565787</c:v>
                </c:pt>
                <c:pt idx="283">
                  <c:v>-4.1621683224843133</c:v>
                </c:pt>
                <c:pt idx="284">
                  <c:v>-4.1669238938345625</c:v>
                </c:pt>
                <c:pt idx="285">
                  <c:v>-4.1719224194998485</c:v>
                </c:pt>
                <c:pt idx="286">
                  <c:v>-4.1771725665646615</c:v>
                </c:pt>
                <c:pt idx="287">
                  <c:v>-4.1826832345502583</c:v>
                </c:pt>
                <c:pt idx="288">
                  <c:v>-4.1884635607395628</c:v>
                </c:pt>
                <c:pt idx="289">
                  <c:v>-4.1945229255904444</c:v>
                </c:pt>
                <c:pt idx="290">
                  <c:v>-4.2008709582362771</c:v>
                </c:pt>
                <c:pt idx="291">
                  <c:v>-4.2075175420725435</c:v>
                </c:pt>
                <c:pt idx="292">
                  <c:v>-4.2144728204279485</c:v>
                </c:pt>
                <c:pt idx="293">
                  <c:v>-4.2217472023184106</c:v>
                </c:pt>
                <c:pt idx="294">
                  <c:v>-4.2293513682820398</c:v>
                </c:pt>
                <c:pt idx="295">
                  <c:v>-4.2372962762929598</c:v>
                </c:pt>
                <c:pt idx="296">
                  <c:v>-4.245593167751613</c:v>
                </c:pt>
                <c:pt idx="297">
                  <c:v>-4.2542535735489819</c:v>
                </c:pt>
                <c:pt idx="298">
                  <c:v>-4.2632893202018201</c:v>
                </c:pt>
                <c:pt idx="299">
                  <c:v>-4.272712536055808</c:v>
                </c:pt>
                <c:pt idx="300">
                  <c:v>-4.2825356575531686</c:v>
                </c:pt>
                <c:pt idx="301">
                  <c:v>-4.2927714355611313</c:v>
                </c:pt>
                <c:pt idx="302">
                  <c:v>-4.3034329417571504</c:v>
                </c:pt>
                <c:pt idx="303">
                  <c:v>-4.3145335750666804</c:v>
                </c:pt>
                <c:pt idx="304">
                  <c:v>-4.3260870681488282</c:v>
                </c:pt>
                <c:pt idx="305">
                  <c:v>-4.3381074939249826</c:v>
                </c:pt>
                <c:pt idx="306">
                  <c:v>-4.3506092721451264</c:v>
                </c:pt>
                <c:pt idx="307">
                  <c:v>-4.3636071759862833</c:v>
                </c:pt>
                <c:pt idx="308">
                  <c:v>-4.3771163386771086</c:v>
                </c:pt>
                <c:pt idx="309">
                  <c:v>-4.3911522601423378</c:v>
                </c:pt>
                <c:pt idx="310">
                  <c:v>-4.4057308136605275</c:v>
                </c:pt>
                <c:pt idx="311">
                  <c:v>-4.4208682525280052</c:v>
                </c:pt>
                <c:pt idx="312">
                  <c:v>-4.4365812167217777</c:v>
                </c:pt>
                <c:pt idx="313">
                  <c:v>-4.4528867395536622</c:v>
                </c:pt>
                <c:pt idx="314">
                  <c:v>-4.4698022543076483</c:v>
                </c:pt>
                <c:pt idx="315">
                  <c:v>-4.4873456008521293</c:v>
                </c:pt>
                <c:pt idx="316">
                  <c:v>-4.5055350322182699</c:v>
                </c:pt>
                <c:pt idx="317">
                  <c:v>-4.5243892211355705</c:v>
                </c:pt>
                <c:pt idx="318">
                  <c:v>-4.5439272665152757</c:v>
                </c:pt>
                <c:pt idx="319">
                  <c:v>-4.5641686998720328</c:v>
                </c:pt>
                <c:pt idx="320">
                  <c:v>-4.5851334916739681</c:v>
                </c:pt>
                <c:pt idx="321">
                  <c:v>-4.6068420576110753</c:v>
                </c:pt>
                <c:pt idx="322">
                  <c:v>-4.6293152647716154</c:v>
                </c:pt>
                <c:pt idx="323">
                  <c:v>-4.6525744377160514</c:v>
                </c:pt>
                <c:pt idx="324">
                  <c:v>-4.6766413644378879</c:v>
                </c:pt>
                <c:pt idx="325">
                  <c:v>-4.7015383022007775</c:v>
                </c:pt>
                <c:pt idx="326">
                  <c:v>-4.7272879832410544</c:v>
                </c:pt>
                <c:pt idx="327">
                  <c:v>-4.7539136203250392</c:v>
                </c:pt>
                <c:pt idx="328">
                  <c:v>-4.7814389121504286</c:v>
                </c:pt>
                <c:pt idx="329">
                  <c:v>-4.8098880485812376</c:v>
                </c:pt>
                <c:pt idx="330">
                  <c:v>-4.8392857157060511</c:v>
                </c:pt>
                <c:pt idx="331">
                  <c:v>-4.8696571007095253</c:v>
                </c:pt>
                <c:pt idx="332">
                  <c:v>-4.9010278965475953</c:v>
                </c:pt>
                <c:pt idx="333">
                  <c:v>-4.9334243064172352</c:v>
                </c:pt>
                <c:pt idx="334">
                  <c:v>-4.9668730480122765</c:v>
                </c:pt>
                <c:pt idx="335">
                  <c:v>-5.0014013575575174</c:v>
                </c:pt>
                <c:pt idx="336">
                  <c:v>-5.0370369936140591</c:v>
                </c:pt>
                <c:pt idx="337">
                  <c:v>-5.0738082406500782</c:v>
                </c:pt>
                <c:pt idx="338">
                  <c:v>-5.1117439123719564</c:v>
                </c:pt>
                <c:pt idx="339">
                  <c:v>-5.1508733548123793</c:v>
                </c:pt>
                <c:pt idx="340">
                  <c:v>-5.1912264491731577</c:v>
                </c:pt>
                <c:pt idx="341">
                  <c:v>-5.2328336144222964</c:v>
                </c:pt>
                <c:pt idx="342">
                  <c:v>-5.2757258096466808</c:v>
                </c:pt>
                <c:pt idx="343">
                  <c:v>-5.3199345361636077</c:v>
                </c:pt>
                <c:pt idx="344">
                  <c:v>-5.3654918393967765</c:v>
                </c:pt>
                <c:pt idx="345">
                  <c:v>-5.4124303105247842</c:v>
                </c:pt>
                <c:pt idx="346">
                  <c:v>-5.4607830879127706</c:v>
                </c:pt>
                <c:pt idx="347">
                  <c:v>-5.5105838583409366</c:v>
                </c:pt>
                <c:pt idx="348">
                  <c:v>-5.5618668580467787</c:v>
                </c:pt>
                <c:pt idx="349">
                  <c:v>-5.614666873601406</c:v>
                </c:pt>
                <c:pt idx="350">
                  <c:v>-5.669019242644163</c:v>
                </c:pt>
                <c:pt idx="351">
                  <c:v>-5.7249598545036831</c:v>
                </c:pt>
                <c:pt idx="352">
                  <c:v>-5.7825251507381576</c:v>
                </c:pt>
                <c:pt idx="353">
                  <c:v>-5.8417521256321283</c:v>
                </c:pt>
                <c:pt idx="354">
                  <c:v>-5.9026783266923779</c:v>
                </c:pt>
                <c:pt idx="355">
                  <c:v>-5.9653418551908119</c:v>
                </c:pt>
                <c:pt idx="356">
                  <c:v>-6.0297813668082112</c:v>
                </c:pt>
                <c:pt idx="357">
                  <c:v>-6.0960360724388369</c:v>
                </c:pt>
                <c:pt idx="358">
                  <c:v>-6.164145739222624</c:v>
                </c:pt>
                <c:pt idx="359">
                  <c:v>-6.234150691878769</c:v>
                </c:pt>
                <c:pt idx="360">
                  <c:v>-6.3060918144220022</c:v>
                </c:pt>
                <c:pt idx="361">
                  <c:v>-6.3800105523509263</c:v>
                </c:pt>
                <c:pt idx="362">
                  <c:v>-6.455948915406335</c:v>
                </c:pt>
                <c:pt idx="363">
                  <c:v>-6.5339494810062995</c:v>
                </c:pt>
                <c:pt idx="364">
                  <c:v>-6.6140553984746635</c:v>
                </c:pt>
                <c:pt idx="365">
                  <c:v>-6.6963103941895321</c:v>
                </c:pt>
                <c:pt idx="366">
                  <c:v>-6.7807587777892326</c:v>
                </c:pt>
                <c:pt idx="367">
                  <c:v>-6.8674454495846682</c:v>
                </c:pt>
                <c:pt idx="368">
                  <c:v>-6.9564159093391309</c:v>
                </c:pt>
                <c:pt idx="369">
                  <c:v>-7.0477162665894744</c:v>
                </c:pt>
                <c:pt idx="370">
                  <c:v>-7.1413932526964388</c:v>
                </c:pt>
                <c:pt idx="371">
                  <c:v>-7.2374942348262721</c:v>
                </c:pt>
                <c:pt idx="372">
                  <c:v>-7.3360672320815148</c:v>
                </c:pt>
                <c:pt idx="373">
                  <c:v>-7.4371609340153677</c:v>
                </c:pt>
                <c:pt idx="374">
                  <c:v>-7.5408247217817532</c:v>
                </c:pt>
                <c:pt idx="375">
                  <c:v>-7.6471086921922717</c:v>
                </c:pt>
                <c:pt idx="376">
                  <c:v>-7.7560636849715072</c:v>
                </c:pt>
                <c:pt idx="377">
                  <c:v>-7.8677413135243555</c:v>
                </c:pt>
                <c:pt idx="378">
                  <c:v>-7.9821939995523961</c:v>
                </c:pt>
                <c:pt idx="379">
                  <c:v>-8.0994750118823138</c:v>
                </c:pt>
                <c:pt idx="380">
                  <c:v>-8.2196385098969511</c:v>
                </c:pt>
                <c:pt idx="381">
                  <c:v>-8.3427395919899627</c:v>
                </c:pt>
                <c:pt idx="382">
                  <c:v>-8.4688343494981542</c:v>
                </c:pt>
                <c:pt idx="383">
                  <c:v>-8.5979799266015942</c:v>
                </c:pt>
                <c:pt idx="384">
                  <c:v>-8.7302345867214814</c:v>
                </c:pt>
                <c:pt idx="385">
                  <c:v>-8.8656577859896561</c:v>
                </c:pt>
                <c:pt idx="386">
                  <c:v>-9.0043102544116742</c:v>
                </c:pt>
                <c:pt idx="387">
                  <c:v>-9.1462540853993861</c:v>
                </c:pt>
                <c:pt idx="388">
                  <c:v>-9.2915528344083604</c:v>
                </c:pt>
                <c:pt idx="389">
                  <c:v>-9.4402716274818559</c:v>
                </c:pt>
                <c:pt idx="390">
                  <c:v>-9.5924772805776684</c:v>
                </c:pt>
                <c:pt idx="391">
                  <c:v>-9.7482384306367731</c:v>
                </c:pt>
                <c:pt idx="392">
                  <c:v>-9.9076256794468645</c:v>
                </c:pt>
                <c:pt idx="393">
                  <c:v>-10.070711751458479</c:v>
                </c:pt>
                <c:pt idx="394">
                  <c:v>-10.237571666830775</c:v>
                </c:pt>
                <c:pt idx="395">
                  <c:v>-10.408282931118144</c:v>
                </c:pt>
                <c:pt idx="396">
                  <c:v>-10.582925743161503</c:v>
                </c:pt>
                <c:pt idx="397">
                  <c:v>-10.761583222921459</c:v>
                </c:pt>
                <c:pt idx="398">
                  <c:v>-10.944341661187844</c:v>
                </c:pt>
                <c:pt idx="399">
                  <c:v>-11.131290793325812</c:v>
                </c:pt>
                <c:pt idx="400">
                  <c:v>-11.322524099476471</c:v>
                </c:pt>
                <c:pt idx="401">
                  <c:v>-11.518139133925885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622-4989-A4D1-73D3602EAA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51957664"/>
        <c:axId val="651961272"/>
      </c:lineChart>
      <c:catAx>
        <c:axId val="6519576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1961272"/>
        <c:crosses val="autoZero"/>
        <c:auto val="1"/>
        <c:lblAlgn val="ctr"/>
        <c:lblOffset val="100"/>
        <c:noMultiLvlLbl val="0"/>
      </c:catAx>
      <c:valAx>
        <c:axId val="651961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1957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0</xdr:rowOff>
    </xdr:from>
    <xdr:to>
      <xdr:col>6</xdr:col>
      <xdr:colOff>1209676</xdr:colOff>
      <xdr:row>4</xdr:row>
      <xdr:rowOff>85725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4CB9CDC3-27C1-4B18-97DA-A7F0CB6A848F}"/>
            </a:ext>
          </a:extLst>
        </xdr:cNvPr>
        <xdr:cNvGrpSpPr/>
      </xdr:nvGrpSpPr>
      <xdr:grpSpPr>
        <a:xfrm>
          <a:off x="495300" y="0"/>
          <a:ext cx="5905501" cy="847725"/>
          <a:chOff x="7012781" y="1448027"/>
          <a:chExt cx="8989219" cy="873691"/>
        </a:xfrm>
      </xdr:grpSpPr>
      <xdr:sp macro="" textlink="">
        <xdr:nvSpPr>
          <xdr:cNvPr id="6" name="Rectangle : coins arrondis 5">
            <a:extLst>
              <a:ext uri="{FF2B5EF4-FFF2-40B4-BE49-F238E27FC236}">
                <a16:creationId xmlns:a16="http://schemas.microsoft.com/office/drawing/2014/main" id="{014ED9D4-69F9-406D-BC95-023D3E48DDAF}"/>
              </a:ext>
            </a:extLst>
          </xdr:cNvPr>
          <xdr:cNvSpPr/>
        </xdr:nvSpPr>
        <xdr:spPr>
          <a:xfrm>
            <a:off x="7012781" y="1464468"/>
            <a:ext cx="8989219" cy="857250"/>
          </a:xfrm>
          <a:prstGeom prst="roundRect">
            <a:avLst/>
          </a:prstGeom>
          <a:solidFill>
            <a:schemeClr val="bg1">
              <a:lumMod val="95000"/>
            </a:schemeClr>
          </a:solidFill>
          <a:ln w="12700">
            <a:solidFill>
              <a:schemeClr val="tx1">
                <a:lumMod val="50000"/>
                <a:lumOff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>
        <xdr:nvPicPr>
          <xdr:cNvPr id="3" name="Image 2">
            <a:extLst>
              <a:ext uri="{FF2B5EF4-FFF2-40B4-BE49-F238E27FC236}">
                <a16:creationId xmlns:a16="http://schemas.microsoft.com/office/drawing/2014/main" id="{13992722-7C06-4FC6-A775-EE766C35DC1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246356" y="1632112"/>
            <a:ext cx="2429135" cy="493271"/>
          </a:xfrm>
          <a:prstGeom prst="rect">
            <a:avLst/>
          </a:prstGeom>
          <a:ln w="228600" cap="sq" cmpd="thickThin">
            <a:noFill/>
            <a:prstDash val="solid"/>
            <a:miter lim="800000"/>
          </a:ln>
          <a:effectLst>
            <a:innerShdw blurRad="76200">
              <a:srgbClr val="000000"/>
            </a:innerShdw>
          </a:effectLst>
        </xdr:spPr>
      </xdr:pic>
      <xdr:sp macro="" textlink="">
        <xdr:nvSpPr>
          <xdr:cNvPr id="5" name="ZoneTexte 4">
            <a:extLst>
              <a:ext uri="{FF2B5EF4-FFF2-40B4-BE49-F238E27FC236}">
                <a16:creationId xmlns:a16="http://schemas.microsoft.com/office/drawing/2014/main" id="{801C123E-74F2-432B-8252-08FF4127DDFC}"/>
              </a:ext>
            </a:extLst>
          </xdr:cNvPr>
          <xdr:cNvSpPr txBox="1"/>
        </xdr:nvSpPr>
        <xdr:spPr>
          <a:xfrm>
            <a:off x="7133084" y="1448027"/>
            <a:ext cx="6072187" cy="7373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fr-FR" sz="2400" b="1">
                <a:solidFill>
                  <a:sysClr val="windowText" lastClr="000000"/>
                </a:solidFill>
              </a:rPr>
              <a:t>SMARTLOOP®</a:t>
            </a:r>
            <a:r>
              <a:rPr lang="fr-FR" sz="1200" b="1">
                <a:solidFill>
                  <a:sysClr val="windowText" lastClr="000000"/>
                </a:solidFill>
              </a:rPr>
              <a:t>beta</a:t>
            </a:r>
            <a:endParaRPr lang="fr-FR" sz="1400" b="1">
              <a:solidFill>
                <a:sysClr val="windowText" lastClr="000000"/>
              </a:solidFill>
            </a:endParaRPr>
          </a:p>
          <a:p>
            <a:r>
              <a:rPr lang="fr-FR" sz="1100" b="1">
                <a:solidFill>
                  <a:sysClr val="windowText" lastClr="000000"/>
                </a:solidFill>
              </a:rPr>
              <a:t>Calculateur de boucle by </a:t>
            </a:r>
            <a:r>
              <a:rPr lang="fr-FR" sz="1200" b="1">
                <a:solidFill>
                  <a:sysClr val="windowText" lastClr="000000"/>
                </a:solidFill>
              </a:rPr>
              <a:t>Opus Technologies</a:t>
            </a:r>
            <a:endParaRPr lang="fr-FR" sz="1800" b="1">
              <a:solidFill>
                <a:sysClr val="windowText" lastClr="000000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29</xdr:row>
          <xdr:rowOff>133350</xdr:rowOff>
        </xdr:from>
        <xdr:to>
          <xdr:col>5</xdr:col>
          <xdr:colOff>152400</xdr:colOff>
          <xdr:row>29</xdr:row>
          <xdr:rowOff>904875</xdr:rowOff>
        </xdr:to>
        <xdr:pic>
          <xdr:nvPicPr>
            <xdr:cNvPr id="10" name="Image 9"/>
            <xdr:cNvPicPr>
              <a:picLocks noChangeAspect="1" noChangeArrowheads="1"/>
              <a:extLst>
                <a:ext uri="{84589F7E-364E-4C9E-8A38-B11213B215E9}">
                  <a14:cameraTool cellRange="ImageTableau" spid="_x0000_s1031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514350" y="5819775"/>
              <a:ext cx="3267075" cy="771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581025</xdr:colOff>
      <xdr:row>15</xdr:row>
      <xdr:rowOff>185736</xdr:rowOff>
    </xdr:from>
    <xdr:to>
      <xdr:col>18</xdr:col>
      <xdr:colOff>447675</xdr:colOff>
      <xdr:row>38</xdr:row>
      <xdr:rowOff>57149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DA274CF-FBAA-4264-A90A-BD5C5493EEB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60ef2bfb0b878555/audiofils/Modele_Tableur_test_logici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érimetre de la boucle"/>
      <sheetName val="Donnée_de_calcul"/>
      <sheetName val="Variation de la boucle"/>
      <sheetName val="Array"/>
      <sheetName val="Array Variation"/>
      <sheetName val="Array coordonées"/>
      <sheetName val="schema boucle"/>
    </sheetNames>
    <sheetDataSet>
      <sheetData sheetId="0" refreshError="1"/>
      <sheetData sheetId="1">
        <row r="1">
          <cell r="A1">
            <v>1</v>
          </cell>
          <cell r="B1" t="str">
            <v xml:space="preserve">1 - Aucune  </v>
          </cell>
        </row>
        <row r="2">
          <cell r="A2">
            <v>2</v>
          </cell>
          <cell r="B2" t="str">
            <v xml:space="preserve">2 - Présence de métal </v>
          </cell>
        </row>
        <row r="3">
          <cell r="A3">
            <v>3</v>
          </cell>
          <cell r="B3" t="str">
            <v>3 - Pollution magnétique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 tint="-0.249977111117893"/>
    <pageSetUpPr fitToPage="1"/>
  </sheetPr>
  <dimension ref="A5:K76"/>
  <sheetViews>
    <sheetView tabSelected="1" zoomScaleNormal="100" zoomScalePageLayoutView="60" workbookViewId="0"/>
  </sheetViews>
  <sheetFormatPr baseColWidth="10" defaultRowHeight="15" x14ac:dyDescent="0.25"/>
  <cols>
    <col min="1" max="1" width="7.28515625" customWidth="1"/>
    <col min="2" max="2" width="15.140625" customWidth="1"/>
    <col min="3" max="3" width="15" customWidth="1"/>
    <col min="4" max="4" width="11.5703125" customWidth="1"/>
    <col min="5" max="5" width="5.42578125" customWidth="1"/>
    <col min="6" max="6" width="23.42578125" customWidth="1"/>
    <col min="7" max="7" width="19.140625" customWidth="1"/>
    <col min="8" max="8" width="18.28515625" customWidth="1"/>
    <col min="9" max="9" width="12" customWidth="1"/>
    <col min="10" max="10" width="17.140625" customWidth="1"/>
    <col min="11" max="11" width="10.28515625" customWidth="1"/>
    <col min="12" max="12" width="15.7109375" customWidth="1"/>
    <col min="13" max="14" width="32.42578125" bestFit="1" customWidth="1"/>
    <col min="15" max="15" width="17.42578125" bestFit="1" customWidth="1"/>
    <col min="16" max="16" width="26" bestFit="1" customWidth="1"/>
  </cols>
  <sheetData>
    <row r="5" spans="1:9" ht="7.5" customHeight="1" x14ac:dyDescent="0.25"/>
    <row r="6" spans="1:9" x14ac:dyDescent="0.25">
      <c r="B6" s="12"/>
      <c r="C6" s="12"/>
    </row>
    <row r="7" spans="1:9" x14ac:dyDescent="0.25">
      <c r="B7" s="105" t="s">
        <v>93</v>
      </c>
      <c r="C7" s="159"/>
      <c r="D7" s="160"/>
      <c r="G7" s="79" t="s">
        <v>97</v>
      </c>
      <c r="I7" s="12" t="s">
        <v>108</v>
      </c>
    </row>
    <row r="8" spans="1:9" ht="5.25" customHeight="1" x14ac:dyDescent="0.25">
      <c r="I8" s="12"/>
    </row>
    <row r="9" spans="1:9" ht="15" customHeight="1" x14ac:dyDescent="0.25">
      <c r="B9" s="73" t="s">
        <v>95</v>
      </c>
      <c r="C9" s="161"/>
      <c r="D9" s="160"/>
      <c r="I9" s="12"/>
    </row>
    <row r="10" spans="1:9" ht="5.25" customHeight="1" x14ac:dyDescent="0.25">
      <c r="I10" s="12"/>
    </row>
    <row r="11" spans="1:9" x14ac:dyDescent="0.25">
      <c r="B11" s="73" t="s">
        <v>94</v>
      </c>
      <c r="C11" s="161"/>
      <c r="D11" s="160"/>
      <c r="I11" s="12"/>
    </row>
    <row r="12" spans="1:9" ht="21" customHeight="1" x14ac:dyDescent="0.25">
      <c r="A12" s="55"/>
      <c r="B12" s="12"/>
      <c r="C12" s="12"/>
      <c r="D12" s="12"/>
      <c r="E12" s="12"/>
      <c r="F12" s="12"/>
      <c r="G12" s="12"/>
      <c r="I12" s="12"/>
    </row>
    <row r="13" spans="1:9" ht="15.75" customHeight="1" x14ac:dyDescent="0.25">
      <c r="A13" s="55"/>
      <c r="B13" s="148" t="s">
        <v>61</v>
      </c>
      <c r="C13" s="148"/>
      <c r="D13" s="148"/>
      <c r="E13" s="148"/>
      <c r="F13" s="148"/>
      <c r="G13" s="148"/>
      <c r="I13" s="12"/>
    </row>
    <row r="14" spans="1:9" ht="18" customHeight="1" x14ac:dyDescent="0.25">
      <c r="A14" s="55"/>
      <c r="B14" s="12"/>
      <c r="C14" s="12"/>
      <c r="D14" s="12"/>
      <c r="F14" s="12"/>
      <c r="G14" s="12"/>
    </row>
    <row r="15" spans="1:9" ht="27" customHeight="1" x14ac:dyDescent="0.25">
      <c r="A15" s="55"/>
      <c r="B15" s="145" t="s">
        <v>99</v>
      </c>
      <c r="C15" s="145"/>
      <c r="D15" s="145"/>
      <c r="F15" s="144" t="s">
        <v>12</v>
      </c>
      <c r="G15" s="144"/>
      <c r="I15" s="12"/>
    </row>
    <row r="16" spans="1:9" x14ac:dyDescent="0.25">
      <c r="A16" s="55"/>
      <c r="B16" s="146" t="s">
        <v>70</v>
      </c>
      <c r="C16" s="146"/>
      <c r="D16" s="146"/>
      <c r="F16" s="81" t="s">
        <v>132</v>
      </c>
      <c r="G16" s="107">
        <v>10</v>
      </c>
      <c r="I16" s="12"/>
    </row>
    <row r="17" spans="1:11" x14ac:dyDescent="0.25">
      <c r="A17" s="12"/>
      <c r="B17" s="54"/>
      <c r="C17" s="54"/>
      <c r="D17" s="54"/>
      <c r="F17" s="79" t="s">
        <v>133</v>
      </c>
      <c r="G17" s="107">
        <v>10</v>
      </c>
      <c r="I17" s="12"/>
    </row>
    <row r="18" spans="1:11" ht="15" customHeight="1" x14ac:dyDescent="0.25">
      <c r="B18" s="147" t="s">
        <v>9</v>
      </c>
      <c r="C18" s="147"/>
      <c r="D18" s="147"/>
      <c r="F18" s="79" t="s">
        <v>103</v>
      </c>
      <c r="G18" s="71">
        <v>1.2</v>
      </c>
      <c r="H18" t="s">
        <v>165</v>
      </c>
      <c r="I18" s="12"/>
    </row>
    <row r="19" spans="1:11" x14ac:dyDescent="0.25">
      <c r="B19" s="147"/>
      <c r="C19" s="147"/>
      <c r="D19" s="147"/>
      <c r="F19" s="79" t="s">
        <v>104</v>
      </c>
      <c r="G19" s="70">
        <v>2.6</v>
      </c>
      <c r="I19" s="12"/>
      <c r="J19" t="s">
        <v>106</v>
      </c>
    </row>
    <row r="20" spans="1:11" x14ac:dyDescent="0.25">
      <c r="A20" s="55"/>
      <c r="B20" s="146" t="s">
        <v>1</v>
      </c>
      <c r="C20" s="146"/>
      <c r="D20" s="146"/>
      <c r="F20" s="80" t="s">
        <v>105</v>
      </c>
      <c r="G20" s="72">
        <v>1</v>
      </c>
      <c r="I20" s="12"/>
    </row>
    <row r="21" spans="1:11" x14ac:dyDescent="0.25">
      <c r="A21" s="55"/>
      <c r="B21" s="54"/>
      <c r="C21" s="54"/>
      <c r="D21" s="54"/>
      <c r="F21" s="75" t="s">
        <v>16</v>
      </c>
      <c r="G21" s="76">
        <f>G16*G17</f>
        <v>100</v>
      </c>
      <c r="I21" s="59"/>
    </row>
    <row r="22" spans="1:11" ht="28.5" customHeight="1" x14ac:dyDescent="0.25">
      <c r="A22" s="55"/>
      <c r="B22" s="147" t="s">
        <v>98</v>
      </c>
      <c r="C22" s="147"/>
      <c r="D22" s="147"/>
      <c r="I22" s="12"/>
    </row>
    <row r="23" spans="1:11" x14ac:dyDescent="0.25">
      <c r="A23" s="55"/>
      <c r="B23" s="146" t="s">
        <v>5</v>
      </c>
      <c r="C23" s="146"/>
      <c r="D23" s="146"/>
      <c r="I23" s="12"/>
    </row>
    <row r="24" spans="1:11" x14ac:dyDescent="0.25">
      <c r="A24" s="55"/>
      <c r="B24" s="69"/>
      <c r="C24" s="69"/>
      <c r="D24" s="69"/>
      <c r="E24" s="12"/>
      <c r="I24" s="12"/>
    </row>
    <row r="25" spans="1:11" ht="15.75" x14ac:dyDescent="0.25">
      <c r="A25" s="55"/>
      <c r="B25" s="148" t="s">
        <v>24</v>
      </c>
      <c r="C25" s="148"/>
      <c r="D25" s="148"/>
      <c r="E25" s="148"/>
      <c r="F25" s="148"/>
      <c r="G25" s="148"/>
      <c r="I25" s="12"/>
      <c r="J25" t="s">
        <v>86</v>
      </c>
      <c r="K25" t="s">
        <v>102</v>
      </c>
    </row>
    <row r="26" spans="1:11" ht="15.75" x14ac:dyDescent="0.25">
      <c r="B26" s="166" t="s">
        <v>17</v>
      </c>
      <c r="C26" s="166"/>
      <c r="D26" s="166"/>
      <c r="E26" s="166"/>
      <c r="F26" s="166"/>
      <c r="G26" s="166"/>
      <c r="I26" s="12"/>
    </row>
    <row r="27" spans="1:11" x14ac:dyDescent="0.25">
      <c r="B27" s="165" t="str">
        <f>IF(B26="Type de boucle récommandée:",'bdd mot clés et sélection'!F4,"Voir le type de boucle récommandée en choisissant dans la liste précédente")</f>
        <v>Boucle d'annulation</v>
      </c>
      <c r="C27" s="165"/>
      <c r="D27" s="165"/>
      <c r="E27" s="165"/>
      <c r="F27" s="165"/>
      <c r="G27" s="165"/>
      <c r="I27" s="12"/>
    </row>
    <row r="28" spans="1:11" x14ac:dyDescent="0.25">
      <c r="B28" s="77"/>
      <c r="C28" s="78"/>
      <c r="D28" s="78"/>
      <c r="E28" s="78"/>
      <c r="F28" s="78"/>
      <c r="G28" s="78"/>
      <c r="I28" s="12"/>
      <c r="J28" t="s">
        <v>87</v>
      </c>
      <c r="K28" t="s">
        <v>107</v>
      </c>
    </row>
    <row r="29" spans="1:11" ht="18" customHeight="1" x14ac:dyDescent="0.25">
      <c r="B29" s="163" t="s">
        <v>96</v>
      </c>
      <c r="C29" s="163"/>
      <c r="D29" s="164"/>
      <c r="E29" s="164"/>
      <c r="F29" s="164"/>
      <c r="G29" s="164"/>
      <c r="I29" s="12"/>
    </row>
    <row r="30" spans="1:11" ht="75" customHeight="1" x14ac:dyDescent="0.25">
      <c r="I30" s="12" t="s">
        <v>178</v>
      </c>
    </row>
    <row r="31" spans="1:11" ht="75" customHeight="1" x14ac:dyDescent="0.25">
      <c r="I31" s="186" t="s">
        <v>179</v>
      </c>
    </row>
    <row r="32" spans="1:11" ht="75" customHeight="1" x14ac:dyDescent="0.25">
      <c r="I32" s="12"/>
    </row>
    <row r="33" spans="2:10" ht="75" customHeight="1" x14ac:dyDescent="0.25">
      <c r="I33" s="12"/>
    </row>
    <row r="34" spans="2:10" ht="18" customHeight="1" x14ac:dyDescent="0.25">
      <c r="I34" s="12"/>
    </row>
    <row r="35" spans="2:10" ht="18" customHeight="1" x14ac:dyDescent="0.25">
      <c r="I35" s="12"/>
    </row>
    <row r="36" spans="2:10" ht="18" customHeight="1" x14ac:dyDescent="0.25">
      <c r="I36" s="12"/>
    </row>
    <row r="37" spans="2:10" ht="15.75" thickBot="1" x14ac:dyDescent="0.3">
      <c r="I37" s="12"/>
    </row>
    <row r="38" spans="2:10" ht="15.75" x14ac:dyDescent="0.25">
      <c r="B38" s="150" t="s">
        <v>101</v>
      </c>
      <c r="C38" s="151"/>
      <c r="D38" s="152"/>
      <c r="E38" s="131"/>
      <c r="F38" s="132" t="s">
        <v>75</v>
      </c>
      <c r="G38" s="133">
        <f>J39</f>
        <v>3.4577558021806589</v>
      </c>
      <c r="I38" s="12"/>
      <c r="J38" s="90" t="s">
        <v>75</v>
      </c>
    </row>
    <row r="39" spans="2:10" x14ac:dyDescent="0.25">
      <c r="B39" s="134" t="s">
        <v>145</v>
      </c>
      <c r="C39" s="93"/>
      <c r="D39" s="88" t="b">
        <f>IF(B26="Boucle simple périmétrique",'simple, 8 et annulation'!D5,IF(B27="Boucle simple périmétrique",'simple, 8 et annulation'!D5))</f>
        <v>0</v>
      </c>
      <c r="E39" s="12"/>
      <c r="F39" s="1" t="s">
        <v>76</v>
      </c>
      <c r="G39" s="135"/>
      <c r="I39" s="12"/>
      <c r="J39" s="83">
        <f>0.4/(G20*J42)*POWER(10,-3/20)</f>
        <v>3.4577558021806589</v>
      </c>
    </row>
    <row r="40" spans="2:10" ht="15.75" thickBot="1" x14ac:dyDescent="0.3">
      <c r="B40" s="136"/>
      <c r="C40" s="137"/>
      <c r="D40" s="137"/>
      <c r="E40" s="137"/>
      <c r="F40" s="138" t="s">
        <v>77</v>
      </c>
      <c r="G40" s="139"/>
      <c r="I40" s="12"/>
    </row>
    <row r="41" spans="2:10" ht="15" customHeight="1" x14ac:dyDescent="0.25">
      <c r="I41" s="12"/>
      <c r="J41" s="72" t="s">
        <v>87</v>
      </c>
    </row>
    <row r="42" spans="2:10" ht="15" customHeight="1" x14ac:dyDescent="0.25">
      <c r="F42" s="12"/>
      <c r="G42" s="12"/>
      <c r="I42" s="12"/>
      <c r="J42" s="82">
        <f>G16*G17/(4*PI()*SQRT((G18-G19)*(G18-G19) + G16*G16/4 + G17*G17/4))*(1/((G18-G19)*(G18-G19) + G16*G16/4) + 1/((G18-G19)*(G18-G19) + G17*G17/4))</f>
        <v>8.189656238160796E-2</v>
      </c>
    </row>
    <row r="43" spans="2:10" ht="15" customHeight="1" x14ac:dyDescent="0.25">
      <c r="B43" s="156" t="s">
        <v>143</v>
      </c>
      <c r="C43" s="157"/>
      <c r="D43" s="158"/>
      <c r="F43" s="12"/>
      <c r="G43" s="12"/>
      <c r="I43" s="12"/>
    </row>
    <row r="44" spans="2:10" ht="15" customHeight="1" x14ac:dyDescent="0.25">
      <c r="B44" s="1" t="s">
        <v>149</v>
      </c>
      <c r="C44" s="74"/>
      <c r="D44" s="95">
        <f>'simple, 8 et annulation'!D14</f>
        <v>58.5</v>
      </c>
      <c r="G44" s="12"/>
      <c r="I44" s="12"/>
    </row>
    <row r="45" spans="2:10" ht="15" customHeight="1" x14ac:dyDescent="0.25">
      <c r="B45" s="1" t="s">
        <v>150</v>
      </c>
      <c r="C45" s="74"/>
      <c r="D45" s="87">
        <f>'simple, 8 et annulation'!D15</f>
        <v>9</v>
      </c>
      <c r="F45" s="12"/>
      <c r="G45" s="12"/>
      <c r="I45" s="12"/>
    </row>
    <row r="46" spans="2:10" ht="15" customHeight="1" x14ac:dyDescent="0.25">
      <c r="B46" s="91" t="s">
        <v>147</v>
      </c>
      <c r="C46" s="74"/>
      <c r="D46" s="96">
        <v>1</v>
      </c>
      <c r="F46" s="12"/>
      <c r="G46" s="12"/>
      <c r="I46" s="12"/>
    </row>
    <row r="47" spans="2:10" ht="15" customHeight="1" x14ac:dyDescent="0.25">
      <c r="B47" s="57"/>
      <c r="C47" s="97"/>
      <c r="F47" s="12"/>
      <c r="G47" s="12"/>
      <c r="I47" s="12"/>
    </row>
    <row r="48" spans="2:10" x14ac:dyDescent="0.25">
      <c r="B48" s="153" t="s">
        <v>42</v>
      </c>
      <c r="C48" s="154"/>
      <c r="D48" s="155"/>
      <c r="F48" s="12"/>
      <c r="G48" s="12"/>
      <c r="I48" s="12"/>
    </row>
    <row r="49" spans="1:9" x14ac:dyDescent="0.25">
      <c r="B49" s="91" t="s">
        <v>144</v>
      </c>
      <c r="C49" s="74"/>
      <c r="D49" s="106">
        <f>IF(ISNUMBER(G17),((4*G16)-0.6)+((2*G17)-0.6))</f>
        <v>58.8</v>
      </c>
      <c r="I49" s="12"/>
    </row>
    <row r="50" spans="1:9" x14ac:dyDescent="0.25">
      <c r="B50" s="91" t="s">
        <v>140</v>
      </c>
      <c r="C50" s="94"/>
      <c r="D50" s="1">
        <v>2</v>
      </c>
      <c r="I50" s="12"/>
    </row>
    <row r="51" spans="1:9" x14ac:dyDescent="0.25">
      <c r="B51" s="91" t="s">
        <v>142</v>
      </c>
      <c r="C51" s="74"/>
      <c r="D51" s="104">
        <f>'simple, 8 et annulation'!D11</f>
        <v>29.099999999999998</v>
      </c>
      <c r="I51" s="12"/>
    </row>
    <row r="53" spans="1:9" x14ac:dyDescent="0.25">
      <c r="A53" s="55"/>
      <c r="B53" s="162" t="s">
        <v>139</v>
      </c>
      <c r="C53" s="162"/>
      <c r="D53" s="162"/>
      <c r="E53" s="12"/>
      <c r="I53" s="12"/>
    </row>
    <row r="54" spans="1:9" x14ac:dyDescent="0.25">
      <c r="A54" s="55"/>
      <c r="B54" s="63" t="s">
        <v>125</v>
      </c>
      <c r="C54" s="63"/>
      <c r="D54" s="87">
        <f>'Double boucle, épingle'!C25</f>
        <v>0.68493150684931503</v>
      </c>
      <c r="E54" s="12"/>
      <c r="I54" s="12"/>
    </row>
    <row r="55" spans="1:9" x14ac:dyDescent="0.25">
      <c r="A55" s="55"/>
      <c r="B55" s="91" t="s">
        <v>140</v>
      </c>
      <c r="C55" s="74"/>
      <c r="D55" s="92">
        <f>'Double boucle, épingle'!C27</f>
        <v>9</v>
      </c>
      <c r="E55" s="12"/>
      <c r="I55" s="12"/>
    </row>
    <row r="56" spans="1:9" x14ac:dyDescent="0.25">
      <c r="B56" s="57" t="s">
        <v>129</v>
      </c>
      <c r="C56" s="58"/>
      <c r="D56" s="88">
        <f>'Double boucle, épingle'!C26</f>
        <v>0.41095890410958902</v>
      </c>
      <c r="E56" s="12"/>
      <c r="I56" s="12"/>
    </row>
    <row r="57" spans="1:9" x14ac:dyDescent="0.25">
      <c r="B57" s="103" t="s">
        <v>144</v>
      </c>
      <c r="C57" s="74"/>
      <c r="D57" s="87">
        <f>'Double boucle, épingle'!C28</f>
        <v>195.02739726027397</v>
      </c>
      <c r="E57" s="12"/>
      <c r="I57" s="12"/>
    </row>
    <row r="58" spans="1:9" x14ac:dyDescent="0.25">
      <c r="E58" s="12"/>
      <c r="I58" s="12"/>
    </row>
    <row r="59" spans="1:9" x14ac:dyDescent="0.25">
      <c r="A59" s="55"/>
      <c r="B59" s="149" t="s">
        <v>124</v>
      </c>
      <c r="C59" s="149"/>
      <c r="D59" s="149"/>
      <c r="E59" s="12"/>
      <c r="F59" s="12"/>
      <c r="G59" s="12"/>
      <c r="I59" s="12"/>
    </row>
    <row r="60" spans="1:9" x14ac:dyDescent="0.25">
      <c r="A60" s="55"/>
      <c r="B60" s="1" t="s">
        <v>146</v>
      </c>
      <c r="C60" s="1"/>
      <c r="D60" s="87">
        <f>'Double boucle, épingle'!C6</f>
        <v>0.68493150684931503</v>
      </c>
      <c r="I60" s="12"/>
    </row>
    <row r="61" spans="1:9" x14ac:dyDescent="0.25">
      <c r="A61" s="55"/>
      <c r="B61" s="101" t="s">
        <v>126</v>
      </c>
      <c r="C61" s="63"/>
      <c r="D61" s="1">
        <f>'Double boucle, épingle'!C8</f>
        <v>9</v>
      </c>
      <c r="I61" s="12"/>
    </row>
    <row r="62" spans="1:9" x14ac:dyDescent="0.25">
      <c r="A62" s="55"/>
      <c r="B62" s="51" t="s">
        <v>163</v>
      </c>
      <c r="C62" s="74"/>
      <c r="D62" s="88">
        <f>'Double boucle, épingle'!C9</f>
        <v>195.02739726027397</v>
      </c>
      <c r="I62" s="12"/>
    </row>
    <row r="63" spans="1:9" x14ac:dyDescent="0.25">
      <c r="A63" s="55"/>
      <c r="B63" s="102" t="s">
        <v>127</v>
      </c>
      <c r="C63" s="64"/>
      <c r="D63" s="1">
        <f>'Double boucle, épingle'!C10</f>
        <v>9</v>
      </c>
      <c r="I63" s="12"/>
    </row>
    <row r="64" spans="1:9" x14ac:dyDescent="0.25">
      <c r="A64" s="55"/>
      <c r="B64" s="100" t="s">
        <v>162</v>
      </c>
      <c r="C64" s="74"/>
      <c r="D64" s="88">
        <f>'Double boucle, épingle'!C11</f>
        <v>195.02739726027397</v>
      </c>
      <c r="I64" s="12"/>
    </row>
    <row r="65" spans="1:9" ht="17.25" customHeight="1" x14ac:dyDescent="0.25">
      <c r="A65" s="55"/>
      <c r="B65" s="65" t="s">
        <v>129</v>
      </c>
      <c r="C65" s="65"/>
      <c r="D65" s="87">
        <f>'Double boucle, épingle'!C7</f>
        <v>0.41095890410958902</v>
      </c>
      <c r="I65" s="12"/>
    </row>
    <row r="66" spans="1:9" x14ac:dyDescent="0.25">
      <c r="A66" s="55"/>
      <c r="B66" s="1" t="s">
        <v>121</v>
      </c>
      <c r="C66" s="1"/>
      <c r="D66" s="87">
        <f>'Double boucle, épingle'!C12</f>
        <v>0.54794520547945202</v>
      </c>
      <c r="I66" s="12"/>
    </row>
    <row r="67" spans="1:9" ht="15" customHeight="1" x14ac:dyDescent="0.25">
      <c r="A67" s="55"/>
      <c r="B67" s="12"/>
      <c r="C67" s="12"/>
      <c r="D67" s="12"/>
      <c r="E67" s="12"/>
      <c r="I67" s="12"/>
    </row>
    <row r="68" spans="1:9" x14ac:dyDescent="0.25">
      <c r="A68" s="55"/>
      <c r="B68" s="149" t="s">
        <v>166</v>
      </c>
      <c r="C68" s="149"/>
      <c r="D68" s="149"/>
      <c r="E68" s="12"/>
      <c r="I68" s="12"/>
    </row>
    <row r="69" spans="1:9" x14ac:dyDescent="0.25">
      <c r="A69" s="55"/>
      <c r="B69" s="124" t="s">
        <v>126</v>
      </c>
      <c r="C69" s="124"/>
      <c r="D69" s="1">
        <f>'Double boucle, épingle'!C17</f>
        <v>0</v>
      </c>
      <c r="E69" s="12"/>
      <c r="I69" s="12"/>
    </row>
    <row r="70" spans="1:9" x14ac:dyDescent="0.25">
      <c r="A70" s="12"/>
      <c r="B70" s="123" t="s">
        <v>167</v>
      </c>
      <c r="C70" s="125"/>
      <c r="D70" s="74"/>
      <c r="E70" s="12"/>
      <c r="I70" s="12"/>
    </row>
    <row r="71" spans="1:9" x14ac:dyDescent="0.25">
      <c r="B71" s="130" t="s">
        <v>163</v>
      </c>
      <c r="C71" s="126"/>
      <c r="D71" s="88">
        <f>'Double boucle, épingle'!C18</f>
        <v>0</v>
      </c>
      <c r="I71" s="12"/>
    </row>
    <row r="72" spans="1:9" x14ac:dyDescent="0.25">
      <c r="B72" s="123" t="s">
        <v>127</v>
      </c>
      <c r="C72" s="123"/>
      <c r="D72" s="1">
        <f>'Double boucle, épingle'!C19</f>
        <v>0</v>
      </c>
    </row>
    <row r="73" spans="1:9" x14ac:dyDescent="0.25">
      <c r="B73" s="127" t="s">
        <v>168</v>
      </c>
      <c r="C73" s="128"/>
      <c r="D73" s="74"/>
    </row>
    <row r="74" spans="1:9" x14ac:dyDescent="0.25">
      <c r="B74" s="130" t="s">
        <v>162</v>
      </c>
      <c r="C74" s="126"/>
      <c r="D74" s="88">
        <f>'Double boucle, épingle'!C20</f>
        <v>0</v>
      </c>
    </row>
    <row r="75" spans="1:9" x14ac:dyDescent="0.25">
      <c r="B75" s="129" t="s">
        <v>129</v>
      </c>
      <c r="C75" s="129"/>
      <c r="D75" s="87">
        <f>'Double boucle, épingle'!C16</f>
        <v>0</v>
      </c>
    </row>
    <row r="76" spans="1:9" x14ac:dyDescent="0.25">
      <c r="B76" s="1" t="s">
        <v>121</v>
      </c>
      <c r="C76" s="1"/>
      <c r="D76" s="87">
        <f>'Double boucle, épingle'!C21</f>
        <v>0</v>
      </c>
    </row>
  </sheetData>
  <sheetProtection selectLockedCells="1"/>
  <mergeCells count="21">
    <mergeCell ref="B68:D68"/>
    <mergeCell ref="B38:D38"/>
    <mergeCell ref="B48:D48"/>
    <mergeCell ref="B43:D43"/>
    <mergeCell ref="C7:D7"/>
    <mergeCell ref="C9:D9"/>
    <mergeCell ref="C11:D11"/>
    <mergeCell ref="B59:D59"/>
    <mergeCell ref="B53:D53"/>
    <mergeCell ref="B29:G29"/>
    <mergeCell ref="B25:G25"/>
    <mergeCell ref="B27:G27"/>
    <mergeCell ref="B26:G26"/>
    <mergeCell ref="B20:D20"/>
    <mergeCell ref="B22:D22"/>
    <mergeCell ref="B23:D23"/>
    <mergeCell ref="F15:G15"/>
    <mergeCell ref="B15:D15"/>
    <mergeCell ref="B16:D16"/>
    <mergeCell ref="B18:D19"/>
    <mergeCell ref="B13:G13"/>
  </mergeCells>
  <dataValidations count="5">
    <dataValidation allowBlank="1" showInputMessage="1" showErrorMessage="1" prompt="Votre boucle doit etre installée de preference à hauteur d'écoute. Autrement renseignez l'hauteur en métres. Si vous installez au sol considez comme hauteur=0m" sqref="F18"/>
    <dataValidation allowBlank="1" showInputMessage="1" showErrorMessage="1" prompt="La largeur est consideré comme étant votre coté le plus petit._x000a__x000a_Cette valeur est la plus importante" sqref="G16"/>
    <dataValidation type="decimal" errorStyle="warning" allowBlank="1" showInputMessage="1" showErrorMessage="1" errorTitle="Hauteur d'écoute maximum" error="Afin de garder une installation qui respecte la norme EN6018-4 il n'est pas conseillé d'implanter une boucle au delá de 3,20m de hauteur. " prompt="Votre boucle peut etre installée au sol (hauteur=0) ou en hauteur sur un faux plafond par exemple." sqref="G19">
      <formula1>0</formula1>
      <formula2>3.2</formula2>
    </dataValidation>
    <dataValidation type="decimal" operator="greaterThan" allowBlank="1" showInputMessage="1" showErrorMessage="1" prompt="La hauteur d'écoute est la position estimée ou se trouvera l'oreille du malentendant. Vous devez par exemple prendre en compte si les interlocuteur seront assis ou pas." sqref="G18">
      <formula1>0</formula1>
    </dataValidation>
    <dataValidation allowBlank="1" showInputMessage="1" showErrorMessage="1" prompt="Definissez votre besoin. Certains besoins spécifiques demandent un type d'implantation particuliere" sqref="B22:D22"/>
  </dataValidations>
  <pageMargins left="0.7" right="0.7" top="0.25590277777777776" bottom="0.75" header="0.3" footer="0.3"/>
  <pageSetup paperSize="9" scale="90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prompt="Selectionnez parmi les exemples suivants celui qui vous parait le plus proche de votre site à installer _x000a_">
          <x14:formula1>
            <xm:f>'bdd mot clés et sélection'!$B$4:$B$6</xm:f>
          </x14:formula1>
          <xm:sqref>E16:E17 B16:C16</xm:sqref>
        </x14:dataValidation>
        <x14:dataValidation type="list" allowBlank="1" showInputMessage="1" showErrorMessage="1" prompt="Definissez votre besoin. Certains besoins spécifiques demandent un type d'implantation particuliere">
          <x14:formula1>
            <xm:f>'bdd mot clés et sélection'!$C$4:$C$7</xm:f>
          </x14:formula1>
          <xm:sqref>D21 E20:E23 B20:C21</xm:sqref>
        </x14:dataValidation>
        <x14:dataValidation type="list" allowBlank="1" showInputMessage="1" showErrorMessage="1">
          <x14:formula1>
            <xm:f>'bdd mot clés et sélection'!$D$4:$D$7</xm:f>
          </x14:formula1>
          <xm:sqref>E23 B23:D23</xm:sqref>
        </x14:dataValidation>
        <x14:dataValidation type="list" allowBlank="1" showInputMessage="1" showErrorMessage="1" prompt="Selectionnez le nombre de tours de votre boucle._x000a_En général une boucle fait un ou deux tours, mais certainnes configurations peuvent en nécessiter plus. ">
          <x14:formula1>
            <xm:f>'bdd mot clés et sélection'!$N$2:$N$11</xm:f>
          </x14:formula1>
          <xm:sqref>G20</xm:sqref>
        </x14:dataValidation>
        <x14:dataValidation type="list" allowBlank="1" showInputMessage="1" showErrorMessage="1" prompt="Votre boucle doit etre installée de preference à hauteur d'écoute. Autrement renseignez l'hauteur en métres. Si vous installez au sol considez comme hauteur=0m">
          <x14:formula1>
            <xm:f>'bdd mot clés et sélection'!$L$2:$L$4</xm:f>
          </x14:formula1>
          <xm:sqref>G18</xm:sqref>
        </x14:dataValidation>
        <x14:dataValidation type="list" allowBlank="1" showInputMessage="1" showErrorMessage="1" prompt="Vous pouvez soit choisir de travailler sur le type de boucle conseillée, soit choisir l'implantation que vous jugez la plus adaptée">
          <x14:formula1>
            <xm:f>'bdd mot clés et sélection'!$E$4:$E$10</xm:f>
          </x14:formula1>
          <xm:sqref>B26:G26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C6"/>
  <sheetViews>
    <sheetView workbookViewId="0">
      <selection activeCell="C4" sqref="C4"/>
    </sheetView>
  </sheetViews>
  <sheetFormatPr baseColWidth="10" defaultRowHeight="15" x14ac:dyDescent="0.25"/>
  <cols>
    <col min="2" max="2" width="10.85546875" customWidth="1"/>
  </cols>
  <sheetData>
    <row r="2" spans="2:3" x14ac:dyDescent="0.25">
      <c r="B2" t="s">
        <v>88</v>
      </c>
      <c r="C2" s="48" t="s">
        <v>100</v>
      </c>
    </row>
    <row r="4" spans="2:3" x14ac:dyDescent="0.25">
      <c r="B4" s="66" t="s">
        <v>89</v>
      </c>
      <c r="C4" t="s">
        <v>90</v>
      </c>
    </row>
    <row r="6" spans="2:3" x14ac:dyDescent="0.25">
      <c r="B6" t="s">
        <v>91</v>
      </c>
      <c r="C6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3:OM23"/>
  <sheetViews>
    <sheetView zoomScaleNormal="100" workbookViewId="0">
      <selection activeCell="B22" sqref="B22"/>
    </sheetView>
  </sheetViews>
  <sheetFormatPr baseColWidth="10" defaultColWidth="9.140625" defaultRowHeight="15" x14ac:dyDescent="0.25"/>
  <cols>
    <col min="1" max="16384" width="9.140625" style="67"/>
  </cols>
  <sheetData>
    <row r="3" spans="1:403" x14ac:dyDescent="0.25">
      <c r="B3" s="67" t="s">
        <v>78</v>
      </c>
    </row>
    <row r="5" spans="1:403" ht="15" customHeight="1" x14ac:dyDescent="0.25">
      <c r="B5" s="167" t="s">
        <v>79</v>
      </c>
      <c r="C5" s="167"/>
      <c r="D5" s="167"/>
    </row>
    <row r="6" spans="1:403" x14ac:dyDescent="0.25">
      <c r="B6" s="167"/>
      <c r="C6" s="167"/>
      <c r="D6" s="167"/>
    </row>
    <row r="7" spans="1:403" x14ac:dyDescent="0.25">
      <c r="B7" s="167"/>
      <c r="C7" s="167"/>
      <c r="D7" s="167"/>
    </row>
    <row r="8" spans="1:403" x14ac:dyDescent="0.25">
      <c r="B8" s="167"/>
      <c r="C8" s="167"/>
      <c r="D8" s="167"/>
    </row>
    <row r="9" spans="1:403" x14ac:dyDescent="0.25">
      <c r="B9" s="167"/>
      <c r="C9" s="167"/>
      <c r="D9" s="167"/>
    </row>
    <row r="11" spans="1:403" x14ac:dyDescent="0.25">
      <c r="A11" s="67" t="s">
        <v>80</v>
      </c>
      <c r="B11" s="67">
        <v>401</v>
      </c>
    </row>
    <row r="13" spans="1:403" x14ac:dyDescent="0.25">
      <c r="A13" s="67" t="s">
        <v>81</v>
      </c>
      <c r="B13" s="67">
        <f>(COLUMN()-2)/B11</f>
        <v>0</v>
      </c>
      <c r="C13" s="67">
        <f>(COLUMN()-2)/B11</f>
        <v>2.4937655860349127E-3</v>
      </c>
      <c r="D13" s="67">
        <f>(COLUMN()-2)/B11</f>
        <v>4.9875311720698253E-3</v>
      </c>
      <c r="E13" s="67">
        <f>(COLUMN()-2)/B11</f>
        <v>7.481296758104738E-3</v>
      </c>
      <c r="F13" s="67">
        <f>(COLUMN()-2)/B11</f>
        <v>9.9750623441396506E-3</v>
      </c>
      <c r="G13" s="67">
        <f>(COLUMN()-2)/B11</f>
        <v>1.2468827930174564E-2</v>
      </c>
      <c r="H13" s="67">
        <f>(COLUMN()-2)/B11</f>
        <v>1.4962593516209476E-2</v>
      </c>
      <c r="I13" s="67">
        <f t="shared" ref="I13:BT13" si="0">(COLUMN()-2)/$B$11</f>
        <v>1.7456359102244388E-2</v>
      </c>
      <c r="J13" s="67">
        <f t="shared" si="0"/>
        <v>1.9950124688279301E-2</v>
      </c>
      <c r="K13" s="67">
        <f t="shared" si="0"/>
        <v>2.2443890274314215E-2</v>
      </c>
      <c r="L13" s="67">
        <f t="shared" si="0"/>
        <v>2.4937655860349128E-2</v>
      </c>
      <c r="M13" s="67">
        <f t="shared" si="0"/>
        <v>2.7431421446384038E-2</v>
      </c>
      <c r="N13" s="67">
        <f t="shared" si="0"/>
        <v>2.9925187032418952E-2</v>
      </c>
      <c r="O13" s="67">
        <f t="shared" si="0"/>
        <v>3.2418952618453865E-2</v>
      </c>
      <c r="P13" s="67">
        <f t="shared" si="0"/>
        <v>3.4912718204488775E-2</v>
      </c>
      <c r="Q13" s="67">
        <f t="shared" si="0"/>
        <v>3.7406483790523692E-2</v>
      </c>
      <c r="R13" s="67">
        <f t="shared" si="0"/>
        <v>3.9900249376558602E-2</v>
      </c>
      <c r="S13" s="67">
        <f t="shared" si="0"/>
        <v>4.2394014962593519E-2</v>
      </c>
      <c r="T13" s="67">
        <f t="shared" si="0"/>
        <v>4.488778054862843E-2</v>
      </c>
      <c r="U13" s="67">
        <f t="shared" si="0"/>
        <v>4.738154613466334E-2</v>
      </c>
      <c r="V13" s="67">
        <f t="shared" si="0"/>
        <v>4.9875311720698257E-2</v>
      </c>
      <c r="W13" s="67">
        <f t="shared" si="0"/>
        <v>5.2369077306733167E-2</v>
      </c>
      <c r="X13" s="67">
        <f t="shared" si="0"/>
        <v>5.4862842892768077E-2</v>
      </c>
      <c r="Y13" s="67">
        <f t="shared" si="0"/>
        <v>5.7356608478802994E-2</v>
      </c>
      <c r="Z13" s="67">
        <f t="shared" si="0"/>
        <v>5.9850374064837904E-2</v>
      </c>
      <c r="AA13" s="67">
        <f t="shared" si="0"/>
        <v>6.2344139650872821E-2</v>
      </c>
      <c r="AB13" s="67">
        <f t="shared" si="0"/>
        <v>6.4837905236907731E-2</v>
      </c>
      <c r="AC13" s="67">
        <f t="shared" si="0"/>
        <v>6.7331670822942641E-2</v>
      </c>
      <c r="AD13" s="67">
        <f t="shared" si="0"/>
        <v>6.9825436408977551E-2</v>
      </c>
      <c r="AE13" s="67">
        <f t="shared" si="0"/>
        <v>7.2319201995012475E-2</v>
      </c>
      <c r="AF13" s="67">
        <f t="shared" si="0"/>
        <v>7.4812967581047385E-2</v>
      </c>
      <c r="AG13" s="67">
        <f t="shared" si="0"/>
        <v>7.7306733167082295E-2</v>
      </c>
      <c r="AH13" s="67">
        <f t="shared" si="0"/>
        <v>7.9800498753117205E-2</v>
      </c>
      <c r="AI13" s="67">
        <f t="shared" si="0"/>
        <v>8.2294264339152115E-2</v>
      </c>
      <c r="AJ13" s="67">
        <f t="shared" si="0"/>
        <v>8.4788029925187039E-2</v>
      </c>
      <c r="AK13" s="67">
        <f t="shared" si="0"/>
        <v>8.7281795511221949E-2</v>
      </c>
      <c r="AL13" s="67">
        <f t="shared" si="0"/>
        <v>8.9775561097256859E-2</v>
      </c>
      <c r="AM13" s="67">
        <f t="shared" si="0"/>
        <v>9.2269326683291769E-2</v>
      </c>
      <c r="AN13" s="67">
        <f t="shared" si="0"/>
        <v>9.4763092269326679E-2</v>
      </c>
      <c r="AO13" s="67">
        <f t="shared" si="0"/>
        <v>9.7256857855361589E-2</v>
      </c>
      <c r="AP13" s="67">
        <f t="shared" si="0"/>
        <v>9.9750623441396513E-2</v>
      </c>
      <c r="AQ13" s="67">
        <f t="shared" si="0"/>
        <v>0.10224438902743142</v>
      </c>
      <c r="AR13" s="67">
        <f t="shared" si="0"/>
        <v>0.10473815461346633</v>
      </c>
      <c r="AS13" s="67">
        <f t="shared" si="0"/>
        <v>0.10723192019950124</v>
      </c>
      <c r="AT13" s="67">
        <f t="shared" si="0"/>
        <v>0.10972568578553615</v>
      </c>
      <c r="AU13" s="67">
        <f t="shared" si="0"/>
        <v>0.11221945137157108</v>
      </c>
      <c r="AV13" s="67">
        <f t="shared" si="0"/>
        <v>0.11471321695760599</v>
      </c>
      <c r="AW13" s="67">
        <f t="shared" si="0"/>
        <v>0.1172069825436409</v>
      </c>
      <c r="AX13" s="67">
        <f t="shared" si="0"/>
        <v>0.11970074812967581</v>
      </c>
      <c r="AY13" s="67">
        <f t="shared" si="0"/>
        <v>0.12219451371571072</v>
      </c>
      <c r="AZ13" s="67">
        <f t="shared" si="0"/>
        <v>0.12468827930174564</v>
      </c>
      <c r="BA13" s="67">
        <f t="shared" si="0"/>
        <v>0.12718204488778054</v>
      </c>
      <c r="BB13" s="67">
        <f t="shared" si="0"/>
        <v>0.12967581047381546</v>
      </c>
      <c r="BC13" s="67">
        <f t="shared" si="0"/>
        <v>0.13216957605985039</v>
      </c>
      <c r="BD13" s="67">
        <f t="shared" si="0"/>
        <v>0.13466334164588528</v>
      </c>
      <c r="BE13" s="67">
        <f t="shared" si="0"/>
        <v>0.13715710723192021</v>
      </c>
      <c r="BF13" s="67">
        <f t="shared" si="0"/>
        <v>0.1396508728179551</v>
      </c>
      <c r="BG13" s="67">
        <f t="shared" si="0"/>
        <v>0.14214463840399003</v>
      </c>
      <c r="BH13" s="67">
        <f t="shared" si="0"/>
        <v>0.14463840399002495</v>
      </c>
      <c r="BI13" s="67">
        <f t="shared" si="0"/>
        <v>0.14713216957605985</v>
      </c>
      <c r="BJ13" s="67">
        <f t="shared" si="0"/>
        <v>0.14962593516209477</v>
      </c>
      <c r="BK13" s="67">
        <f t="shared" si="0"/>
        <v>0.15211970074812967</v>
      </c>
      <c r="BL13" s="67">
        <f t="shared" si="0"/>
        <v>0.15461346633416459</v>
      </c>
      <c r="BM13" s="67">
        <f t="shared" si="0"/>
        <v>0.15710723192019951</v>
      </c>
      <c r="BN13" s="67">
        <f t="shared" si="0"/>
        <v>0.15960099750623441</v>
      </c>
      <c r="BO13" s="67">
        <f t="shared" si="0"/>
        <v>0.16209476309226933</v>
      </c>
      <c r="BP13" s="67">
        <f t="shared" si="0"/>
        <v>0.16458852867830423</v>
      </c>
      <c r="BQ13" s="67">
        <f t="shared" si="0"/>
        <v>0.16708229426433915</v>
      </c>
      <c r="BR13" s="67">
        <f t="shared" si="0"/>
        <v>0.16957605985037408</v>
      </c>
      <c r="BS13" s="67">
        <f t="shared" si="0"/>
        <v>0.17206982543640897</v>
      </c>
      <c r="BT13" s="67">
        <f t="shared" si="0"/>
        <v>0.1745635910224439</v>
      </c>
      <c r="BU13" s="67">
        <f t="shared" ref="BU13:EF13" si="1">(COLUMN()-2)/$B$11</f>
        <v>0.17705735660847879</v>
      </c>
      <c r="BV13" s="67">
        <f t="shared" si="1"/>
        <v>0.17955112219451372</v>
      </c>
      <c r="BW13" s="67">
        <f t="shared" si="1"/>
        <v>0.18204488778054864</v>
      </c>
      <c r="BX13" s="67">
        <f t="shared" si="1"/>
        <v>0.18453865336658354</v>
      </c>
      <c r="BY13" s="67">
        <f t="shared" si="1"/>
        <v>0.18703241895261846</v>
      </c>
      <c r="BZ13" s="67">
        <f t="shared" si="1"/>
        <v>0.18952618453865336</v>
      </c>
      <c r="CA13" s="67">
        <f t="shared" si="1"/>
        <v>0.19201995012468828</v>
      </c>
      <c r="CB13" s="67">
        <f t="shared" si="1"/>
        <v>0.19451371571072318</v>
      </c>
      <c r="CC13" s="67">
        <f t="shared" si="1"/>
        <v>0.1970074812967581</v>
      </c>
      <c r="CD13" s="67">
        <f t="shared" si="1"/>
        <v>0.19950124688279303</v>
      </c>
      <c r="CE13" s="67">
        <f t="shared" si="1"/>
        <v>0.20199501246882792</v>
      </c>
      <c r="CF13" s="67">
        <f t="shared" si="1"/>
        <v>0.20448877805486285</v>
      </c>
      <c r="CG13" s="67">
        <f t="shared" si="1"/>
        <v>0.20698254364089774</v>
      </c>
      <c r="CH13" s="67">
        <f t="shared" si="1"/>
        <v>0.20947630922693267</v>
      </c>
      <c r="CI13" s="67">
        <f t="shared" si="1"/>
        <v>0.21197007481296759</v>
      </c>
      <c r="CJ13" s="67">
        <f t="shared" si="1"/>
        <v>0.21446384039900249</v>
      </c>
      <c r="CK13" s="67">
        <f t="shared" si="1"/>
        <v>0.21695760598503741</v>
      </c>
      <c r="CL13" s="67">
        <f t="shared" si="1"/>
        <v>0.21945137157107231</v>
      </c>
      <c r="CM13" s="67">
        <f t="shared" si="1"/>
        <v>0.22194513715710723</v>
      </c>
      <c r="CN13" s="67">
        <f t="shared" si="1"/>
        <v>0.22443890274314215</v>
      </c>
      <c r="CO13" s="67">
        <f t="shared" si="1"/>
        <v>0.22693266832917705</v>
      </c>
      <c r="CP13" s="67">
        <f t="shared" si="1"/>
        <v>0.22942643391521197</v>
      </c>
      <c r="CQ13" s="67">
        <f t="shared" si="1"/>
        <v>0.23192019950124687</v>
      </c>
      <c r="CR13" s="67">
        <f t="shared" si="1"/>
        <v>0.23441396508728179</v>
      </c>
      <c r="CS13" s="67">
        <f t="shared" si="1"/>
        <v>0.23690773067331672</v>
      </c>
      <c r="CT13" s="67">
        <f t="shared" si="1"/>
        <v>0.23940149625935161</v>
      </c>
      <c r="CU13" s="67">
        <f t="shared" si="1"/>
        <v>0.24189526184538654</v>
      </c>
      <c r="CV13" s="67">
        <f t="shared" si="1"/>
        <v>0.24438902743142144</v>
      </c>
      <c r="CW13" s="67">
        <f t="shared" si="1"/>
        <v>0.24688279301745636</v>
      </c>
      <c r="CX13" s="67">
        <f t="shared" si="1"/>
        <v>0.24937655860349128</v>
      </c>
      <c r="CY13" s="67">
        <f t="shared" si="1"/>
        <v>0.25187032418952621</v>
      </c>
      <c r="CZ13" s="67">
        <f t="shared" si="1"/>
        <v>0.25436408977556108</v>
      </c>
      <c r="DA13" s="67">
        <f t="shared" si="1"/>
        <v>0.256857855361596</v>
      </c>
      <c r="DB13" s="67">
        <f t="shared" si="1"/>
        <v>0.25935162094763092</v>
      </c>
      <c r="DC13" s="67">
        <f t="shared" si="1"/>
        <v>0.26184538653366585</v>
      </c>
      <c r="DD13" s="67">
        <f t="shared" si="1"/>
        <v>0.26433915211970077</v>
      </c>
      <c r="DE13" s="67">
        <f t="shared" si="1"/>
        <v>0.26683291770573564</v>
      </c>
      <c r="DF13" s="67">
        <f t="shared" si="1"/>
        <v>0.26932668329177056</v>
      </c>
      <c r="DG13" s="67">
        <f t="shared" si="1"/>
        <v>0.27182044887780549</v>
      </c>
      <c r="DH13" s="67">
        <f t="shared" si="1"/>
        <v>0.27431421446384041</v>
      </c>
      <c r="DI13" s="67">
        <f t="shared" si="1"/>
        <v>0.27680798004987534</v>
      </c>
      <c r="DJ13" s="67">
        <f t="shared" si="1"/>
        <v>0.2793017456359102</v>
      </c>
      <c r="DK13" s="67">
        <f t="shared" si="1"/>
        <v>0.28179551122194513</v>
      </c>
      <c r="DL13" s="67">
        <f t="shared" si="1"/>
        <v>0.28428927680798005</v>
      </c>
      <c r="DM13" s="67">
        <f t="shared" si="1"/>
        <v>0.28678304239401498</v>
      </c>
      <c r="DN13" s="67">
        <f t="shared" si="1"/>
        <v>0.2892768079800499</v>
      </c>
      <c r="DO13" s="67">
        <f t="shared" si="1"/>
        <v>0.29177057356608477</v>
      </c>
      <c r="DP13" s="67">
        <f t="shared" si="1"/>
        <v>0.29426433915211969</v>
      </c>
      <c r="DQ13" s="67">
        <f t="shared" si="1"/>
        <v>0.29675810473815462</v>
      </c>
      <c r="DR13" s="67">
        <f t="shared" si="1"/>
        <v>0.29925187032418954</v>
      </c>
      <c r="DS13" s="67">
        <f t="shared" si="1"/>
        <v>0.30174563591022446</v>
      </c>
      <c r="DT13" s="67">
        <f t="shared" si="1"/>
        <v>0.30423940149625933</v>
      </c>
      <c r="DU13" s="67">
        <f t="shared" si="1"/>
        <v>0.30673316708229426</v>
      </c>
      <c r="DV13" s="67">
        <f t="shared" si="1"/>
        <v>0.30922693266832918</v>
      </c>
      <c r="DW13" s="67">
        <f t="shared" si="1"/>
        <v>0.3117206982543641</v>
      </c>
      <c r="DX13" s="67">
        <f t="shared" si="1"/>
        <v>0.31421446384039903</v>
      </c>
      <c r="DY13" s="67">
        <f t="shared" si="1"/>
        <v>0.3167082294264339</v>
      </c>
      <c r="DZ13" s="67">
        <f t="shared" si="1"/>
        <v>0.31920199501246882</v>
      </c>
      <c r="EA13" s="67">
        <f t="shared" si="1"/>
        <v>0.32169576059850374</v>
      </c>
      <c r="EB13" s="67">
        <f t="shared" si="1"/>
        <v>0.32418952618453867</v>
      </c>
      <c r="EC13" s="67">
        <f t="shared" si="1"/>
        <v>0.32668329177057359</v>
      </c>
      <c r="ED13" s="67">
        <f t="shared" si="1"/>
        <v>0.32917705735660846</v>
      </c>
      <c r="EE13" s="67">
        <f t="shared" si="1"/>
        <v>0.33167082294264338</v>
      </c>
      <c r="EF13" s="67">
        <f t="shared" si="1"/>
        <v>0.33416458852867831</v>
      </c>
      <c r="EG13" s="67">
        <f t="shared" ref="EG13:GR13" si="2">(COLUMN()-2)/$B$11</f>
        <v>0.33665835411471323</v>
      </c>
      <c r="EH13" s="67">
        <f t="shared" si="2"/>
        <v>0.33915211970074816</v>
      </c>
      <c r="EI13" s="67">
        <f t="shared" si="2"/>
        <v>0.34164588528678302</v>
      </c>
      <c r="EJ13" s="67">
        <f t="shared" si="2"/>
        <v>0.34413965087281795</v>
      </c>
      <c r="EK13" s="67">
        <f t="shared" si="2"/>
        <v>0.34663341645885287</v>
      </c>
      <c r="EL13" s="67">
        <f t="shared" si="2"/>
        <v>0.3491271820448878</v>
      </c>
      <c r="EM13" s="67">
        <f t="shared" si="2"/>
        <v>0.35162094763092272</v>
      </c>
      <c r="EN13" s="67">
        <f t="shared" si="2"/>
        <v>0.35411471321695759</v>
      </c>
      <c r="EO13" s="67">
        <f t="shared" si="2"/>
        <v>0.35660847880299251</v>
      </c>
      <c r="EP13" s="67">
        <f t="shared" si="2"/>
        <v>0.35910224438902744</v>
      </c>
      <c r="EQ13" s="67">
        <f t="shared" si="2"/>
        <v>0.36159600997506236</v>
      </c>
      <c r="ER13" s="67">
        <f t="shared" si="2"/>
        <v>0.36408977556109728</v>
      </c>
      <c r="ES13" s="67">
        <f t="shared" si="2"/>
        <v>0.36658354114713215</v>
      </c>
      <c r="ET13" s="67">
        <f t="shared" si="2"/>
        <v>0.36907730673316708</v>
      </c>
      <c r="EU13" s="67">
        <f t="shared" si="2"/>
        <v>0.371571072319202</v>
      </c>
      <c r="EV13" s="67">
        <f t="shared" si="2"/>
        <v>0.37406483790523692</v>
      </c>
      <c r="EW13" s="67">
        <f t="shared" si="2"/>
        <v>0.37655860349127179</v>
      </c>
      <c r="EX13" s="67">
        <f t="shared" si="2"/>
        <v>0.37905236907730672</v>
      </c>
      <c r="EY13" s="67">
        <f t="shared" si="2"/>
        <v>0.38154613466334164</v>
      </c>
      <c r="EZ13" s="67">
        <f t="shared" si="2"/>
        <v>0.38403990024937656</v>
      </c>
      <c r="FA13" s="67">
        <f t="shared" si="2"/>
        <v>0.38653366583541149</v>
      </c>
      <c r="FB13" s="67">
        <f t="shared" si="2"/>
        <v>0.38902743142144636</v>
      </c>
      <c r="FC13" s="67">
        <f t="shared" si="2"/>
        <v>0.39152119700748128</v>
      </c>
      <c r="FD13" s="67">
        <f t="shared" si="2"/>
        <v>0.3940149625935162</v>
      </c>
      <c r="FE13" s="67">
        <f t="shared" si="2"/>
        <v>0.39650872817955113</v>
      </c>
      <c r="FF13" s="67">
        <f t="shared" si="2"/>
        <v>0.39900249376558605</v>
      </c>
      <c r="FG13" s="67">
        <f t="shared" si="2"/>
        <v>0.40149625935162092</v>
      </c>
      <c r="FH13" s="67">
        <f t="shared" si="2"/>
        <v>0.40399002493765584</v>
      </c>
      <c r="FI13" s="67">
        <f t="shared" si="2"/>
        <v>0.40648379052369077</v>
      </c>
      <c r="FJ13" s="67">
        <f t="shared" si="2"/>
        <v>0.40897755610972569</v>
      </c>
      <c r="FK13" s="67">
        <f t="shared" si="2"/>
        <v>0.41147132169576062</v>
      </c>
      <c r="FL13" s="67">
        <f t="shared" si="2"/>
        <v>0.41396508728179549</v>
      </c>
      <c r="FM13" s="67">
        <f t="shared" si="2"/>
        <v>0.41645885286783041</v>
      </c>
      <c r="FN13" s="67">
        <f t="shared" si="2"/>
        <v>0.41895261845386533</v>
      </c>
      <c r="FO13" s="67">
        <f t="shared" si="2"/>
        <v>0.42144638403990026</v>
      </c>
      <c r="FP13" s="67">
        <f t="shared" si="2"/>
        <v>0.42394014962593518</v>
      </c>
      <c r="FQ13" s="67">
        <f t="shared" si="2"/>
        <v>0.42643391521197005</v>
      </c>
      <c r="FR13" s="67">
        <f t="shared" si="2"/>
        <v>0.42892768079800497</v>
      </c>
      <c r="FS13" s="67">
        <f t="shared" si="2"/>
        <v>0.4314214463840399</v>
      </c>
      <c r="FT13" s="67">
        <f t="shared" si="2"/>
        <v>0.43391521197007482</v>
      </c>
      <c r="FU13" s="67">
        <f t="shared" si="2"/>
        <v>0.43640897755610975</v>
      </c>
      <c r="FV13" s="67">
        <f t="shared" si="2"/>
        <v>0.43890274314214461</v>
      </c>
      <c r="FW13" s="67">
        <f t="shared" si="2"/>
        <v>0.44139650872817954</v>
      </c>
      <c r="FX13" s="67">
        <f t="shared" si="2"/>
        <v>0.44389027431421446</v>
      </c>
      <c r="FY13" s="67">
        <f t="shared" si="2"/>
        <v>0.44638403990024939</v>
      </c>
      <c r="FZ13" s="67">
        <f t="shared" si="2"/>
        <v>0.44887780548628431</v>
      </c>
      <c r="GA13" s="67">
        <f t="shared" si="2"/>
        <v>0.45137157107231918</v>
      </c>
      <c r="GB13" s="67">
        <f t="shared" si="2"/>
        <v>0.4538653366583541</v>
      </c>
      <c r="GC13" s="67">
        <f t="shared" si="2"/>
        <v>0.45635910224438903</v>
      </c>
      <c r="GD13" s="67">
        <f t="shared" si="2"/>
        <v>0.45885286783042395</v>
      </c>
      <c r="GE13" s="67">
        <f t="shared" si="2"/>
        <v>0.46134663341645887</v>
      </c>
      <c r="GF13" s="67">
        <f t="shared" si="2"/>
        <v>0.46384039900249374</v>
      </c>
      <c r="GG13" s="67">
        <f t="shared" si="2"/>
        <v>0.46633416458852867</v>
      </c>
      <c r="GH13" s="67">
        <f t="shared" si="2"/>
        <v>0.46882793017456359</v>
      </c>
      <c r="GI13" s="67">
        <f t="shared" si="2"/>
        <v>0.47132169576059851</v>
      </c>
      <c r="GJ13" s="67">
        <f t="shared" si="2"/>
        <v>0.47381546134663344</v>
      </c>
      <c r="GK13" s="67">
        <f t="shared" si="2"/>
        <v>0.47630922693266831</v>
      </c>
      <c r="GL13" s="67">
        <f t="shared" si="2"/>
        <v>0.47880299251870323</v>
      </c>
      <c r="GM13" s="67">
        <f t="shared" si="2"/>
        <v>0.48129675810473815</v>
      </c>
      <c r="GN13" s="67">
        <f t="shared" si="2"/>
        <v>0.48379052369077308</v>
      </c>
      <c r="GO13" s="67">
        <f t="shared" si="2"/>
        <v>0.486284289276808</v>
      </c>
      <c r="GP13" s="67">
        <f t="shared" si="2"/>
        <v>0.48877805486284287</v>
      </c>
      <c r="GQ13" s="67">
        <f t="shared" si="2"/>
        <v>0.49127182044887779</v>
      </c>
      <c r="GR13" s="67">
        <f t="shared" si="2"/>
        <v>0.49376558603491272</v>
      </c>
      <c r="GS13" s="67">
        <f t="shared" ref="GS13:JD13" si="3">(COLUMN()-2)/$B$11</f>
        <v>0.49625935162094764</v>
      </c>
      <c r="GT13" s="67">
        <f t="shared" si="3"/>
        <v>0.49875311720698257</v>
      </c>
      <c r="GU13" s="67">
        <f t="shared" si="3"/>
        <v>0.50124688279301743</v>
      </c>
      <c r="GV13" s="67">
        <f t="shared" si="3"/>
        <v>0.50374064837905241</v>
      </c>
      <c r="GW13" s="67">
        <f t="shared" si="3"/>
        <v>0.50623441396508728</v>
      </c>
      <c r="GX13" s="67">
        <f t="shared" si="3"/>
        <v>0.50872817955112215</v>
      </c>
      <c r="GY13" s="67">
        <f t="shared" si="3"/>
        <v>0.51122194513715713</v>
      </c>
      <c r="GZ13" s="67">
        <f t="shared" si="3"/>
        <v>0.513715710723192</v>
      </c>
      <c r="HA13" s="67">
        <f t="shared" si="3"/>
        <v>0.51620947630922698</v>
      </c>
      <c r="HB13" s="67">
        <f t="shared" si="3"/>
        <v>0.51870324189526185</v>
      </c>
      <c r="HC13" s="67">
        <f t="shared" si="3"/>
        <v>0.52119700748129671</v>
      </c>
      <c r="HD13" s="67">
        <f t="shared" si="3"/>
        <v>0.52369077306733169</v>
      </c>
      <c r="HE13" s="67">
        <f t="shared" si="3"/>
        <v>0.52618453865336656</v>
      </c>
      <c r="HF13" s="67">
        <f t="shared" si="3"/>
        <v>0.52867830423940154</v>
      </c>
      <c r="HG13" s="67">
        <f t="shared" si="3"/>
        <v>0.53117206982543641</v>
      </c>
      <c r="HH13" s="67">
        <f t="shared" si="3"/>
        <v>0.53366583541147128</v>
      </c>
      <c r="HI13" s="67">
        <f t="shared" si="3"/>
        <v>0.53615960099750626</v>
      </c>
      <c r="HJ13" s="67">
        <f t="shared" si="3"/>
        <v>0.53865336658354113</v>
      </c>
      <c r="HK13" s="67">
        <f t="shared" si="3"/>
        <v>0.54114713216957611</v>
      </c>
      <c r="HL13" s="67">
        <f t="shared" si="3"/>
        <v>0.54364089775561097</v>
      </c>
      <c r="HM13" s="67">
        <f t="shared" si="3"/>
        <v>0.54613466334164584</v>
      </c>
      <c r="HN13" s="67">
        <f t="shared" si="3"/>
        <v>0.54862842892768082</v>
      </c>
      <c r="HO13" s="67">
        <f t="shared" si="3"/>
        <v>0.55112219451371569</v>
      </c>
      <c r="HP13" s="67">
        <f t="shared" si="3"/>
        <v>0.55361596009975067</v>
      </c>
      <c r="HQ13" s="67">
        <f t="shared" si="3"/>
        <v>0.55610972568578554</v>
      </c>
      <c r="HR13" s="67">
        <f t="shared" si="3"/>
        <v>0.55860349127182041</v>
      </c>
      <c r="HS13" s="67">
        <f t="shared" si="3"/>
        <v>0.56109725685785539</v>
      </c>
      <c r="HT13" s="67">
        <f t="shared" si="3"/>
        <v>0.56359102244389025</v>
      </c>
      <c r="HU13" s="67">
        <f t="shared" si="3"/>
        <v>0.56608478802992523</v>
      </c>
      <c r="HV13" s="67">
        <f t="shared" si="3"/>
        <v>0.5685785536159601</v>
      </c>
      <c r="HW13" s="67">
        <f t="shared" si="3"/>
        <v>0.57107231920199497</v>
      </c>
      <c r="HX13" s="67">
        <f t="shared" si="3"/>
        <v>0.57356608478802995</v>
      </c>
      <c r="HY13" s="67">
        <f t="shared" si="3"/>
        <v>0.57605985037406482</v>
      </c>
      <c r="HZ13" s="67">
        <f t="shared" si="3"/>
        <v>0.5785536159600998</v>
      </c>
      <c r="IA13" s="67">
        <f t="shared" si="3"/>
        <v>0.58104738154613467</v>
      </c>
      <c r="IB13" s="67">
        <f t="shared" si="3"/>
        <v>0.58354114713216954</v>
      </c>
      <c r="IC13" s="67">
        <f t="shared" si="3"/>
        <v>0.58603491271820451</v>
      </c>
      <c r="ID13" s="67">
        <f t="shared" si="3"/>
        <v>0.58852867830423938</v>
      </c>
      <c r="IE13" s="67">
        <f t="shared" si="3"/>
        <v>0.59102244389027436</v>
      </c>
      <c r="IF13" s="67">
        <f t="shared" si="3"/>
        <v>0.59351620947630923</v>
      </c>
      <c r="IG13" s="67">
        <f t="shared" si="3"/>
        <v>0.5960099750623441</v>
      </c>
      <c r="IH13" s="67">
        <f t="shared" si="3"/>
        <v>0.59850374064837908</v>
      </c>
      <c r="II13" s="67">
        <f t="shared" si="3"/>
        <v>0.60099750623441395</v>
      </c>
      <c r="IJ13" s="67">
        <f t="shared" si="3"/>
        <v>0.60349127182044893</v>
      </c>
      <c r="IK13" s="67">
        <f t="shared" si="3"/>
        <v>0.6059850374064838</v>
      </c>
      <c r="IL13" s="67">
        <f t="shared" si="3"/>
        <v>0.60847880299251866</v>
      </c>
      <c r="IM13" s="67">
        <f t="shared" si="3"/>
        <v>0.61097256857855364</v>
      </c>
      <c r="IN13" s="67">
        <f t="shared" si="3"/>
        <v>0.61346633416458851</v>
      </c>
      <c r="IO13" s="67">
        <f t="shared" si="3"/>
        <v>0.61596009975062349</v>
      </c>
      <c r="IP13" s="67">
        <f t="shared" si="3"/>
        <v>0.61845386533665836</v>
      </c>
      <c r="IQ13" s="67">
        <f t="shared" si="3"/>
        <v>0.62094763092269323</v>
      </c>
      <c r="IR13" s="67">
        <f t="shared" si="3"/>
        <v>0.62344139650872821</v>
      </c>
      <c r="IS13" s="67">
        <f t="shared" si="3"/>
        <v>0.62593516209476308</v>
      </c>
      <c r="IT13" s="67">
        <f t="shared" si="3"/>
        <v>0.62842892768079806</v>
      </c>
      <c r="IU13" s="67">
        <f t="shared" si="3"/>
        <v>0.63092269326683292</v>
      </c>
      <c r="IV13" s="67">
        <f t="shared" si="3"/>
        <v>0.63341645885286779</v>
      </c>
      <c r="IW13" s="67">
        <f t="shared" si="3"/>
        <v>0.63591022443890277</v>
      </c>
      <c r="IX13" s="67">
        <f t="shared" si="3"/>
        <v>0.63840399002493764</v>
      </c>
      <c r="IY13" s="67">
        <f t="shared" si="3"/>
        <v>0.64089775561097262</v>
      </c>
      <c r="IZ13" s="67">
        <f t="shared" si="3"/>
        <v>0.64339152119700749</v>
      </c>
      <c r="JA13" s="67">
        <f t="shared" si="3"/>
        <v>0.64588528678304236</v>
      </c>
      <c r="JB13" s="67">
        <f t="shared" si="3"/>
        <v>0.64837905236907734</v>
      </c>
      <c r="JC13" s="67">
        <f t="shared" si="3"/>
        <v>0.6508728179551122</v>
      </c>
      <c r="JD13" s="67">
        <f t="shared" si="3"/>
        <v>0.65336658354114718</v>
      </c>
      <c r="JE13" s="67">
        <f t="shared" ref="JE13:LP13" si="4">(COLUMN()-2)/$B$11</f>
        <v>0.65586034912718205</v>
      </c>
      <c r="JF13" s="67">
        <f t="shared" si="4"/>
        <v>0.65835411471321692</v>
      </c>
      <c r="JG13" s="67">
        <f t="shared" si="4"/>
        <v>0.6608478802992519</v>
      </c>
      <c r="JH13" s="67">
        <f t="shared" si="4"/>
        <v>0.66334164588528677</v>
      </c>
      <c r="JI13" s="67">
        <f t="shared" si="4"/>
        <v>0.66583541147132175</v>
      </c>
      <c r="JJ13" s="67">
        <f t="shared" si="4"/>
        <v>0.66832917705735662</v>
      </c>
      <c r="JK13" s="67">
        <f t="shared" si="4"/>
        <v>0.67082294264339148</v>
      </c>
      <c r="JL13" s="67">
        <f t="shared" si="4"/>
        <v>0.67331670822942646</v>
      </c>
      <c r="JM13" s="67">
        <f t="shared" si="4"/>
        <v>0.67581047381546133</v>
      </c>
      <c r="JN13" s="67">
        <f t="shared" si="4"/>
        <v>0.67830423940149631</v>
      </c>
      <c r="JO13" s="67">
        <f t="shared" si="4"/>
        <v>0.68079800498753118</v>
      </c>
      <c r="JP13" s="67">
        <f t="shared" si="4"/>
        <v>0.68329177057356605</v>
      </c>
      <c r="JQ13" s="67">
        <f t="shared" si="4"/>
        <v>0.68578553615960103</v>
      </c>
      <c r="JR13" s="67">
        <f t="shared" si="4"/>
        <v>0.6882793017456359</v>
      </c>
      <c r="JS13" s="67">
        <f t="shared" si="4"/>
        <v>0.69077306733167088</v>
      </c>
      <c r="JT13" s="67">
        <f t="shared" si="4"/>
        <v>0.69326683291770574</v>
      </c>
      <c r="JU13" s="67">
        <f t="shared" si="4"/>
        <v>0.69576059850374061</v>
      </c>
      <c r="JV13" s="67">
        <f t="shared" si="4"/>
        <v>0.69825436408977559</v>
      </c>
      <c r="JW13" s="67">
        <f t="shared" si="4"/>
        <v>0.70074812967581046</v>
      </c>
      <c r="JX13" s="67">
        <f t="shared" si="4"/>
        <v>0.70324189526184544</v>
      </c>
      <c r="JY13" s="67">
        <f t="shared" si="4"/>
        <v>0.70573566084788031</v>
      </c>
      <c r="JZ13" s="67">
        <f t="shared" si="4"/>
        <v>0.70822942643391518</v>
      </c>
      <c r="KA13" s="67">
        <f t="shared" si="4"/>
        <v>0.71072319201995016</v>
      </c>
      <c r="KB13" s="67">
        <f t="shared" si="4"/>
        <v>0.71321695760598502</v>
      </c>
      <c r="KC13" s="67">
        <f t="shared" si="4"/>
        <v>0.71571072319202</v>
      </c>
      <c r="KD13" s="67">
        <f t="shared" si="4"/>
        <v>0.71820448877805487</v>
      </c>
      <c r="KE13" s="67">
        <f t="shared" si="4"/>
        <v>0.72069825436408974</v>
      </c>
      <c r="KF13" s="67">
        <f t="shared" si="4"/>
        <v>0.72319201995012472</v>
      </c>
      <c r="KG13" s="67">
        <f t="shared" si="4"/>
        <v>0.72568578553615959</v>
      </c>
      <c r="KH13" s="67">
        <f t="shared" si="4"/>
        <v>0.72817955112219457</v>
      </c>
      <c r="KI13" s="67">
        <f t="shared" si="4"/>
        <v>0.73067331670822944</v>
      </c>
      <c r="KJ13" s="67">
        <f t="shared" si="4"/>
        <v>0.73316708229426431</v>
      </c>
      <c r="KK13" s="67">
        <f t="shared" si="4"/>
        <v>0.73566084788029928</v>
      </c>
      <c r="KL13" s="67">
        <f t="shared" si="4"/>
        <v>0.73815461346633415</v>
      </c>
      <c r="KM13" s="67">
        <f t="shared" si="4"/>
        <v>0.74064837905236913</v>
      </c>
      <c r="KN13" s="67">
        <f t="shared" si="4"/>
        <v>0.743142144638404</v>
      </c>
      <c r="KO13" s="67">
        <f t="shared" si="4"/>
        <v>0.74563591022443887</v>
      </c>
      <c r="KP13" s="67">
        <f t="shared" si="4"/>
        <v>0.74812967581047385</v>
      </c>
      <c r="KQ13" s="67">
        <f t="shared" si="4"/>
        <v>0.75062344139650872</v>
      </c>
      <c r="KR13" s="67">
        <f t="shared" si="4"/>
        <v>0.75311720698254359</v>
      </c>
      <c r="KS13" s="67">
        <f t="shared" si="4"/>
        <v>0.75561097256857856</v>
      </c>
      <c r="KT13" s="67">
        <f t="shared" si="4"/>
        <v>0.75810473815461343</v>
      </c>
      <c r="KU13" s="67">
        <f t="shared" si="4"/>
        <v>0.76059850374064841</v>
      </c>
      <c r="KV13" s="67">
        <f t="shared" si="4"/>
        <v>0.76309226932668328</v>
      </c>
      <c r="KW13" s="67">
        <f t="shared" si="4"/>
        <v>0.76558603491271815</v>
      </c>
      <c r="KX13" s="67">
        <f t="shared" si="4"/>
        <v>0.76807980049875313</v>
      </c>
      <c r="KY13" s="67">
        <f t="shared" si="4"/>
        <v>0.770573566084788</v>
      </c>
      <c r="KZ13" s="67">
        <f t="shared" si="4"/>
        <v>0.77306733167082298</v>
      </c>
      <c r="LA13" s="67">
        <f t="shared" si="4"/>
        <v>0.77556109725685785</v>
      </c>
      <c r="LB13" s="67">
        <f t="shared" si="4"/>
        <v>0.77805486284289271</v>
      </c>
      <c r="LC13" s="67">
        <f t="shared" si="4"/>
        <v>0.78054862842892769</v>
      </c>
      <c r="LD13" s="67">
        <f t="shared" si="4"/>
        <v>0.78304239401496256</v>
      </c>
      <c r="LE13" s="67">
        <f t="shared" si="4"/>
        <v>0.78553615960099754</v>
      </c>
      <c r="LF13" s="67">
        <f t="shared" si="4"/>
        <v>0.78802992518703241</v>
      </c>
      <c r="LG13" s="67">
        <f t="shared" si="4"/>
        <v>0.79052369077306728</v>
      </c>
      <c r="LH13" s="67">
        <f t="shared" si="4"/>
        <v>0.79301745635910226</v>
      </c>
      <c r="LI13" s="67">
        <f t="shared" si="4"/>
        <v>0.79551122194513713</v>
      </c>
      <c r="LJ13" s="67">
        <f t="shared" si="4"/>
        <v>0.79800498753117211</v>
      </c>
      <c r="LK13" s="67">
        <f t="shared" si="4"/>
        <v>0.80049875311720697</v>
      </c>
      <c r="LL13" s="67">
        <f t="shared" si="4"/>
        <v>0.80299251870324184</v>
      </c>
      <c r="LM13" s="67">
        <f t="shared" si="4"/>
        <v>0.80548628428927682</v>
      </c>
      <c r="LN13" s="67">
        <f t="shared" si="4"/>
        <v>0.80798004987531169</v>
      </c>
      <c r="LO13" s="67">
        <f t="shared" si="4"/>
        <v>0.81047381546134667</v>
      </c>
      <c r="LP13" s="67">
        <f t="shared" si="4"/>
        <v>0.81296758104738154</v>
      </c>
      <c r="LQ13" s="67">
        <f t="shared" ref="LQ13:OB13" si="5">(COLUMN()-2)/$B$11</f>
        <v>0.81546134663341641</v>
      </c>
      <c r="LR13" s="67">
        <f t="shared" si="5"/>
        <v>0.81795511221945139</v>
      </c>
      <c r="LS13" s="67">
        <f t="shared" si="5"/>
        <v>0.82044887780548625</v>
      </c>
      <c r="LT13" s="67">
        <f t="shared" si="5"/>
        <v>0.82294264339152123</v>
      </c>
      <c r="LU13" s="67">
        <f t="shared" si="5"/>
        <v>0.8254364089775561</v>
      </c>
      <c r="LV13" s="67">
        <f t="shared" si="5"/>
        <v>0.82793017456359097</v>
      </c>
      <c r="LW13" s="67">
        <f t="shared" si="5"/>
        <v>0.83042394014962595</v>
      </c>
      <c r="LX13" s="67">
        <f t="shared" si="5"/>
        <v>0.83291770573566082</v>
      </c>
      <c r="LY13" s="67">
        <f t="shared" si="5"/>
        <v>0.8354114713216958</v>
      </c>
      <c r="LZ13" s="67">
        <f t="shared" si="5"/>
        <v>0.83790523690773067</v>
      </c>
      <c r="MA13" s="67">
        <f t="shared" si="5"/>
        <v>0.84039900249376553</v>
      </c>
      <c r="MB13" s="67">
        <f t="shared" si="5"/>
        <v>0.84289276807980051</v>
      </c>
      <c r="MC13" s="67">
        <f t="shared" si="5"/>
        <v>0.84538653366583538</v>
      </c>
      <c r="MD13" s="67">
        <f t="shared" si="5"/>
        <v>0.84788029925187036</v>
      </c>
      <c r="ME13" s="67">
        <f t="shared" si="5"/>
        <v>0.85037406483790523</v>
      </c>
      <c r="MF13" s="67">
        <f t="shared" si="5"/>
        <v>0.8528678304239401</v>
      </c>
      <c r="MG13" s="67">
        <f t="shared" si="5"/>
        <v>0.85536159600997508</v>
      </c>
      <c r="MH13" s="67">
        <f t="shared" si="5"/>
        <v>0.85785536159600995</v>
      </c>
      <c r="MI13" s="67">
        <f t="shared" si="5"/>
        <v>0.86034912718204493</v>
      </c>
      <c r="MJ13" s="67">
        <f t="shared" si="5"/>
        <v>0.86284289276807979</v>
      </c>
      <c r="MK13" s="67">
        <f t="shared" si="5"/>
        <v>0.86533665835411466</v>
      </c>
      <c r="ML13" s="67">
        <f t="shared" si="5"/>
        <v>0.86783042394014964</v>
      </c>
      <c r="MM13" s="67">
        <f t="shared" si="5"/>
        <v>0.87032418952618451</v>
      </c>
      <c r="MN13" s="67">
        <f t="shared" si="5"/>
        <v>0.87281795511221949</v>
      </c>
      <c r="MO13" s="67">
        <f t="shared" si="5"/>
        <v>0.87531172069825436</v>
      </c>
      <c r="MP13" s="67">
        <f t="shared" si="5"/>
        <v>0.87780548628428923</v>
      </c>
      <c r="MQ13" s="67">
        <f t="shared" si="5"/>
        <v>0.88029925187032421</v>
      </c>
      <c r="MR13" s="67">
        <f t="shared" si="5"/>
        <v>0.88279301745635907</v>
      </c>
      <c r="MS13" s="67">
        <f t="shared" si="5"/>
        <v>0.88528678304239405</v>
      </c>
      <c r="MT13" s="67">
        <f t="shared" si="5"/>
        <v>0.88778054862842892</v>
      </c>
      <c r="MU13" s="67">
        <f t="shared" si="5"/>
        <v>0.89027431421446379</v>
      </c>
      <c r="MV13" s="67">
        <f t="shared" si="5"/>
        <v>0.89276807980049877</v>
      </c>
      <c r="MW13" s="67">
        <f t="shared" si="5"/>
        <v>0.89526184538653364</v>
      </c>
      <c r="MX13" s="67">
        <f t="shared" si="5"/>
        <v>0.89775561097256862</v>
      </c>
      <c r="MY13" s="67">
        <f t="shared" si="5"/>
        <v>0.90024937655860349</v>
      </c>
      <c r="MZ13" s="67">
        <f t="shared" si="5"/>
        <v>0.90274314214463836</v>
      </c>
      <c r="NA13" s="67">
        <f t="shared" si="5"/>
        <v>0.90523690773067333</v>
      </c>
      <c r="NB13" s="67">
        <f t="shared" si="5"/>
        <v>0.9077306733167082</v>
      </c>
      <c r="NC13" s="67">
        <f t="shared" si="5"/>
        <v>0.91022443890274318</v>
      </c>
      <c r="ND13" s="67">
        <f t="shared" si="5"/>
        <v>0.91271820448877805</v>
      </c>
      <c r="NE13" s="67">
        <f t="shared" si="5"/>
        <v>0.91521197007481292</v>
      </c>
      <c r="NF13" s="67">
        <f t="shared" si="5"/>
        <v>0.9177057356608479</v>
      </c>
      <c r="NG13" s="67">
        <f t="shared" si="5"/>
        <v>0.92019950124688277</v>
      </c>
      <c r="NH13" s="67">
        <f t="shared" si="5"/>
        <v>0.92269326683291775</v>
      </c>
      <c r="NI13" s="67">
        <f t="shared" si="5"/>
        <v>0.92518703241895262</v>
      </c>
      <c r="NJ13" s="67">
        <f t="shared" si="5"/>
        <v>0.92768079800498748</v>
      </c>
      <c r="NK13" s="67">
        <f t="shared" si="5"/>
        <v>0.93017456359102246</v>
      </c>
      <c r="NL13" s="67">
        <f t="shared" si="5"/>
        <v>0.93266832917705733</v>
      </c>
      <c r="NM13" s="67">
        <f t="shared" si="5"/>
        <v>0.93516209476309231</v>
      </c>
      <c r="NN13" s="67">
        <f t="shared" si="5"/>
        <v>0.93765586034912718</v>
      </c>
      <c r="NO13" s="67">
        <f t="shared" si="5"/>
        <v>0.94014962593516205</v>
      </c>
      <c r="NP13" s="67">
        <f t="shared" si="5"/>
        <v>0.94264339152119703</v>
      </c>
      <c r="NQ13" s="67">
        <f t="shared" si="5"/>
        <v>0.9451371571072319</v>
      </c>
      <c r="NR13" s="67">
        <f t="shared" si="5"/>
        <v>0.94763092269326688</v>
      </c>
      <c r="NS13" s="67">
        <f t="shared" si="5"/>
        <v>0.95012468827930174</v>
      </c>
      <c r="NT13" s="67">
        <f t="shared" si="5"/>
        <v>0.95261845386533661</v>
      </c>
      <c r="NU13" s="67">
        <f t="shared" si="5"/>
        <v>0.95511221945137159</v>
      </c>
      <c r="NV13" s="67">
        <f t="shared" si="5"/>
        <v>0.95760598503740646</v>
      </c>
      <c r="NW13" s="67">
        <f t="shared" si="5"/>
        <v>0.96009975062344144</v>
      </c>
      <c r="NX13" s="67">
        <f t="shared" si="5"/>
        <v>0.96259351620947631</v>
      </c>
      <c r="NY13" s="67">
        <f t="shared" si="5"/>
        <v>0.96508728179551118</v>
      </c>
      <c r="NZ13" s="67">
        <f t="shared" si="5"/>
        <v>0.96758104738154616</v>
      </c>
      <c r="OA13" s="67">
        <f t="shared" si="5"/>
        <v>0.97007481296758102</v>
      </c>
      <c r="OB13" s="67">
        <f t="shared" si="5"/>
        <v>0.972568578553616</v>
      </c>
      <c r="OC13" s="67">
        <f t="shared" ref="OC13:OM13" si="6">(COLUMN()-2)/$B$11</f>
        <v>0.97506234413965087</v>
      </c>
      <c r="OD13" s="67">
        <f t="shared" si="6"/>
        <v>0.97755610972568574</v>
      </c>
      <c r="OE13" s="67">
        <f t="shared" si="6"/>
        <v>0.98004987531172072</v>
      </c>
      <c r="OF13" s="67">
        <f t="shared" si="6"/>
        <v>0.98254364089775559</v>
      </c>
      <c r="OG13" s="67">
        <f t="shared" si="6"/>
        <v>0.98503740648379057</v>
      </c>
      <c r="OH13" s="67">
        <f t="shared" si="6"/>
        <v>0.98753117206982544</v>
      </c>
      <c r="OI13" s="67">
        <f t="shared" si="6"/>
        <v>0.9900249376558603</v>
      </c>
      <c r="OJ13" s="67">
        <f t="shared" si="6"/>
        <v>0.99251870324189528</v>
      </c>
      <c r="OK13" s="67">
        <f t="shared" si="6"/>
        <v>0.99501246882793015</v>
      </c>
      <c r="OL13" s="67">
        <f t="shared" si="6"/>
        <v>0.99750623441396513</v>
      </c>
      <c r="OM13" s="67">
        <f t="shared" si="6"/>
        <v>1</v>
      </c>
    </row>
    <row r="14" spans="1:403" x14ac:dyDescent="0.25">
      <c r="A14" s="67" t="s">
        <v>82</v>
      </c>
      <c r="B14" s="68">
        <f>20*LOG10($B$23/(4*PI())*ABS(-$B$20*B13*$B$21/SQRT($B$22^2+($B$20*B13)^2+$B$21^2/4)*(1/($B$22^2+($B$20*B13)^2) + 1/($B$22^2+$B$21^2/4)) - ($B$20-$B$20*B13)*$B$21/SQRT($B$22^2 + ($B$20-$B$20*B13)^2 + $B$21^2/4)*(1/($B$22^2+($B$20-$B$20*B13)^2) + 1/($B$22^2 + $B$21^2/4)))/0.4)</f>
        <v>-11.518139133925885</v>
      </c>
      <c r="C14" s="68">
        <f t="shared" ref="C14:BN14" si="7">20*LOG10($B$23/(4*PI())*ABS(-$B$20*C13*$B$21/SQRT($B$22^2+($B$20*C13)^2+$B$21^2/4)*(1/($B$22^2+($B$20*C13)^2) + 1/($B$22^2+$B$21^2/4)) - ($B$20-$B$20*C13)*$B$21/SQRT($B$22^2 + ($B$20-$B$20*C13)^2 + $B$21^2/4)*(1/($B$22^2+($B$20-$B$20*C13)^2) + 1/($B$22^2 + $B$21^2/4)))/0.4)</f>
        <v>-11.322524099476469</v>
      </c>
      <c r="D14" s="68">
        <f t="shared" si="7"/>
        <v>-11.131290793325821</v>
      </c>
      <c r="E14" s="68">
        <f t="shared" si="7"/>
        <v>-10.944341661187845</v>
      </c>
      <c r="F14" s="68">
        <f t="shared" si="7"/>
        <v>-10.761583222921459</v>
      </c>
      <c r="G14" s="68">
        <f t="shared" si="7"/>
        <v>-10.5829257431615</v>
      </c>
      <c r="H14" s="68">
        <f t="shared" si="7"/>
        <v>-10.408282931118137</v>
      </c>
      <c r="I14" s="68">
        <f t="shared" si="7"/>
        <v>-10.237571666830778</v>
      </c>
      <c r="J14" s="68">
        <f t="shared" si="7"/>
        <v>-10.070711751458479</v>
      </c>
      <c r="K14" s="68">
        <f t="shared" si="7"/>
        <v>-9.9076256794468627</v>
      </c>
      <c r="L14" s="68">
        <f t="shared" si="7"/>
        <v>-9.7482384306367678</v>
      </c>
      <c r="M14" s="68">
        <f t="shared" si="7"/>
        <v>-9.5924772805776595</v>
      </c>
      <c r="N14" s="68">
        <f t="shared" si="7"/>
        <v>-9.4402716274818559</v>
      </c>
      <c r="O14" s="68">
        <f t="shared" si="7"/>
        <v>-9.2915528344083587</v>
      </c>
      <c r="P14" s="68">
        <f t="shared" si="7"/>
        <v>-9.1462540853993932</v>
      </c>
      <c r="Q14" s="68">
        <f t="shared" si="7"/>
        <v>-9.004310254411676</v>
      </c>
      <c r="R14" s="68">
        <f t="shared" si="7"/>
        <v>-8.8656577859896561</v>
      </c>
      <c r="S14" s="68">
        <f t="shared" si="7"/>
        <v>-8.7302345867214797</v>
      </c>
      <c r="T14" s="68">
        <f t="shared" si="7"/>
        <v>-8.5979799266015888</v>
      </c>
      <c r="U14" s="68">
        <f t="shared" si="7"/>
        <v>-8.4688343494981595</v>
      </c>
      <c r="V14" s="68">
        <f t="shared" si="7"/>
        <v>-8.3427395919899627</v>
      </c>
      <c r="W14" s="68">
        <f t="shared" si="7"/>
        <v>-8.2196385098969493</v>
      </c>
      <c r="X14" s="68">
        <f t="shared" si="7"/>
        <v>-8.0994750118823173</v>
      </c>
      <c r="Y14" s="68">
        <f t="shared" si="7"/>
        <v>-7.9821939995523961</v>
      </c>
      <c r="Z14" s="68">
        <f t="shared" si="7"/>
        <v>-7.8677413135243555</v>
      </c>
      <c r="AA14" s="68">
        <f t="shared" si="7"/>
        <v>-7.7560636849715063</v>
      </c>
      <c r="AB14" s="68">
        <f t="shared" si="7"/>
        <v>-7.6471086921922673</v>
      </c>
      <c r="AC14" s="68">
        <f t="shared" si="7"/>
        <v>-7.5408247217817559</v>
      </c>
      <c r="AD14" s="68">
        <f t="shared" si="7"/>
        <v>-7.4371609340153677</v>
      </c>
      <c r="AE14" s="68">
        <f t="shared" si="7"/>
        <v>-7.3360672320815183</v>
      </c>
      <c r="AF14" s="68">
        <f t="shared" si="7"/>
        <v>-7.2374942348262756</v>
      </c>
      <c r="AG14" s="68">
        <f t="shared" si="7"/>
        <v>-7.1413932526964405</v>
      </c>
      <c r="AH14" s="68">
        <f t="shared" si="7"/>
        <v>-7.0477162665894744</v>
      </c>
      <c r="AI14" s="68">
        <f t="shared" si="7"/>
        <v>-6.9564159093391309</v>
      </c>
      <c r="AJ14" s="68">
        <f t="shared" si="7"/>
        <v>-6.8674454495846726</v>
      </c>
      <c r="AK14" s="68">
        <f t="shared" si="7"/>
        <v>-6.7807587777892326</v>
      </c>
      <c r="AL14" s="68">
        <f t="shared" si="7"/>
        <v>-6.6963103941895321</v>
      </c>
      <c r="AM14" s="68">
        <f t="shared" si="7"/>
        <v>-6.6140553984746617</v>
      </c>
      <c r="AN14" s="68">
        <f t="shared" si="7"/>
        <v>-6.5339494810062977</v>
      </c>
      <c r="AO14" s="68">
        <f t="shared" si="7"/>
        <v>-6.4559489154063368</v>
      </c>
      <c r="AP14" s="68">
        <f t="shared" si="7"/>
        <v>-6.3800105523509263</v>
      </c>
      <c r="AQ14" s="68">
        <f t="shared" si="7"/>
        <v>-6.3060918144220022</v>
      </c>
      <c r="AR14" s="68">
        <f t="shared" si="7"/>
        <v>-6.2341506918787735</v>
      </c>
      <c r="AS14" s="68">
        <f t="shared" si="7"/>
        <v>-6.164145739222624</v>
      </c>
      <c r="AT14" s="68">
        <f t="shared" si="7"/>
        <v>-6.0960360724388369</v>
      </c>
      <c r="AU14" s="68">
        <f t="shared" si="7"/>
        <v>-6.0297813668082112</v>
      </c>
      <c r="AV14" s="68">
        <f t="shared" si="7"/>
        <v>-5.9653418551908102</v>
      </c>
      <c r="AW14" s="68">
        <f t="shared" si="7"/>
        <v>-5.9026783266923779</v>
      </c>
      <c r="AX14" s="68">
        <f t="shared" si="7"/>
        <v>-5.8417521256321283</v>
      </c>
      <c r="AY14" s="68">
        <f t="shared" si="7"/>
        <v>-5.7825251507381576</v>
      </c>
      <c r="AZ14" s="68">
        <f t="shared" si="7"/>
        <v>-5.7249598545036822</v>
      </c>
      <c r="BA14" s="68">
        <f t="shared" si="7"/>
        <v>-5.6690192426441612</v>
      </c>
      <c r="BB14" s="68">
        <f t="shared" si="7"/>
        <v>-5.614666873601406</v>
      </c>
      <c r="BC14" s="68">
        <f t="shared" si="7"/>
        <v>-5.5618668580467769</v>
      </c>
      <c r="BD14" s="68">
        <f t="shared" si="7"/>
        <v>-5.5105838583409392</v>
      </c>
      <c r="BE14" s="68">
        <f t="shared" si="7"/>
        <v>-5.4607830879127706</v>
      </c>
      <c r="BF14" s="68">
        <f t="shared" si="7"/>
        <v>-5.4124303105247842</v>
      </c>
      <c r="BG14" s="68">
        <f t="shared" si="7"/>
        <v>-5.3654918393967765</v>
      </c>
      <c r="BH14" s="68">
        <f t="shared" si="7"/>
        <v>-5.3199345361636077</v>
      </c>
      <c r="BI14" s="68">
        <f t="shared" si="7"/>
        <v>-5.2757258096466835</v>
      </c>
      <c r="BJ14" s="68">
        <f t="shared" si="7"/>
        <v>-5.2328336144222964</v>
      </c>
      <c r="BK14" s="68">
        <f t="shared" si="7"/>
        <v>-5.1912264491731577</v>
      </c>
      <c r="BL14" s="68">
        <f t="shared" si="7"/>
        <v>-5.1508733548123846</v>
      </c>
      <c r="BM14" s="68">
        <f t="shared" si="7"/>
        <v>-5.111743912371959</v>
      </c>
      <c r="BN14" s="68">
        <f t="shared" si="7"/>
        <v>-5.0738082406500782</v>
      </c>
      <c r="BO14" s="68">
        <f t="shared" ref="BO14:DZ14" si="8">20*LOG10($B$23/(4*PI())*ABS(-$B$20*BO13*$B$21/SQRT($B$22^2+($B$20*BO13)^2+$B$21^2/4)*(1/($B$22^2+($B$20*BO13)^2) + 1/($B$22^2+$B$21^2/4)) - ($B$20-$B$20*BO13)*$B$21/SQRT($B$22^2 + ($B$20-$B$20*BO13)^2 + $B$21^2/4)*(1/($B$22^2+($B$20-$B$20*BO13)^2) + 1/($B$22^2 + $B$21^2/4)))/0.4)</f>
        <v>-5.0370369936140591</v>
      </c>
      <c r="BP14" s="68">
        <f t="shared" si="8"/>
        <v>-5.0014013575575147</v>
      </c>
      <c r="BQ14" s="68">
        <f t="shared" si="8"/>
        <v>-4.9668730480122782</v>
      </c>
      <c r="BR14" s="68">
        <f t="shared" si="8"/>
        <v>-4.9334243064172352</v>
      </c>
      <c r="BS14" s="68">
        <f t="shared" si="8"/>
        <v>-4.9010278965475971</v>
      </c>
      <c r="BT14" s="68">
        <f t="shared" si="8"/>
        <v>-4.8696571007095253</v>
      </c>
      <c r="BU14" s="68">
        <f t="shared" si="8"/>
        <v>-4.8392857157060511</v>
      </c>
      <c r="BV14" s="68">
        <f t="shared" si="8"/>
        <v>-4.8098880485812376</v>
      </c>
      <c r="BW14" s="68">
        <f t="shared" si="8"/>
        <v>-4.7814389121504286</v>
      </c>
      <c r="BX14" s="68">
        <f t="shared" si="8"/>
        <v>-4.7539136203250409</v>
      </c>
      <c r="BY14" s="68">
        <f t="shared" si="8"/>
        <v>-4.7272879832410544</v>
      </c>
      <c r="BZ14" s="68">
        <f t="shared" si="8"/>
        <v>-4.7015383022007775</v>
      </c>
      <c r="CA14" s="68">
        <f t="shared" si="8"/>
        <v>-4.6766413644378879</v>
      </c>
      <c r="CB14" s="68">
        <f t="shared" si="8"/>
        <v>-4.6525744377160532</v>
      </c>
      <c r="CC14" s="68">
        <f t="shared" si="8"/>
        <v>-4.6293152647716154</v>
      </c>
      <c r="CD14" s="68">
        <f t="shared" si="8"/>
        <v>-4.6068420576110753</v>
      </c>
      <c r="CE14" s="68">
        <f t="shared" si="8"/>
        <v>-4.5851334916739663</v>
      </c>
      <c r="CF14" s="68">
        <f t="shared" si="8"/>
        <v>-4.5641686998720328</v>
      </c>
      <c r="CG14" s="68">
        <f t="shared" si="8"/>
        <v>-4.5439272665152757</v>
      </c>
      <c r="CH14" s="68">
        <f t="shared" si="8"/>
        <v>-4.5243892211355705</v>
      </c>
      <c r="CI14" s="68">
        <f t="shared" si="8"/>
        <v>-4.5055350322182699</v>
      </c>
      <c r="CJ14" s="68">
        <f t="shared" si="8"/>
        <v>-4.4873456008521311</v>
      </c>
      <c r="CK14" s="68">
        <f t="shared" si="8"/>
        <v>-4.4698022543076501</v>
      </c>
      <c r="CL14" s="68">
        <f t="shared" si="8"/>
        <v>-4.4528867395536622</v>
      </c>
      <c r="CM14" s="68">
        <f t="shared" si="8"/>
        <v>-4.4365812167217777</v>
      </c>
      <c r="CN14" s="68">
        <f t="shared" si="8"/>
        <v>-4.4208682525280052</v>
      </c>
      <c r="CO14" s="68">
        <f t="shared" si="8"/>
        <v>-4.4057308136605258</v>
      </c>
      <c r="CP14" s="68">
        <f t="shared" si="8"/>
        <v>-4.3911522601423378</v>
      </c>
      <c r="CQ14" s="68">
        <f t="shared" si="8"/>
        <v>-4.3771163386771086</v>
      </c>
      <c r="CR14" s="68">
        <f t="shared" si="8"/>
        <v>-4.3636071759862833</v>
      </c>
      <c r="CS14" s="68">
        <f t="shared" si="8"/>
        <v>-4.3506092721451264</v>
      </c>
      <c r="CT14" s="68">
        <f t="shared" si="8"/>
        <v>-4.3381074939249826</v>
      </c>
      <c r="CU14" s="68">
        <f t="shared" si="8"/>
        <v>-4.3260870681488299</v>
      </c>
      <c r="CV14" s="68">
        <f t="shared" si="8"/>
        <v>-4.3145335750666804</v>
      </c>
      <c r="CW14" s="68">
        <f t="shared" si="8"/>
        <v>-4.3034329417571486</v>
      </c>
      <c r="CX14" s="68">
        <f t="shared" si="8"/>
        <v>-4.2927714355611313</v>
      </c>
      <c r="CY14" s="68">
        <f t="shared" si="8"/>
        <v>-4.2825356575531686</v>
      </c>
      <c r="CZ14" s="68">
        <f t="shared" si="8"/>
        <v>-4.272712536055808</v>
      </c>
      <c r="DA14" s="68">
        <f t="shared" si="8"/>
        <v>-4.2632893202018201</v>
      </c>
      <c r="DB14" s="68">
        <f t="shared" si="8"/>
        <v>-4.2542535735489801</v>
      </c>
      <c r="DC14" s="68">
        <f t="shared" si="8"/>
        <v>-4.2455931677516121</v>
      </c>
      <c r="DD14" s="68">
        <f t="shared" si="8"/>
        <v>-4.2372962762929598</v>
      </c>
      <c r="DE14" s="68">
        <f t="shared" si="8"/>
        <v>-4.2293513682820416</v>
      </c>
      <c r="DF14" s="68">
        <f t="shared" si="8"/>
        <v>-4.2217472023184106</v>
      </c>
      <c r="DG14" s="68">
        <f t="shared" si="8"/>
        <v>-4.2144728204279485</v>
      </c>
      <c r="DH14" s="68">
        <f t="shared" si="8"/>
        <v>-4.2075175420725435</v>
      </c>
      <c r="DI14" s="68">
        <f t="shared" si="8"/>
        <v>-4.2008709582362771</v>
      </c>
      <c r="DJ14" s="68">
        <f t="shared" si="8"/>
        <v>-4.1945229255904408</v>
      </c>
      <c r="DK14" s="68">
        <f t="shared" si="8"/>
        <v>-4.1884635607395628</v>
      </c>
      <c r="DL14" s="68">
        <f t="shared" si="8"/>
        <v>-4.1826832345502583</v>
      </c>
      <c r="DM14" s="68">
        <f t="shared" si="8"/>
        <v>-4.1771725665646615</v>
      </c>
      <c r="DN14" s="68">
        <f t="shared" si="8"/>
        <v>-4.1719224194998485</v>
      </c>
      <c r="DO14" s="68">
        <f t="shared" si="8"/>
        <v>-4.1669238938345625</v>
      </c>
      <c r="DP14" s="68">
        <f t="shared" si="8"/>
        <v>-4.1621683224843133</v>
      </c>
      <c r="DQ14" s="68">
        <f t="shared" si="8"/>
        <v>-4.1576472655657852</v>
      </c>
      <c r="DR14" s="68">
        <f t="shared" si="8"/>
        <v>-4.153352505251263</v>
      </c>
      <c r="DS14" s="68">
        <f t="shared" si="8"/>
        <v>-4.1492760407137013</v>
      </c>
      <c r="DT14" s="68">
        <f t="shared" si="8"/>
        <v>-4.1454100831628793</v>
      </c>
      <c r="DU14" s="68">
        <f t="shared" si="8"/>
        <v>-4.1417470509729002</v>
      </c>
      <c r="DV14" s="68">
        <f t="shared" si="8"/>
        <v>-4.1382795649012643</v>
      </c>
      <c r="DW14" s="68">
        <f t="shared" si="8"/>
        <v>-4.1350004433995231</v>
      </c>
      <c r="DX14" s="68">
        <f t="shared" si="8"/>
        <v>-4.1319026980154616</v>
      </c>
      <c r="DY14" s="68">
        <f t="shared" si="8"/>
        <v>-4.128979528886652</v>
      </c>
      <c r="DZ14" s="68">
        <f t="shared" si="8"/>
        <v>-4.1262243203250772</v>
      </c>
      <c r="EA14" s="68">
        <f t="shared" ref="EA14:GL14" si="9">20*LOG10($B$23/(4*PI())*ABS(-$B$20*EA13*$B$21/SQRT($B$22^2+($B$20*EA13)^2+$B$21^2/4)*(1/($B$22^2+($B$20*EA13)^2) + 1/($B$22^2+$B$21^2/4)) - ($B$20-$B$20*EA13)*$B$21/SQRT($B$22^2 + ($B$20-$B$20*EA13)^2 + $B$21^2/4)*(1/($B$22^2+($B$20-$B$20*EA13)^2) + 1/($B$22^2 + $B$21^2/4)))/0.4)</f>
        <v>-4.1236306364924813</v>
      </c>
      <c r="EB14" s="68">
        <f t="shared" si="9"/>
        <v>-4.1211922171660067</v>
      </c>
      <c r="EC14" s="68">
        <f t="shared" si="9"/>
        <v>-4.1189029735935598</v>
      </c>
      <c r="ED14" s="68">
        <f t="shared" si="9"/>
        <v>-4.1167569844383332</v>
      </c>
      <c r="EE14" s="68">
        <f t="shared" si="9"/>
        <v>-4.114748491811806</v>
      </c>
      <c r="EF14" s="68">
        <f t="shared" si="9"/>
        <v>-4.1128718973945055</v>
      </c>
      <c r="EG14" s="68">
        <f t="shared" si="9"/>
        <v>-4.1111217586437245</v>
      </c>
      <c r="EH14" s="68">
        <f t="shared" si="9"/>
        <v>-4.1094927850873955</v>
      </c>
      <c r="EI14" s="68">
        <f t="shared" si="9"/>
        <v>-4.1079798347032206</v>
      </c>
      <c r="EJ14" s="68">
        <f t="shared" si="9"/>
        <v>-4.1065779103821427</v>
      </c>
      <c r="EK14" s="68">
        <f t="shared" si="9"/>
        <v>-4.1052821564752309</v>
      </c>
      <c r="EL14" s="68">
        <f t="shared" si="9"/>
        <v>-4.1040878554229474</v>
      </c>
      <c r="EM14" s="68">
        <f t="shared" si="9"/>
        <v>-4.1029904244658271</v>
      </c>
      <c r="EN14" s="68">
        <f t="shared" si="9"/>
        <v>-4.1019854124355168</v>
      </c>
      <c r="EO14" s="68">
        <f t="shared" si="9"/>
        <v>-4.1010684966251203</v>
      </c>
      <c r="EP14" s="68">
        <f t="shared" si="9"/>
        <v>-4.1002354797377754</v>
      </c>
      <c r="EQ14" s="68">
        <f t="shared" si="9"/>
        <v>-4.0994822869123606</v>
      </c>
      <c r="ER14" s="68">
        <f t="shared" si="9"/>
        <v>-4.0988049628252767</v>
      </c>
      <c r="ES14" s="68">
        <f t="shared" si="9"/>
        <v>-4.0981996688671334</v>
      </c>
      <c r="ET14" s="68">
        <f t="shared" si="9"/>
        <v>-4.0976626803933121</v>
      </c>
      <c r="EU14" s="68">
        <f t="shared" si="9"/>
        <v>-4.0971903840471988</v>
      </c>
      <c r="EV14" s="68">
        <f t="shared" si="9"/>
        <v>-4.0967792751550487</v>
      </c>
      <c r="EW14" s="68">
        <f t="shared" si="9"/>
        <v>-4.0964259551913216</v>
      </c>
      <c r="EX14" s="68">
        <f t="shared" si="9"/>
        <v>-4.0961271293134018</v>
      </c>
      <c r="EY14" s="68">
        <f t="shared" si="9"/>
        <v>-4.0958796039645966</v>
      </c>
      <c r="EZ14" s="68">
        <f t="shared" si="9"/>
        <v>-4.0956802845443079</v>
      </c>
      <c r="FA14" s="68">
        <f t="shared" si="9"/>
        <v>-4.0955261731442825</v>
      </c>
      <c r="FB14" s="68">
        <f t="shared" si="9"/>
        <v>-4.0954143663498801</v>
      </c>
      <c r="FC14" s="68">
        <f t="shared" si="9"/>
        <v>-4.0953420531052886</v>
      </c>
      <c r="FD14" s="68">
        <f t="shared" si="9"/>
        <v>-4.0953065126416179</v>
      </c>
      <c r="FE14" s="68">
        <f t="shared" si="9"/>
        <v>-4.0953051124668489</v>
      </c>
      <c r="FF14" s="68">
        <f t="shared" si="9"/>
        <v>-4.0953353064165938</v>
      </c>
      <c r="FG14" s="68">
        <f t="shared" si="9"/>
        <v>-4.0953946327647008</v>
      </c>
      <c r="FH14" s="68">
        <f t="shared" si="9"/>
        <v>-4.0954807123926376</v>
      </c>
      <c r="FI14" s="68">
        <f t="shared" si="9"/>
        <v>-4.0955912470167686</v>
      </c>
      <c r="FJ14" s="68">
        <f t="shared" si="9"/>
        <v>-4.0957240174724987</v>
      </c>
      <c r="FK14" s="68">
        <f t="shared" si="9"/>
        <v>-4.0958768820543936</v>
      </c>
      <c r="FL14" s="68">
        <f t="shared" si="9"/>
        <v>-4.0960477749113267</v>
      </c>
      <c r="FM14" s="68">
        <f t="shared" si="9"/>
        <v>-4.0962347044957808</v>
      </c>
      <c r="FN14" s="68">
        <f t="shared" si="9"/>
        <v>-4.0964357520664496</v>
      </c>
      <c r="FO14" s="68">
        <f t="shared" si="9"/>
        <v>-4.0966490702432088</v>
      </c>
      <c r="FP14" s="68">
        <f t="shared" si="9"/>
        <v>-4.0968728816137325</v>
      </c>
      <c r="FQ14" s="68">
        <f t="shared" si="9"/>
        <v>-4.0971054773908735</v>
      </c>
      <c r="FR14" s="68">
        <f t="shared" si="9"/>
        <v>-4.0973452161200248</v>
      </c>
      <c r="FS14" s="68">
        <f t="shared" si="9"/>
        <v>-4.0975905224357625</v>
      </c>
      <c r="FT14" s="68">
        <f t="shared" si="9"/>
        <v>-4.0978398858669465</v>
      </c>
      <c r="FU14" s="68">
        <f t="shared" si="9"/>
        <v>-4.0980918596896361</v>
      </c>
      <c r="FV14" s="68">
        <f t="shared" si="9"/>
        <v>-4.098345059827075</v>
      </c>
      <c r="FW14" s="68">
        <f t="shared" si="9"/>
        <v>-4.0985981637961402</v>
      </c>
      <c r="FX14" s="68">
        <f t="shared" si="9"/>
        <v>-4.0988499096995259</v>
      </c>
      <c r="FY14" s="68">
        <f t="shared" si="9"/>
        <v>-4.0990990952631385</v>
      </c>
      <c r="FZ14" s="68">
        <f t="shared" si="9"/>
        <v>-4.0993445769180434</v>
      </c>
      <c r="GA14" s="68">
        <f t="shared" si="9"/>
        <v>-4.0995852689264058</v>
      </c>
      <c r="GB14" s="68">
        <f t="shared" si="9"/>
        <v>-4.0998201425509153</v>
      </c>
      <c r="GC14" s="68">
        <f t="shared" si="9"/>
        <v>-4.1000482252671153</v>
      </c>
      <c r="GD14" s="68">
        <f t="shared" si="9"/>
        <v>-4.10026860001821</v>
      </c>
      <c r="GE14" s="68">
        <f t="shared" si="9"/>
        <v>-4.1004804045118046</v>
      </c>
      <c r="GF14" s="68">
        <f t="shared" si="9"/>
        <v>-4.100682830558199</v>
      </c>
      <c r="GG14" s="68">
        <f t="shared" si="9"/>
        <v>-4.100875123449776</v>
      </c>
      <c r="GH14" s="68">
        <f t="shared" si="9"/>
        <v>-4.1010565813810915</v>
      </c>
      <c r="GI14" s="68">
        <f t="shared" si="9"/>
        <v>-4.1012265549093057</v>
      </c>
      <c r="GJ14" s="68">
        <f t="shared" si="9"/>
        <v>-4.1013844464545999</v>
      </c>
      <c r="GK14" s="68">
        <f t="shared" si="9"/>
        <v>-4.1015297098402606</v>
      </c>
      <c r="GL14" s="68">
        <f t="shared" si="9"/>
        <v>-4.1016618498721442</v>
      </c>
      <c r="GM14" s="68">
        <f t="shared" ref="GM14:IX14" si="10">20*LOG10($B$23/(4*PI())*ABS(-$B$20*GM13*$B$21/SQRT($B$22^2+($B$20*GM13)^2+$B$21^2/4)*(1/($B$22^2+($B$20*GM13)^2) + 1/($B$22^2+$B$21^2/4)) - ($B$20-$B$20*GM13)*$B$21/SQRT($B$22^2 + ($B$20-$B$20*GM13)^2 + $B$21^2/4)*(1/($B$22^2+($B$20-$B$20*GM13)^2) + 1/($B$22^2 + $B$21^2/4)))/0.4)</f>
        <v>-4.1017804219572103</v>
      </c>
      <c r="GN14" s="68">
        <f t="shared" si="10"/>
        <v>-4.1018850317609452</v>
      </c>
      <c r="GO14" s="68">
        <f t="shared" si="10"/>
        <v>-4.1019753349033685</v>
      </c>
      <c r="GP14" s="68">
        <f t="shared" si="10"/>
        <v>-4.1020510366935063</v>
      </c>
      <c r="GQ14" s="68">
        <f t="shared" si="10"/>
        <v>-4.102111891902112</v>
      </c>
      <c r="GR14" s="68">
        <f t="shared" si="10"/>
        <v>-4.1021577045724626</v>
      </c>
      <c r="GS14" s="68">
        <f t="shared" si="10"/>
        <v>-4.1021883278691869</v>
      </c>
      <c r="GT14" s="68">
        <f t="shared" si="10"/>
        <v>-4.1022036639649517</v>
      </c>
      <c r="GU14" s="68">
        <f t="shared" si="10"/>
        <v>-4.1022036639649517</v>
      </c>
      <c r="GV14" s="68">
        <f t="shared" si="10"/>
        <v>-4.1021883278691869</v>
      </c>
      <c r="GW14" s="68">
        <f t="shared" si="10"/>
        <v>-4.1021577045724626</v>
      </c>
      <c r="GX14" s="68">
        <f t="shared" si="10"/>
        <v>-4.102111891902112</v>
      </c>
      <c r="GY14" s="68">
        <f t="shared" si="10"/>
        <v>-4.1020510366935063</v>
      </c>
      <c r="GZ14" s="68">
        <f t="shared" si="10"/>
        <v>-4.1019753349033685</v>
      </c>
      <c r="HA14" s="68">
        <f t="shared" si="10"/>
        <v>-4.1018850317609434</v>
      </c>
      <c r="HB14" s="68">
        <f t="shared" si="10"/>
        <v>-4.1017804219572103</v>
      </c>
      <c r="HC14" s="68">
        <f t="shared" si="10"/>
        <v>-4.1016618498721442</v>
      </c>
      <c r="HD14" s="68">
        <f t="shared" si="10"/>
        <v>-4.1015297098402606</v>
      </c>
      <c r="HE14" s="68">
        <f t="shared" si="10"/>
        <v>-4.1013844464545999</v>
      </c>
      <c r="HF14" s="68">
        <f t="shared" si="10"/>
        <v>-4.1012265549093057</v>
      </c>
      <c r="HG14" s="68">
        <f t="shared" si="10"/>
        <v>-4.1010565813810915</v>
      </c>
      <c r="HH14" s="68">
        <f t="shared" si="10"/>
        <v>-4.100875123449776</v>
      </c>
      <c r="HI14" s="68">
        <f t="shared" si="10"/>
        <v>-4.100682830558199</v>
      </c>
      <c r="HJ14" s="68">
        <f t="shared" si="10"/>
        <v>-4.1004804045118046</v>
      </c>
      <c r="HK14" s="68">
        <f t="shared" si="10"/>
        <v>-4.10026860001821</v>
      </c>
      <c r="HL14" s="68">
        <f t="shared" si="10"/>
        <v>-4.1000482252671153</v>
      </c>
      <c r="HM14" s="68">
        <f t="shared" si="10"/>
        <v>-4.0998201425509153</v>
      </c>
      <c r="HN14" s="68">
        <f t="shared" si="10"/>
        <v>-4.0995852689264058</v>
      </c>
      <c r="HO14" s="68">
        <f t="shared" si="10"/>
        <v>-4.0993445769180434</v>
      </c>
      <c r="HP14" s="68">
        <f t="shared" si="10"/>
        <v>-4.0990990952631385</v>
      </c>
      <c r="HQ14" s="68">
        <f t="shared" si="10"/>
        <v>-4.0988499096995259</v>
      </c>
      <c r="HR14" s="68">
        <f t="shared" si="10"/>
        <v>-4.0985981637961402</v>
      </c>
      <c r="HS14" s="68">
        <f t="shared" si="10"/>
        <v>-4.098345059827075</v>
      </c>
      <c r="HT14" s="68">
        <f t="shared" si="10"/>
        <v>-4.0980918596896361</v>
      </c>
      <c r="HU14" s="68">
        <f t="shared" si="10"/>
        <v>-4.0978398858669465</v>
      </c>
      <c r="HV14" s="68">
        <f t="shared" si="10"/>
        <v>-4.0975905224357625</v>
      </c>
      <c r="HW14" s="68">
        <f t="shared" si="10"/>
        <v>-4.0973452161200248</v>
      </c>
      <c r="HX14" s="68">
        <f t="shared" si="10"/>
        <v>-4.0971054773908735</v>
      </c>
      <c r="HY14" s="68">
        <f t="shared" si="10"/>
        <v>-4.0968728816137325</v>
      </c>
      <c r="HZ14" s="68">
        <f t="shared" si="10"/>
        <v>-4.0966490702432088</v>
      </c>
      <c r="IA14" s="68">
        <f t="shared" si="10"/>
        <v>-4.0964357520664496</v>
      </c>
      <c r="IB14" s="68">
        <f t="shared" si="10"/>
        <v>-4.0962347044957808</v>
      </c>
      <c r="IC14" s="68">
        <f t="shared" si="10"/>
        <v>-4.0960477749113267</v>
      </c>
      <c r="ID14" s="68">
        <f t="shared" si="10"/>
        <v>-4.0958768820543936</v>
      </c>
      <c r="IE14" s="68">
        <f t="shared" si="10"/>
        <v>-4.0957240174724987</v>
      </c>
      <c r="IF14" s="68">
        <f t="shared" si="10"/>
        <v>-4.0955912470167686</v>
      </c>
      <c r="IG14" s="68">
        <f t="shared" si="10"/>
        <v>-4.0954807123926376</v>
      </c>
      <c r="IH14" s="68">
        <f t="shared" si="10"/>
        <v>-4.0953946327647008</v>
      </c>
      <c r="II14" s="68">
        <f t="shared" si="10"/>
        <v>-4.0953353064165938</v>
      </c>
      <c r="IJ14" s="68">
        <f t="shared" si="10"/>
        <v>-4.0953051124668489</v>
      </c>
      <c r="IK14" s="68">
        <f t="shared" si="10"/>
        <v>-4.0953065126416179</v>
      </c>
      <c r="IL14" s="68">
        <f t="shared" si="10"/>
        <v>-4.0953420531052886</v>
      </c>
      <c r="IM14" s="68">
        <f t="shared" si="10"/>
        <v>-4.0954143663498801</v>
      </c>
      <c r="IN14" s="68">
        <f t="shared" si="10"/>
        <v>-4.0955261731442825</v>
      </c>
      <c r="IO14" s="68">
        <f t="shared" si="10"/>
        <v>-4.0956802845443079</v>
      </c>
      <c r="IP14" s="68">
        <f t="shared" si="10"/>
        <v>-4.0958796039645966</v>
      </c>
      <c r="IQ14" s="68">
        <f t="shared" si="10"/>
        <v>-4.0961271293134018</v>
      </c>
      <c r="IR14" s="68">
        <f t="shared" si="10"/>
        <v>-4.0964259551913216</v>
      </c>
      <c r="IS14" s="68">
        <f t="shared" si="10"/>
        <v>-4.0967792751550487</v>
      </c>
      <c r="IT14" s="68">
        <f t="shared" si="10"/>
        <v>-4.0971903840471988</v>
      </c>
      <c r="IU14" s="68">
        <f t="shared" si="10"/>
        <v>-4.0976626803933121</v>
      </c>
      <c r="IV14" s="68">
        <f t="shared" si="10"/>
        <v>-4.0981996688671334</v>
      </c>
      <c r="IW14" s="68">
        <f t="shared" si="10"/>
        <v>-4.0988049628252741</v>
      </c>
      <c r="IX14" s="68">
        <f t="shared" si="10"/>
        <v>-4.0994822869123624</v>
      </c>
      <c r="IY14" s="68">
        <f t="shared" ref="IY14:LJ14" si="11">20*LOG10($B$23/(4*PI())*ABS(-$B$20*IY13*$B$21/SQRT($B$22^2+($B$20*IY13)^2+$B$21^2/4)*(1/($B$22^2+($B$20*IY13)^2) + 1/($B$22^2+$B$21^2/4)) - ($B$20-$B$20*IY13)*$B$21/SQRT($B$22^2 + ($B$20-$B$20*IY13)^2 + $B$21^2/4)*(1/($B$22^2+($B$20-$B$20*IY13)^2) + 1/($B$22^2 + $B$21^2/4)))/0.4)</f>
        <v>-4.1002354797377745</v>
      </c>
      <c r="IZ14" s="68">
        <f t="shared" si="11"/>
        <v>-4.1010684966251203</v>
      </c>
      <c r="JA14" s="68">
        <f t="shared" si="11"/>
        <v>-4.1019854124355151</v>
      </c>
      <c r="JB14" s="68">
        <f t="shared" si="11"/>
        <v>-4.1029904244658253</v>
      </c>
      <c r="JC14" s="68">
        <f t="shared" si="11"/>
        <v>-4.1040878554229474</v>
      </c>
      <c r="JD14" s="68">
        <f t="shared" si="11"/>
        <v>-4.1052821564752326</v>
      </c>
      <c r="JE14" s="68">
        <f t="shared" si="11"/>
        <v>-4.1065779103821427</v>
      </c>
      <c r="JF14" s="68">
        <f t="shared" si="11"/>
        <v>-4.107979834703217</v>
      </c>
      <c r="JG14" s="68">
        <f t="shared" si="11"/>
        <v>-4.1094927850873955</v>
      </c>
      <c r="JH14" s="68">
        <f t="shared" si="11"/>
        <v>-4.1111217586437245</v>
      </c>
      <c r="JI14" s="68">
        <f t="shared" si="11"/>
        <v>-4.1128718973945055</v>
      </c>
      <c r="JJ14" s="68">
        <f t="shared" si="11"/>
        <v>-4.114748491811806</v>
      </c>
      <c r="JK14" s="68">
        <f t="shared" si="11"/>
        <v>-4.116756984438334</v>
      </c>
      <c r="JL14" s="68">
        <f t="shared" si="11"/>
        <v>-4.1189029735935598</v>
      </c>
      <c r="JM14" s="68">
        <f t="shared" si="11"/>
        <v>-4.1211922171660067</v>
      </c>
      <c r="JN14" s="68">
        <f t="shared" si="11"/>
        <v>-4.1236306364924813</v>
      </c>
      <c r="JO14" s="68">
        <f t="shared" si="11"/>
        <v>-4.1262243203250772</v>
      </c>
      <c r="JP14" s="68">
        <f t="shared" si="11"/>
        <v>-4.1289795288866546</v>
      </c>
      <c r="JQ14" s="68">
        <f t="shared" si="11"/>
        <v>-4.1319026980154607</v>
      </c>
      <c r="JR14" s="68">
        <f t="shared" si="11"/>
        <v>-4.1350004433995231</v>
      </c>
      <c r="JS14" s="68">
        <f t="shared" si="11"/>
        <v>-4.1382795649012643</v>
      </c>
      <c r="JT14" s="68">
        <f t="shared" si="11"/>
        <v>-4.1417470509729002</v>
      </c>
      <c r="JU14" s="68">
        <f t="shared" si="11"/>
        <v>-4.1454100831628793</v>
      </c>
      <c r="JV14" s="68">
        <f t="shared" si="11"/>
        <v>-4.149276040713703</v>
      </c>
      <c r="JW14" s="68">
        <f t="shared" si="11"/>
        <v>-4.153352505251263</v>
      </c>
      <c r="JX14" s="68">
        <f t="shared" si="11"/>
        <v>-4.157647265565787</v>
      </c>
      <c r="JY14" s="68">
        <f t="shared" si="11"/>
        <v>-4.1621683224843133</v>
      </c>
      <c r="JZ14" s="68">
        <f t="shared" si="11"/>
        <v>-4.1669238938345625</v>
      </c>
      <c r="KA14" s="68">
        <f t="shared" si="11"/>
        <v>-4.1719224194998485</v>
      </c>
      <c r="KB14" s="68">
        <f t="shared" si="11"/>
        <v>-4.1771725665646615</v>
      </c>
      <c r="KC14" s="68">
        <f t="shared" si="11"/>
        <v>-4.1826832345502583</v>
      </c>
      <c r="KD14" s="68">
        <f t="shared" si="11"/>
        <v>-4.1884635607395628</v>
      </c>
      <c r="KE14" s="68">
        <f t="shared" si="11"/>
        <v>-4.1945229255904444</v>
      </c>
      <c r="KF14" s="68">
        <f t="shared" si="11"/>
        <v>-4.2008709582362771</v>
      </c>
      <c r="KG14" s="68">
        <f t="shared" si="11"/>
        <v>-4.2075175420725435</v>
      </c>
      <c r="KH14" s="68">
        <f t="shared" si="11"/>
        <v>-4.2144728204279485</v>
      </c>
      <c r="KI14" s="68">
        <f t="shared" si="11"/>
        <v>-4.2217472023184106</v>
      </c>
      <c r="KJ14" s="68">
        <f t="shared" si="11"/>
        <v>-4.2293513682820398</v>
      </c>
      <c r="KK14" s="68">
        <f t="shared" si="11"/>
        <v>-4.2372962762929598</v>
      </c>
      <c r="KL14" s="68">
        <f t="shared" si="11"/>
        <v>-4.245593167751613</v>
      </c>
      <c r="KM14" s="68">
        <f t="shared" si="11"/>
        <v>-4.2542535735489819</v>
      </c>
      <c r="KN14" s="68">
        <f t="shared" si="11"/>
        <v>-4.2632893202018201</v>
      </c>
      <c r="KO14" s="68">
        <f t="shared" si="11"/>
        <v>-4.272712536055808</v>
      </c>
      <c r="KP14" s="68">
        <f t="shared" si="11"/>
        <v>-4.2825356575531686</v>
      </c>
      <c r="KQ14" s="68">
        <f t="shared" si="11"/>
        <v>-4.2927714355611313</v>
      </c>
      <c r="KR14" s="68">
        <f t="shared" si="11"/>
        <v>-4.3034329417571504</v>
      </c>
      <c r="KS14" s="68">
        <f t="shared" si="11"/>
        <v>-4.3145335750666804</v>
      </c>
      <c r="KT14" s="68">
        <f t="shared" si="11"/>
        <v>-4.3260870681488282</v>
      </c>
      <c r="KU14" s="68">
        <f t="shared" si="11"/>
        <v>-4.3381074939249826</v>
      </c>
      <c r="KV14" s="68">
        <f t="shared" si="11"/>
        <v>-4.3506092721451264</v>
      </c>
      <c r="KW14" s="68">
        <f t="shared" si="11"/>
        <v>-4.3636071759862833</v>
      </c>
      <c r="KX14" s="68">
        <f t="shared" si="11"/>
        <v>-4.3771163386771086</v>
      </c>
      <c r="KY14" s="68">
        <f t="shared" si="11"/>
        <v>-4.3911522601423378</v>
      </c>
      <c r="KZ14" s="68">
        <f t="shared" si="11"/>
        <v>-4.4057308136605275</v>
      </c>
      <c r="LA14" s="68">
        <f t="shared" si="11"/>
        <v>-4.4208682525280052</v>
      </c>
      <c r="LB14" s="68">
        <f t="shared" si="11"/>
        <v>-4.4365812167217777</v>
      </c>
      <c r="LC14" s="68">
        <f t="shared" si="11"/>
        <v>-4.4528867395536622</v>
      </c>
      <c r="LD14" s="68">
        <f t="shared" si="11"/>
        <v>-4.4698022543076483</v>
      </c>
      <c r="LE14" s="68">
        <f t="shared" si="11"/>
        <v>-4.4873456008521293</v>
      </c>
      <c r="LF14" s="68">
        <f t="shared" si="11"/>
        <v>-4.5055350322182699</v>
      </c>
      <c r="LG14" s="68">
        <f t="shared" si="11"/>
        <v>-4.5243892211355705</v>
      </c>
      <c r="LH14" s="68">
        <f t="shared" si="11"/>
        <v>-4.5439272665152757</v>
      </c>
      <c r="LI14" s="68">
        <f t="shared" si="11"/>
        <v>-4.5641686998720328</v>
      </c>
      <c r="LJ14" s="68">
        <f t="shared" si="11"/>
        <v>-4.5851334916739681</v>
      </c>
      <c r="LK14" s="68">
        <f t="shared" ref="LK14:NV14" si="12">20*LOG10($B$23/(4*PI())*ABS(-$B$20*LK13*$B$21/SQRT($B$22^2+($B$20*LK13)^2+$B$21^2/4)*(1/($B$22^2+($B$20*LK13)^2) + 1/($B$22^2+$B$21^2/4)) - ($B$20-$B$20*LK13)*$B$21/SQRT($B$22^2 + ($B$20-$B$20*LK13)^2 + $B$21^2/4)*(1/($B$22^2+($B$20-$B$20*LK13)^2) + 1/($B$22^2 + $B$21^2/4)))/0.4)</f>
        <v>-4.6068420576110753</v>
      </c>
      <c r="LL14" s="68">
        <f t="shared" si="12"/>
        <v>-4.6293152647716154</v>
      </c>
      <c r="LM14" s="68">
        <f t="shared" si="12"/>
        <v>-4.6525744377160514</v>
      </c>
      <c r="LN14" s="68">
        <f t="shared" si="12"/>
        <v>-4.6766413644378879</v>
      </c>
      <c r="LO14" s="68">
        <f t="shared" si="12"/>
        <v>-4.7015383022007775</v>
      </c>
      <c r="LP14" s="68">
        <f t="shared" si="12"/>
        <v>-4.7272879832410544</v>
      </c>
      <c r="LQ14" s="68">
        <f t="shared" si="12"/>
        <v>-4.7539136203250392</v>
      </c>
      <c r="LR14" s="68">
        <f t="shared" si="12"/>
        <v>-4.7814389121504286</v>
      </c>
      <c r="LS14" s="68">
        <f t="shared" si="12"/>
        <v>-4.8098880485812376</v>
      </c>
      <c r="LT14" s="68">
        <f t="shared" si="12"/>
        <v>-4.8392857157060511</v>
      </c>
      <c r="LU14" s="68">
        <f t="shared" si="12"/>
        <v>-4.8696571007095253</v>
      </c>
      <c r="LV14" s="68">
        <f t="shared" si="12"/>
        <v>-4.9010278965475953</v>
      </c>
      <c r="LW14" s="68">
        <f t="shared" si="12"/>
        <v>-4.9334243064172352</v>
      </c>
      <c r="LX14" s="68">
        <f t="shared" si="12"/>
        <v>-4.9668730480122765</v>
      </c>
      <c r="LY14" s="68">
        <f t="shared" si="12"/>
        <v>-5.0014013575575174</v>
      </c>
      <c r="LZ14" s="68">
        <f t="shared" si="12"/>
        <v>-5.0370369936140591</v>
      </c>
      <c r="MA14" s="68">
        <f t="shared" si="12"/>
        <v>-5.0738082406500782</v>
      </c>
      <c r="MB14" s="68">
        <f t="shared" si="12"/>
        <v>-5.1117439123719564</v>
      </c>
      <c r="MC14" s="68">
        <f t="shared" si="12"/>
        <v>-5.1508733548123793</v>
      </c>
      <c r="MD14" s="68">
        <f t="shared" si="12"/>
        <v>-5.1912264491731577</v>
      </c>
      <c r="ME14" s="68">
        <f t="shared" si="12"/>
        <v>-5.2328336144222964</v>
      </c>
      <c r="MF14" s="68">
        <f t="shared" si="12"/>
        <v>-5.2757258096466808</v>
      </c>
      <c r="MG14" s="68">
        <f t="shared" si="12"/>
        <v>-5.3199345361636077</v>
      </c>
      <c r="MH14" s="68">
        <f t="shared" si="12"/>
        <v>-5.3654918393967765</v>
      </c>
      <c r="MI14" s="68">
        <f t="shared" si="12"/>
        <v>-5.4124303105247842</v>
      </c>
      <c r="MJ14" s="68">
        <f t="shared" si="12"/>
        <v>-5.4607830879127706</v>
      </c>
      <c r="MK14" s="68">
        <f t="shared" si="12"/>
        <v>-5.5105838583409366</v>
      </c>
      <c r="ML14" s="68">
        <f t="shared" si="12"/>
        <v>-5.5618668580467787</v>
      </c>
      <c r="MM14" s="68">
        <f t="shared" si="12"/>
        <v>-5.614666873601406</v>
      </c>
      <c r="MN14" s="68">
        <f t="shared" si="12"/>
        <v>-5.669019242644163</v>
      </c>
      <c r="MO14" s="68">
        <f t="shared" si="12"/>
        <v>-5.7249598545036831</v>
      </c>
      <c r="MP14" s="68">
        <f t="shared" si="12"/>
        <v>-5.7825251507381576</v>
      </c>
      <c r="MQ14" s="68">
        <f t="shared" si="12"/>
        <v>-5.8417521256321283</v>
      </c>
      <c r="MR14" s="68">
        <f t="shared" si="12"/>
        <v>-5.9026783266923779</v>
      </c>
      <c r="MS14" s="68">
        <f t="shared" si="12"/>
        <v>-5.9653418551908119</v>
      </c>
      <c r="MT14" s="68">
        <f t="shared" si="12"/>
        <v>-6.0297813668082112</v>
      </c>
      <c r="MU14" s="68">
        <f t="shared" si="12"/>
        <v>-6.0960360724388369</v>
      </c>
      <c r="MV14" s="68">
        <f t="shared" si="12"/>
        <v>-6.164145739222624</v>
      </c>
      <c r="MW14" s="68">
        <f t="shared" si="12"/>
        <v>-6.234150691878769</v>
      </c>
      <c r="MX14" s="68">
        <f t="shared" si="12"/>
        <v>-6.3060918144220022</v>
      </c>
      <c r="MY14" s="68">
        <f t="shared" si="12"/>
        <v>-6.3800105523509263</v>
      </c>
      <c r="MZ14" s="68">
        <f t="shared" si="12"/>
        <v>-6.455948915406335</v>
      </c>
      <c r="NA14" s="68">
        <f t="shared" si="12"/>
        <v>-6.5339494810062995</v>
      </c>
      <c r="NB14" s="68">
        <f t="shared" si="12"/>
        <v>-6.6140553984746635</v>
      </c>
      <c r="NC14" s="68">
        <f t="shared" si="12"/>
        <v>-6.6963103941895321</v>
      </c>
      <c r="ND14" s="68">
        <f t="shared" si="12"/>
        <v>-6.7807587777892326</v>
      </c>
      <c r="NE14" s="68">
        <f t="shared" si="12"/>
        <v>-6.8674454495846682</v>
      </c>
      <c r="NF14" s="68">
        <f t="shared" si="12"/>
        <v>-6.9564159093391309</v>
      </c>
      <c r="NG14" s="68">
        <f t="shared" si="12"/>
        <v>-7.0477162665894744</v>
      </c>
      <c r="NH14" s="68">
        <f t="shared" si="12"/>
        <v>-7.1413932526964388</v>
      </c>
      <c r="NI14" s="68">
        <f t="shared" si="12"/>
        <v>-7.2374942348262721</v>
      </c>
      <c r="NJ14" s="68">
        <f t="shared" si="12"/>
        <v>-7.3360672320815148</v>
      </c>
      <c r="NK14" s="68">
        <f t="shared" si="12"/>
        <v>-7.4371609340153677</v>
      </c>
      <c r="NL14" s="68">
        <f t="shared" si="12"/>
        <v>-7.5408247217817532</v>
      </c>
      <c r="NM14" s="68">
        <f t="shared" si="12"/>
        <v>-7.6471086921922717</v>
      </c>
      <c r="NN14" s="68">
        <f t="shared" si="12"/>
        <v>-7.7560636849715072</v>
      </c>
      <c r="NO14" s="68">
        <f t="shared" si="12"/>
        <v>-7.8677413135243555</v>
      </c>
      <c r="NP14" s="68">
        <f t="shared" si="12"/>
        <v>-7.9821939995523961</v>
      </c>
      <c r="NQ14" s="68">
        <f t="shared" si="12"/>
        <v>-8.0994750118823138</v>
      </c>
      <c r="NR14" s="68">
        <f t="shared" si="12"/>
        <v>-8.2196385098969511</v>
      </c>
      <c r="NS14" s="68">
        <f t="shared" si="12"/>
        <v>-8.3427395919899627</v>
      </c>
      <c r="NT14" s="68">
        <f t="shared" si="12"/>
        <v>-8.4688343494981542</v>
      </c>
      <c r="NU14" s="68">
        <f t="shared" si="12"/>
        <v>-8.5979799266015942</v>
      </c>
      <c r="NV14" s="68">
        <f t="shared" si="12"/>
        <v>-8.7302345867214814</v>
      </c>
      <c r="NW14" s="68">
        <f t="shared" ref="NW14:OM14" si="13">20*LOG10($B$23/(4*PI())*ABS(-$B$20*NW13*$B$21/SQRT($B$22^2+($B$20*NW13)^2+$B$21^2/4)*(1/($B$22^2+($B$20*NW13)^2) + 1/($B$22^2+$B$21^2/4)) - ($B$20-$B$20*NW13)*$B$21/SQRT($B$22^2 + ($B$20-$B$20*NW13)^2 + $B$21^2/4)*(1/($B$22^2+($B$20-$B$20*NW13)^2) + 1/($B$22^2 + $B$21^2/4)))/0.4)</f>
        <v>-8.8656577859896561</v>
      </c>
      <c r="NX14" s="68">
        <f t="shared" si="13"/>
        <v>-9.0043102544116742</v>
      </c>
      <c r="NY14" s="68">
        <f t="shared" si="13"/>
        <v>-9.1462540853993861</v>
      </c>
      <c r="NZ14" s="68">
        <f t="shared" si="13"/>
        <v>-9.2915528344083604</v>
      </c>
      <c r="OA14" s="68">
        <f t="shared" si="13"/>
        <v>-9.4402716274818559</v>
      </c>
      <c r="OB14" s="68">
        <f t="shared" si="13"/>
        <v>-9.5924772805776684</v>
      </c>
      <c r="OC14" s="68">
        <f t="shared" si="13"/>
        <v>-9.7482384306367731</v>
      </c>
      <c r="OD14" s="68">
        <f t="shared" si="13"/>
        <v>-9.9076256794468645</v>
      </c>
      <c r="OE14" s="68">
        <f t="shared" si="13"/>
        <v>-10.070711751458479</v>
      </c>
      <c r="OF14" s="68">
        <f t="shared" si="13"/>
        <v>-10.237571666830775</v>
      </c>
      <c r="OG14" s="68">
        <f t="shared" si="13"/>
        <v>-10.408282931118144</v>
      </c>
      <c r="OH14" s="68">
        <f t="shared" si="13"/>
        <v>-10.582925743161503</v>
      </c>
      <c r="OI14" s="68">
        <f t="shared" si="13"/>
        <v>-10.761583222921459</v>
      </c>
      <c r="OJ14" s="68">
        <f t="shared" si="13"/>
        <v>-10.944341661187844</v>
      </c>
      <c r="OK14" s="68">
        <f t="shared" si="13"/>
        <v>-11.131290793325812</v>
      </c>
      <c r="OL14" s="68">
        <f t="shared" si="13"/>
        <v>-11.322524099476471</v>
      </c>
      <c r="OM14" s="68">
        <f t="shared" si="13"/>
        <v>-11.518139133925885</v>
      </c>
    </row>
    <row r="16" spans="1:403" x14ac:dyDescent="0.25">
      <c r="A16" s="67" t="s">
        <v>83</v>
      </c>
    </row>
    <row r="17" spans="1:2" x14ac:dyDescent="0.25">
      <c r="A17" s="67" t="s">
        <v>82</v>
      </c>
    </row>
    <row r="19" spans="1:2" x14ac:dyDescent="0.25">
      <c r="A19" s="67" t="s">
        <v>84</v>
      </c>
    </row>
    <row r="20" spans="1:2" x14ac:dyDescent="0.25">
      <c r="A20" s="67" t="s">
        <v>13</v>
      </c>
      <c r="B20" s="67">
        <f>'Page Accueil'!G16</f>
        <v>10</v>
      </c>
    </row>
    <row r="21" spans="1:2" x14ac:dyDescent="0.25">
      <c r="A21" s="67" t="s">
        <v>14</v>
      </c>
      <c r="B21" s="67">
        <f>'Page Accueil'!G17</f>
        <v>10</v>
      </c>
    </row>
    <row r="22" spans="1:2" x14ac:dyDescent="0.25">
      <c r="A22" s="67" t="s">
        <v>85</v>
      </c>
      <c r="B22" s="68">
        <f>'Page Accueil'!G19</f>
        <v>2.6</v>
      </c>
    </row>
    <row r="23" spans="1:2" x14ac:dyDescent="0.25">
      <c r="A23" s="67" t="s">
        <v>86</v>
      </c>
      <c r="B23" s="68">
        <v>3.75</v>
      </c>
    </row>
  </sheetData>
  <mergeCells count="1">
    <mergeCell ref="B5:D9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N63"/>
  <sheetViews>
    <sheetView topLeftCell="D1" zoomScale="80" zoomScaleNormal="80" workbookViewId="0">
      <selection activeCell="F4" sqref="F4"/>
    </sheetView>
  </sheetViews>
  <sheetFormatPr baseColWidth="10" defaultRowHeight="15" x14ac:dyDescent="0.25"/>
  <cols>
    <col min="2" max="2" width="47.28515625" bestFit="1" customWidth="1"/>
    <col min="3" max="3" width="49.5703125" customWidth="1"/>
    <col min="4" max="4" width="48" customWidth="1"/>
    <col min="5" max="5" width="38.42578125" bestFit="1" customWidth="1"/>
    <col min="6" max="6" width="70.5703125" bestFit="1" customWidth="1"/>
    <col min="7" max="7" width="47" bestFit="1" customWidth="1"/>
    <col min="8" max="8" width="43.7109375" customWidth="1"/>
    <col min="9" max="9" width="42.85546875" customWidth="1"/>
    <col min="10" max="10" width="13.85546875" bestFit="1" customWidth="1"/>
    <col min="14" max="14" width="12.42578125" bestFit="1" customWidth="1"/>
  </cols>
  <sheetData>
    <row r="1" spans="2:14" ht="30" x14ac:dyDescent="0.25">
      <c r="G1" s="17" t="s">
        <v>10</v>
      </c>
      <c r="H1" s="18" t="s">
        <v>9</v>
      </c>
      <c r="I1" s="18" t="s">
        <v>8</v>
      </c>
      <c r="K1" s="168" t="s">
        <v>15</v>
      </c>
      <c r="L1" s="169"/>
      <c r="N1" s="62" t="s">
        <v>74</v>
      </c>
    </row>
    <row r="2" spans="2:14" ht="16.5" thickBot="1" x14ac:dyDescent="0.3">
      <c r="G2" s="47" t="str">
        <f>'Page Accueil'!B16</f>
        <v>Lieu de culte / Espace culturel / Espace sportif</v>
      </c>
      <c r="H2" s="47" t="str">
        <f>'Page Accueil'!B20</f>
        <v>Besoin de confidentialité</v>
      </c>
      <c r="I2" s="47" t="str">
        <f>'Page Accueil'!B23</f>
        <v>Importante</v>
      </c>
      <c r="K2" s="60" t="s">
        <v>66</v>
      </c>
      <c r="L2" s="61">
        <f>IF(K2="Assis",1.2)</f>
        <v>1.2</v>
      </c>
      <c r="N2" s="63">
        <v>1</v>
      </c>
    </row>
    <row r="3" spans="2:14" ht="15.75" thickBot="1" x14ac:dyDescent="0.3">
      <c r="B3" s="2" t="s">
        <v>21</v>
      </c>
      <c r="C3" s="2" t="s">
        <v>22</v>
      </c>
      <c r="D3" s="2" t="s">
        <v>23</v>
      </c>
      <c r="E3" s="51" t="s">
        <v>24</v>
      </c>
      <c r="F3" s="52" t="s">
        <v>60</v>
      </c>
      <c r="K3" s="55" t="s">
        <v>67</v>
      </c>
      <c r="L3" s="56">
        <f>IF(K3="Debout",1.7)</f>
        <v>1.7</v>
      </c>
      <c r="N3" s="64">
        <v>2</v>
      </c>
    </row>
    <row r="4" spans="2:14" ht="15.75" thickBot="1" x14ac:dyDescent="0.3">
      <c r="B4" t="s">
        <v>62</v>
      </c>
      <c r="C4" t="s">
        <v>65</v>
      </c>
      <c r="D4" t="s">
        <v>3</v>
      </c>
      <c r="E4" s="50" t="s">
        <v>17</v>
      </c>
      <c r="F4" s="53" t="str">
        <f>DGET('bdd mot clés et sélection'!B15:E63,'bdd mot clés et sélection'!E15,G1:I2)</f>
        <v>Boucle d'annulation</v>
      </c>
      <c r="K4" s="57" t="s">
        <v>68</v>
      </c>
      <c r="L4" s="58">
        <f>IF(K4="Les deux",1.5)</f>
        <v>1.5</v>
      </c>
      <c r="N4" s="64">
        <v>3</v>
      </c>
    </row>
    <row r="5" spans="2:14" x14ac:dyDescent="0.25">
      <c r="B5" t="s">
        <v>70</v>
      </c>
      <c r="C5" t="s">
        <v>1</v>
      </c>
      <c r="D5" t="s">
        <v>4</v>
      </c>
      <c r="E5" t="s">
        <v>72</v>
      </c>
      <c r="F5" t="s">
        <v>171</v>
      </c>
      <c r="N5" s="64">
        <v>4</v>
      </c>
    </row>
    <row r="6" spans="2:14" x14ac:dyDescent="0.25">
      <c r="B6" t="s">
        <v>69</v>
      </c>
      <c r="C6" t="s">
        <v>29</v>
      </c>
      <c r="D6" t="s">
        <v>5</v>
      </c>
      <c r="E6" t="s">
        <v>11</v>
      </c>
      <c r="N6" s="64">
        <v>5</v>
      </c>
    </row>
    <row r="7" spans="2:14" ht="16.5" customHeight="1" x14ac:dyDescent="0.25">
      <c r="C7" t="s">
        <v>71</v>
      </c>
      <c r="D7" t="s">
        <v>6</v>
      </c>
      <c r="E7" t="s">
        <v>63</v>
      </c>
      <c r="N7" s="64">
        <v>6</v>
      </c>
    </row>
    <row r="8" spans="2:14" x14ac:dyDescent="0.25">
      <c r="C8" s="12"/>
      <c r="E8" t="s">
        <v>28</v>
      </c>
      <c r="N8" s="64">
        <v>7</v>
      </c>
    </row>
    <row r="9" spans="2:14" x14ac:dyDescent="0.25">
      <c r="C9" s="12"/>
      <c r="E9" t="s">
        <v>19</v>
      </c>
      <c r="N9" s="64">
        <v>8</v>
      </c>
    </row>
    <row r="10" spans="2:14" x14ac:dyDescent="0.25">
      <c r="C10" s="12"/>
      <c r="E10" t="s">
        <v>64</v>
      </c>
      <c r="N10" s="64">
        <v>9</v>
      </c>
    </row>
    <row r="11" spans="2:14" x14ac:dyDescent="0.25">
      <c r="C11" s="12"/>
      <c r="N11" s="65">
        <v>10</v>
      </c>
    </row>
    <row r="12" spans="2:14" x14ac:dyDescent="0.25">
      <c r="C12" s="12"/>
    </row>
    <row r="13" spans="2:14" ht="15.75" thickBot="1" x14ac:dyDescent="0.3"/>
    <row r="14" spans="2:14" ht="15.75" thickBot="1" x14ac:dyDescent="0.3">
      <c r="B14" s="170" t="s">
        <v>31</v>
      </c>
      <c r="C14" s="171"/>
      <c r="D14" s="171"/>
      <c r="E14" s="171"/>
    </row>
    <row r="15" spans="2:14" x14ac:dyDescent="0.25">
      <c r="B15" s="14" t="s">
        <v>10</v>
      </c>
      <c r="C15" s="14" t="s">
        <v>9</v>
      </c>
      <c r="D15" s="14" t="s">
        <v>8</v>
      </c>
      <c r="E15" s="14" t="s">
        <v>30</v>
      </c>
      <c r="F15" s="141" t="s">
        <v>172</v>
      </c>
      <c r="G15" s="16" t="s">
        <v>32</v>
      </c>
      <c r="I15" s="4" t="s">
        <v>21</v>
      </c>
      <c r="J15" s="5" t="s">
        <v>22</v>
      </c>
      <c r="K15" s="7" t="s">
        <v>23</v>
      </c>
      <c r="L15" s="9" t="s">
        <v>24</v>
      </c>
    </row>
    <row r="16" spans="2:14" x14ac:dyDescent="0.25">
      <c r="B16" s="108" t="s">
        <v>62</v>
      </c>
      <c r="C16" s="108" t="s">
        <v>65</v>
      </c>
      <c r="D16" s="108" t="s">
        <v>3</v>
      </c>
      <c r="E16" s="84" t="str">
        <f>IF('Page Accueil'!G21&lt;250,"boucle simple périmétrique","Boucle en 8")</f>
        <v>boucle simple périmétrique</v>
      </c>
      <c r="F16" s="185" t="s">
        <v>176</v>
      </c>
      <c r="G16" s="15" t="s">
        <v>169</v>
      </c>
      <c r="I16" s="3" t="s">
        <v>20</v>
      </c>
      <c r="J16" s="6" t="s">
        <v>65</v>
      </c>
      <c r="K16" s="8" t="s">
        <v>3</v>
      </c>
      <c r="L16" s="10" t="s">
        <v>72</v>
      </c>
    </row>
    <row r="17" spans="2:12" x14ac:dyDescent="0.25">
      <c r="B17" s="108" t="s">
        <v>70</v>
      </c>
      <c r="C17" s="108" t="s">
        <v>65</v>
      </c>
      <c r="D17" s="108" t="s">
        <v>3</v>
      </c>
      <c r="E17" s="84" t="str">
        <f>IF('Page Accueil'!G21&lt;250,"boucle simple périmétrique","Boucle en 8")</f>
        <v>boucle simple périmétrique</v>
      </c>
      <c r="F17" s="143" t="s">
        <v>176</v>
      </c>
      <c r="I17" s="3" t="s">
        <v>70</v>
      </c>
      <c r="J17" s="6" t="s">
        <v>1</v>
      </c>
      <c r="K17" s="8" t="s">
        <v>4</v>
      </c>
      <c r="L17" s="10" t="s">
        <v>11</v>
      </c>
    </row>
    <row r="18" spans="2:12" x14ac:dyDescent="0.25">
      <c r="B18" s="108" t="s">
        <v>69</v>
      </c>
      <c r="C18" s="108" t="s">
        <v>65</v>
      </c>
      <c r="D18" s="108" t="s">
        <v>3</v>
      </c>
      <c r="E18" s="84" t="str">
        <f>IF('Page Accueil'!G21&lt;250,"boucle simple périmétrique","Boucle en 8")</f>
        <v>boucle simple périmétrique</v>
      </c>
      <c r="F18" s="143" t="s">
        <v>176</v>
      </c>
      <c r="I18" s="3" t="s">
        <v>0</v>
      </c>
      <c r="J18" s="6" t="s">
        <v>2</v>
      </c>
      <c r="K18" s="8" t="s">
        <v>5</v>
      </c>
      <c r="L18" s="10" t="s">
        <v>18</v>
      </c>
    </row>
    <row r="19" spans="2:12" x14ac:dyDescent="0.25">
      <c r="B19" s="109" t="s">
        <v>62</v>
      </c>
      <c r="C19" s="109" t="s">
        <v>65</v>
      </c>
      <c r="D19" s="109" t="s">
        <v>4</v>
      </c>
      <c r="E19" s="84" t="s">
        <v>11</v>
      </c>
      <c r="F19" s="143" t="s">
        <v>174</v>
      </c>
      <c r="J19" s="6" t="s">
        <v>7</v>
      </c>
      <c r="K19" s="8" t="s">
        <v>6</v>
      </c>
      <c r="L19" s="10" t="s">
        <v>19</v>
      </c>
    </row>
    <row r="20" spans="2:12" x14ac:dyDescent="0.25">
      <c r="B20" s="109" t="s">
        <v>70</v>
      </c>
      <c r="C20" s="109" t="s">
        <v>65</v>
      </c>
      <c r="D20" s="109" t="s">
        <v>4</v>
      </c>
      <c r="E20" s="84" t="s">
        <v>11</v>
      </c>
      <c r="F20" s="143" t="s">
        <v>174</v>
      </c>
    </row>
    <row r="21" spans="2:12" x14ac:dyDescent="0.25">
      <c r="B21" s="109" t="s">
        <v>69</v>
      </c>
      <c r="C21" s="109" t="s">
        <v>65</v>
      </c>
      <c r="D21" s="109" t="s">
        <v>4</v>
      </c>
      <c r="E21" s="84" t="s">
        <v>11</v>
      </c>
      <c r="F21" s="143" t="s">
        <v>174</v>
      </c>
    </row>
    <row r="22" spans="2:12" x14ac:dyDescent="0.25">
      <c r="B22" s="84" t="s">
        <v>62</v>
      </c>
      <c r="C22" s="84" t="s">
        <v>65</v>
      </c>
      <c r="D22" s="84" t="s">
        <v>5</v>
      </c>
      <c r="E22" s="84" t="s">
        <v>63</v>
      </c>
      <c r="F22" s="143" t="s">
        <v>175</v>
      </c>
      <c r="G22" t="s">
        <v>164</v>
      </c>
      <c r="I22" s="9" t="s">
        <v>73</v>
      </c>
      <c r="J22" s="9" t="s">
        <v>25</v>
      </c>
      <c r="K22" s="11" t="s">
        <v>26</v>
      </c>
      <c r="L22" s="11" t="s">
        <v>27</v>
      </c>
    </row>
    <row r="23" spans="2:12" x14ac:dyDescent="0.25">
      <c r="B23" s="84" t="s">
        <v>70</v>
      </c>
      <c r="C23" s="84" t="s">
        <v>65</v>
      </c>
      <c r="D23" s="84" t="s">
        <v>5</v>
      </c>
      <c r="E23" s="84" t="s">
        <v>63</v>
      </c>
      <c r="F23" s="143" t="s">
        <v>175</v>
      </c>
      <c r="I23" s="3" t="s">
        <v>62</v>
      </c>
      <c r="J23" s="3" t="s">
        <v>70</v>
      </c>
      <c r="K23" s="3" t="s">
        <v>20</v>
      </c>
      <c r="L23" s="3" t="s">
        <v>70</v>
      </c>
    </row>
    <row r="24" spans="2:12" x14ac:dyDescent="0.25">
      <c r="B24" s="84" t="s">
        <v>69</v>
      </c>
      <c r="C24" s="84" t="s">
        <v>65</v>
      </c>
      <c r="D24" s="84" t="s">
        <v>5</v>
      </c>
      <c r="E24" s="84" t="s">
        <v>63</v>
      </c>
      <c r="F24" s="143" t="s">
        <v>175</v>
      </c>
      <c r="I24" s="3" t="s">
        <v>70</v>
      </c>
      <c r="J24" s="3" t="s">
        <v>0</v>
      </c>
      <c r="K24" s="3" t="s">
        <v>70</v>
      </c>
      <c r="L24" s="3" t="s">
        <v>0</v>
      </c>
    </row>
    <row r="25" spans="2:12" x14ac:dyDescent="0.25">
      <c r="B25" s="110" t="s">
        <v>62</v>
      </c>
      <c r="C25" s="110" t="s">
        <v>65</v>
      </c>
      <c r="D25" s="110" t="s">
        <v>6</v>
      </c>
      <c r="E25" s="84" t="s">
        <v>63</v>
      </c>
      <c r="F25" s="143" t="s">
        <v>175</v>
      </c>
      <c r="G25" s="140" t="s">
        <v>170</v>
      </c>
      <c r="I25" s="3" t="s">
        <v>0</v>
      </c>
      <c r="J25" s="6" t="s">
        <v>65</v>
      </c>
      <c r="K25" s="3" t="s">
        <v>0</v>
      </c>
      <c r="L25" s="6" t="s">
        <v>2</v>
      </c>
    </row>
    <row r="26" spans="2:12" x14ac:dyDescent="0.25">
      <c r="B26" s="110" t="s">
        <v>70</v>
      </c>
      <c r="C26" s="110" t="s">
        <v>65</v>
      </c>
      <c r="D26" s="110" t="s">
        <v>6</v>
      </c>
      <c r="E26" s="84" t="s">
        <v>63</v>
      </c>
      <c r="F26" s="143" t="s">
        <v>175</v>
      </c>
      <c r="I26" s="6" t="s">
        <v>65</v>
      </c>
      <c r="J26" s="6" t="s">
        <v>1</v>
      </c>
      <c r="K26" s="6" t="s">
        <v>1</v>
      </c>
      <c r="L26" s="8" t="s">
        <v>5</v>
      </c>
    </row>
    <row r="27" spans="2:12" x14ac:dyDescent="0.25">
      <c r="B27" s="110" t="s">
        <v>69</v>
      </c>
      <c r="C27" s="110" t="s">
        <v>65</v>
      </c>
      <c r="D27" s="110" t="s">
        <v>6</v>
      </c>
      <c r="E27" s="84" t="s">
        <v>63</v>
      </c>
      <c r="F27" s="143" t="s">
        <v>175</v>
      </c>
      <c r="I27" s="8" t="s">
        <v>3</v>
      </c>
      <c r="J27" s="8" t="s">
        <v>4</v>
      </c>
      <c r="K27" s="6" t="s">
        <v>7</v>
      </c>
      <c r="L27" s="8" t="s">
        <v>6</v>
      </c>
    </row>
    <row r="28" spans="2:12" x14ac:dyDescent="0.25">
      <c r="B28" s="115" t="s">
        <v>62</v>
      </c>
      <c r="C28" s="115" t="s">
        <v>1</v>
      </c>
      <c r="D28" s="115" t="s">
        <v>3</v>
      </c>
      <c r="E28" s="115" t="s">
        <v>28</v>
      </c>
      <c r="F28" s="143" t="s">
        <v>173</v>
      </c>
      <c r="J28" s="8" t="s">
        <v>5</v>
      </c>
      <c r="K28" s="8" t="s">
        <v>3</v>
      </c>
    </row>
    <row r="29" spans="2:12" x14ac:dyDescent="0.25">
      <c r="B29" s="115" t="s">
        <v>70</v>
      </c>
      <c r="C29" s="115" t="s">
        <v>1</v>
      </c>
      <c r="D29" s="115" t="s">
        <v>3</v>
      </c>
      <c r="E29" s="115" t="s">
        <v>28</v>
      </c>
      <c r="F29" s="143" t="s">
        <v>173</v>
      </c>
      <c r="K29" s="8" t="s">
        <v>4</v>
      </c>
    </row>
    <row r="30" spans="2:12" x14ac:dyDescent="0.25">
      <c r="B30" s="115" t="s">
        <v>69</v>
      </c>
      <c r="C30" s="115" t="s">
        <v>1</v>
      </c>
      <c r="D30" s="115" t="s">
        <v>3</v>
      </c>
      <c r="E30" s="115" t="s">
        <v>28</v>
      </c>
      <c r="F30" s="143" t="s">
        <v>173</v>
      </c>
    </row>
    <row r="31" spans="2:12" x14ac:dyDescent="0.25">
      <c r="B31" s="116" t="s">
        <v>62</v>
      </c>
      <c r="C31" s="115" t="s">
        <v>1</v>
      </c>
      <c r="D31" s="116" t="s">
        <v>4</v>
      </c>
      <c r="E31" s="115" t="s">
        <v>28</v>
      </c>
      <c r="F31" s="143" t="s">
        <v>173</v>
      </c>
    </row>
    <row r="32" spans="2:12" x14ac:dyDescent="0.25">
      <c r="B32" s="116" t="s">
        <v>70</v>
      </c>
      <c r="C32" s="115" t="s">
        <v>1</v>
      </c>
      <c r="D32" s="116" t="s">
        <v>4</v>
      </c>
      <c r="E32" s="115" t="s">
        <v>28</v>
      </c>
      <c r="F32" s="143" t="s">
        <v>173</v>
      </c>
    </row>
    <row r="33" spans="2:6" x14ac:dyDescent="0.25">
      <c r="B33" s="116" t="s">
        <v>69</v>
      </c>
      <c r="C33" s="115" t="s">
        <v>1</v>
      </c>
      <c r="D33" s="116" t="s">
        <v>4</v>
      </c>
      <c r="E33" s="115" t="s">
        <v>28</v>
      </c>
      <c r="F33" s="143" t="s">
        <v>173</v>
      </c>
    </row>
    <row r="34" spans="2:6" x14ac:dyDescent="0.25">
      <c r="B34" s="117" t="s">
        <v>62</v>
      </c>
      <c r="C34" s="115" t="s">
        <v>1</v>
      </c>
      <c r="D34" s="117" t="s">
        <v>5</v>
      </c>
      <c r="E34" s="115" t="s">
        <v>28</v>
      </c>
      <c r="F34" s="143" t="s">
        <v>173</v>
      </c>
    </row>
    <row r="35" spans="2:6" x14ac:dyDescent="0.25">
      <c r="B35" s="117" t="s">
        <v>70</v>
      </c>
      <c r="C35" s="115" t="s">
        <v>1</v>
      </c>
      <c r="D35" s="117" t="s">
        <v>5</v>
      </c>
      <c r="E35" s="115" t="s">
        <v>28</v>
      </c>
      <c r="F35" s="143" t="s">
        <v>173</v>
      </c>
    </row>
    <row r="36" spans="2:6" x14ac:dyDescent="0.25">
      <c r="B36" s="117" t="s">
        <v>69</v>
      </c>
      <c r="C36" s="115" t="s">
        <v>1</v>
      </c>
      <c r="D36" s="117" t="s">
        <v>5</v>
      </c>
      <c r="E36" s="115" t="s">
        <v>28</v>
      </c>
      <c r="F36" s="143" t="s">
        <v>173</v>
      </c>
    </row>
    <row r="37" spans="2:6" x14ac:dyDescent="0.25">
      <c r="B37" s="118" t="s">
        <v>62</v>
      </c>
      <c r="C37" s="115" t="s">
        <v>1</v>
      </c>
      <c r="D37" s="118" t="s">
        <v>6</v>
      </c>
      <c r="E37" s="115" t="s">
        <v>28</v>
      </c>
      <c r="F37" s="143" t="s">
        <v>173</v>
      </c>
    </row>
    <row r="38" spans="2:6" x14ac:dyDescent="0.25">
      <c r="B38" s="118" t="s">
        <v>70</v>
      </c>
      <c r="C38" s="115" t="s">
        <v>1</v>
      </c>
      <c r="D38" s="118" t="s">
        <v>6</v>
      </c>
      <c r="E38" s="115" t="s">
        <v>28</v>
      </c>
      <c r="F38" s="143" t="s">
        <v>173</v>
      </c>
    </row>
    <row r="39" spans="2:6" x14ac:dyDescent="0.25">
      <c r="B39" s="118" t="s">
        <v>69</v>
      </c>
      <c r="C39" s="115" t="s">
        <v>1</v>
      </c>
      <c r="D39" s="118" t="s">
        <v>6</v>
      </c>
      <c r="E39" s="115" t="s">
        <v>28</v>
      </c>
      <c r="F39" s="143" t="s">
        <v>173</v>
      </c>
    </row>
    <row r="40" spans="2:6" x14ac:dyDescent="0.25">
      <c r="B40" s="111" t="s">
        <v>62</v>
      </c>
      <c r="C40" s="111" t="s">
        <v>71</v>
      </c>
      <c r="D40" s="111" t="s">
        <v>3</v>
      </c>
      <c r="E40" s="111" t="s">
        <v>28</v>
      </c>
      <c r="F40" s="143" t="s">
        <v>173</v>
      </c>
    </row>
    <row r="41" spans="2:6" x14ac:dyDescent="0.25">
      <c r="B41" s="111" t="s">
        <v>70</v>
      </c>
      <c r="C41" s="111" t="s">
        <v>71</v>
      </c>
      <c r="D41" s="111" t="s">
        <v>3</v>
      </c>
      <c r="E41" s="111" t="s">
        <v>28</v>
      </c>
      <c r="F41" s="143" t="s">
        <v>173</v>
      </c>
    </row>
    <row r="42" spans="2:6" x14ac:dyDescent="0.25">
      <c r="B42" s="111" t="s">
        <v>69</v>
      </c>
      <c r="C42" s="111" t="s">
        <v>71</v>
      </c>
      <c r="D42" s="111" t="s">
        <v>3</v>
      </c>
      <c r="E42" s="111" t="s">
        <v>28</v>
      </c>
      <c r="F42" s="143" t="s">
        <v>173</v>
      </c>
    </row>
    <row r="43" spans="2:6" x14ac:dyDescent="0.25">
      <c r="B43" s="112" t="s">
        <v>62</v>
      </c>
      <c r="C43" s="111" t="s">
        <v>71</v>
      </c>
      <c r="D43" s="112" t="s">
        <v>4</v>
      </c>
      <c r="E43" s="111" t="s">
        <v>28</v>
      </c>
      <c r="F43" s="143" t="s">
        <v>173</v>
      </c>
    </row>
    <row r="44" spans="2:6" x14ac:dyDescent="0.25">
      <c r="B44" s="112" t="s">
        <v>70</v>
      </c>
      <c r="C44" s="111" t="s">
        <v>71</v>
      </c>
      <c r="D44" s="112" t="s">
        <v>4</v>
      </c>
      <c r="E44" s="111" t="s">
        <v>28</v>
      </c>
      <c r="F44" s="143" t="s">
        <v>173</v>
      </c>
    </row>
    <row r="45" spans="2:6" x14ac:dyDescent="0.25">
      <c r="B45" s="112" t="s">
        <v>69</v>
      </c>
      <c r="C45" s="111" t="s">
        <v>71</v>
      </c>
      <c r="D45" s="112" t="s">
        <v>4</v>
      </c>
      <c r="E45" s="111" t="s">
        <v>28</v>
      </c>
      <c r="F45" s="143" t="s">
        <v>173</v>
      </c>
    </row>
    <row r="46" spans="2:6" x14ac:dyDescent="0.25">
      <c r="B46" s="113" t="s">
        <v>62</v>
      </c>
      <c r="C46" s="111" t="s">
        <v>71</v>
      </c>
      <c r="D46" s="113" t="s">
        <v>5</v>
      </c>
      <c r="E46" s="111" t="s">
        <v>28</v>
      </c>
      <c r="F46" s="143" t="s">
        <v>173</v>
      </c>
    </row>
    <row r="47" spans="2:6" x14ac:dyDescent="0.25">
      <c r="B47" s="113" t="s">
        <v>70</v>
      </c>
      <c r="C47" s="111" t="s">
        <v>71</v>
      </c>
      <c r="D47" s="113" t="s">
        <v>5</v>
      </c>
      <c r="E47" s="111" t="s">
        <v>28</v>
      </c>
      <c r="F47" s="143" t="s">
        <v>173</v>
      </c>
    </row>
    <row r="48" spans="2:6" x14ac:dyDescent="0.25">
      <c r="B48" s="113" t="s">
        <v>69</v>
      </c>
      <c r="C48" s="111" t="s">
        <v>71</v>
      </c>
      <c r="D48" s="113" t="s">
        <v>5</v>
      </c>
      <c r="E48" s="111" t="s">
        <v>28</v>
      </c>
      <c r="F48" s="143" t="s">
        <v>173</v>
      </c>
    </row>
    <row r="49" spans="2:6" x14ac:dyDescent="0.25">
      <c r="B49" s="114" t="s">
        <v>62</v>
      </c>
      <c r="C49" s="111" t="s">
        <v>71</v>
      </c>
      <c r="D49" s="114" t="s">
        <v>6</v>
      </c>
      <c r="E49" s="111" t="s">
        <v>28</v>
      </c>
      <c r="F49" s="143" t="s">
        <v>173</v>
      </c>
    </row>
    <row r="50" spans="2:6" x14ac:dyDescent="0.25">
      <c r="B50" s="114" t="s">
        <v>70</v>
      </c>
      <c r="C50" s="111" t="s">
        <v>71</v>
      </c>
      <c r="D50" s="114" t="s">
        <v>6</v>
      </c>
      <c r="E50" s="111" t="s">
        <v>28</v>
      </c>
      <c r="F50" s="143" t="s">
        <v>173</v>
      </c>
    </row>
    <row r="51" spans="2:6" x14ac:dyDescent="0.25">
      <c r="B51" s="114" t="s">
        <v>69</v>
      </c>
      <c r="C51" s="111" t="s">
        <v>71</v>
      </c>
      <c r="D51" s="114" t="s">
        <v>6</v>
      </c>
      <c r="E51" s="111" t="s">
        <v>28</v>
      </c>
      <c r="F51" s="143" t="s">
        <v>173</v>
      </c>
    </row>
    <row r="52" spans="2:6" x14ac:dyDescent="0.25">
      <c r="B52" s="119" t="s">
        <v>62</v>
      </c>
      <c r="C52" s="119" t="s">
        <v>29</v>
      </c>
      <c r="D52" s="119" t="s">
        <v>3</v>
      </c>
      <c r="E52" s="119" t="s">
        <v>19</v>
      </c>
      <c r="F52" s="143" t="s">
        <v>177</v>
      </c>
    </row>
    <row r="53" spans="2:6" x14ac:dyDescent="0.25">
      <c r="B53" s="119" t="s">
        <v>70</v>
      </c>
      <c r="C53" s="119" t="s">
        <v>29</v>
      </c>
      <c r="D53" s="119" t="s">
        <v>3</v>
      </c>
      <c r="E53" s="119" t="s">
        <v>19</v>
      </c>
      <c r="F53" s="143" t="s">
        <v>177</v>
      </c>
    </row>
    <row r="54" spans="2:6" x14ac:dyDescent="0.25">
      <c r="B54" s="119" t="s">
        <v>69</v>
      </c>
      <c r="C54" s="119" t="s">
        <v>29</v>
      </c>
      <c r="D54" s="119" t="s">
        <v>3</v>
      </c>
      <c r="E54" s="119" t="s">
        <v>19</v>
      </c>
      <c r="F54" s="143" t="s">
        <v>177</v>
      </c>
    </row>
    <row r="55" spans="2:6" x14ac:dyDescent="0.25">
      <c r="B55" s="120" t="s">
        <v>62</v>
      </c>
      <c r="C55" s="119" t="s">
        <v>29</v>
      </c>
      <c r="D55" s="120" t="s">
        <v>4</v>
      </c>
      <c r="E55" s="119" t="s">
        <v>19</v>
      </c>
      <c r="F55" s="143" t="s">
        <v>177</v>
      </c>
    </row>
    <row r="56" spans="2:6" x14ac:dyDescent="0.25">
      <c r="B56" s="120" t="s">
        <v>70</v>
      </c>
      <c r="C56" s="119" t="s">
        <v>29</v>
      </c>
      <c r="D56" s="120" t="s">
        <v>4</v>
      </c>
      <c r="E56" s="119" t="s">
        <v>19</v>
      </c>
      <c r="F56" s="143" t="s">
        <v>177</v>
      </c>
    </row>
    <row r="57" spans="2:6" x14ac:dyDescent="0.25">
      <c r="B57" s="120" t="s">
        <v>69</v>
      </c>
      <c r="C57" s="119" t="s">
        <v>29</v>
      </c>
      <c r="D57" s="120" t="s">
        <v>4</v>
      </c>
      <c r="E57" s="119" t="s">
        <v>19</v>
      </c>
      <c r="F57" s="143" t="s">
        <v>177</v>
      </c>
    </row>
    <row r="58" spans="2:6" x14ac:dyDescent="0.25">
      <c r="B58" s="121" t="s">
        <v>62</v>
      </c>
      <c r="C58" s="119" t="s">
        <v>29</v>
      </c>
      <c r="D58" s="121" t="s">
        <v>5</v>
      </c>
      <c r="E58" s="119" t="s">
        <v>64</v>
      </c>
      <c r="F58" s="142"/>
    </row>
    <row r="59" spans="2:6" x14ac:dyDescent="0.25">
      <c r="B59" s="121" t="s">
        <v>70</v>
      </c>
      <c r="C59" s="119" t="s">
        <v>29</v>
      </c>
      <c r="D59" s="121" t="s">
        <v>5</v>
      </c>
      <c r="E59" s="119" t="s">
        <v>64</v>
      </c>
      <c r="F59" s="142"/>
    </row>
    <row r="60" spans="2:6" x14ac:dyDescent="0.25">
      <c r="B60" s="121" t="s">
        <v>69</v>
      </c>
      <c r="C60" s="119" t="s">
        <v>29</v>
      </c>
      <c r="D60" s="121" t="s">
        <v>5</v>
      </c>
      <c r="E60" s="119" t="s">
        <v>64</v>
      </c>
      <c r="F60" s="142"/>
    </row>
    <row r="61" spans="2:6" x14ac:dyDescent="0.25">
      <c r="B61" s="122" t="s">
        <v>62</v>
      </c>
      <c r="C61" s="119" t="s">
        <v>29</v>
      </c>
      <c r="D61" s="122" t="s">
        <v>6</v>
      </c>
      <c r="E61" s="119" t="s">
        <v>64</v>
      </c>
      <c r="F61" s="142"/>
    </row>
    <row r="62" spans="2:6" x14ac:dyDescent="0.25">
      <c r="B62" s="122" t="s">
        <v>70</v>
      </c>
      <c r="C62" s="119" t="s">
        <v>29</v>
      </c>
      <c r="D62" s="122" t="s">
        <v>6</v>
      </c>
      <c r="E62" s="119" t="s">
        <v>64</v>
      </c>
      <c r="F62" s="142"/>
    </row>
    <row r="63" spans="2:6" x14ac:dyDescent="0.25">
      <c r="B63" s="122" t="s">
        <v>69</v>
      </c>
      <c r="C63" s="119" t="s">
        <v>29</v>
      </c>
      <c r="D63" s="122" t="s">
        <v>6</v>
      </c>
      <c r="E63" s="119" t="s">
        <v>64</v>
      </c>
      <c r="F63" s="142"/>
    </row>
  </sheetData>
  <mergeCells count="2">
    <mergeCell ref="K1:L1"/>
    <mergeCell ref="B14:E14"/>
  </mergeCells>
  <dataValidations count="3">
    <dataValidation allowBlank="1" showInputMessage="1" showErrorMessage="1" promptTitle="Type de boucle recommendée" sqref="F4"/>
    <dataValidation allowBlank="1" showInputMessage="1" showErrorMessage="1" prompt="Definissez votre besoin. Certains besoins spécifiques demandent un type d'implantation particuliere" sqref="H2"/>
    <dataValidation allowBlank="1" showInputMessage="1" showErrorMessage="1" prompt="Selectionnez parmi les exemples suivants celui qui vous parait le plus proche de votre site à installer _x000a_" sqref="G2"/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4:D16"/>
  <sheetViews>
    <sheetView workbookViewId="0">
      <selection activeCell="C4" sqref="C4:D5"/>
    </sheetView>
  </sheetViews>
  <sheetFormatPr baseColWidth="10" defaultRowHeight="15" x14ac:dyDescent="0.25"/>
  <cols>
    <col min="3" max="3" width="36.5703125" customWidth="1"/>
    <col min="4" max="4" width="12.28515625" customWidth="1"/>
  </cols>
  <sheetData>
    <row r="4" spans="3:4" x14ac:dyDescent="0.25">
      <c r="C4" s="172" t="s">
        <v>44</v>
      </c>
      <c r="D4" s="172"/>
    </row>
    <row r="5" spans="3:4" ht="25.5" x14ac:dyDescent="0.25">
      <c r="C5" s="46" t="s">
        <v>41</v>
      </c>
      <c r="D5" s="45">
        <f>IF('Page Accueil'!G17&gt;0,((2*'Page Accueil'!G16)-0.6)+((2*'Page Accueil'!G17)-0.6))</f>
        <v>38.799999999999997</v>
      </c>
    </row>
    <row r="9" spans="3:4" x14ac:dyDescent="0.25">
      <c r="C9" s="173" t="s">
        <v>42</v>
      </c>
      <c r="D9" s="173"/>
    </row>
    <row r="10" spans="3:4" ht="25.5" x14ac:dyDescent="0.25">
      <c r="C10" s="46" t="s">
        <v>43</v>
      </c>
      <c r="D10" s="45">
        <f>IF(ISNUMBER('Page Accueil'!G17),((4*'Page Accueil'!G16)-0.6)+((2*'Page Accueil'!G17)-0.6))</f>
        <v>58.8</v>
      </c>
    </row>
    <row r="11" spans="3:4" x14ac:dyDescent="0.25">
      <c r="C11" s="1" t="s">
        <v>151</v>
      </c>
      <c r="D11" s="87">
        <f>D10/2-0.3</f>
        <v>29.099999999999998</v>
      </c>
    </row>
    <row r="13" spans="3:4" x14ac:dyDescent="0.25">
      <c r="C13" s="174" t="s">
        <v>138</v>
      </c>
      <c r="D13" s="175"/>
    </row>
    <row r="14" spans="3:4" x14ac:dyDescent="0.25">
      <c r="C14" s="1" t="s">
        <v>149</v>
      </c>
      <c r="D14" s="95">
        <f>D5+2*'Page Accueil'!G16-0.3</f>
        <v>58.5</v>
      </c>
    </row>
    <row r="15" spans="3:4" x14ac:dyDescent="0.25">
      <c r="C15" s="1" t="s">
        <v>152</v>
      </c>
      <c r="D15" s="87">
        <f>'Page Accueil'!G17-D16</f>
        <v>9</v>
      </c>
    </row>
    <row r="16" spans="3:4" x14ac:dyDescent="0.25">
      <c r="C16" s="57" t="s">
        <v>153</v>
      </c>
      <c r="D16" s="96">
        <v>1</v>
      </c>
    </row>
  </sheetData>
  <mergeCells count="3">
    <mergeCell ref="C4:D4"/>
    <mergeCell ref="C9:D9"/>
    <mergeCell ref="C13:D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N28"/>
  <sheetViews>
    <sheetView workbookViewId="0"/>
  </sheetViews>
  <sheetFormatPr baseColWidth="10" defaultRowHeight="15" x14ac:dyDescent="0.25"/>
  <cols>
    <col min="2" max="2" width="29.42578125" bestFit="1" customWidth="1"/>
    <col min="5" max="5" width="16.140625" bestFit="1" customWidth="1"/>
    <col min="8" max="8" width="27.85546875" bestFit="1" customWidth="1"/>
    <col min="9" max="9" width="13.5703125" bestFit="1" customWidth="1"/>
    <col min="10" max="10" width="35.7109375" customWidth="1"/>
  </cols>
  <sheetData>
    <row r="1" spans="2:14" x14ac:dyDescent="0.25">
      <c r="B1" t="s">
        <v>156</v>
      </c>
      <c r="H1" t="s">
        <v>154</v>
      </c>
      <c r="I1">
        <f>'Page Accueil'!G16</f>
        <v>10</v>
      </c>
      <c r="L1" s="13" t="s">
        <v>109</v>
      </c>
      <c r="M1" s="13" t="s">
        <v>110</v>
      </c>
      <c r="N1" s="13" t="s">
        <v>111</v>
      </c>
    </row>
    <row r="2" spans="2:14" x14ac:dyDescent="0.25">
      <c r="H2" t="s">
        <v>117</v>
      </c>
      <c r="I2" s="84">
        <f>'Page Accueil'!G17</f>
        <v>10</v>
      </c>
      <c r="L2" s="1">
        <v>2.6</v>
      </c>
      <c r="M2" s="1">
        <v>2</v>
      </c>
      <c r="N2" s="1">
        <v>1</v>
      </c>
    </row>
    <row r="3" spans="2:14" ht="45" x14ac:dyDescent="0.25">
      <c r="B3" s="176" t="s">
        <v>124</v>
      </c>
      <c r="C3" s="176"/>
      <c r="H3" t="s">
        <v>112</v>
      </c>
      <c r="I3" s="84">
        <f>I2/15</f>
        <v>0.66666666666666663</v>
      </c>
      <c r="J3" s="89" t="s">
        <v>137</v>
      </c>
      <c r="L3" s="1">
        <v>3.4</v>
      </c>
      <c r="M3" s="1">
        <v>2</v>
      </c>
      <c r="N3" s="1">
        <v>2</v>
      </c>
    </row>
    <row r="4" spans="2:14" x14ac:dyDescent="0.25">
      <c r="B4" s="1" t="s">
        <v>123</v>
      </c>
      <c r="C4" s="1">
        <f>'Page Accueil'!G17</f>
        <v>10</v>
      </c>
      <c r="H4" t="s">
        <v>113</v>
      </c>
      <c r="I4" s="84">
        <f>I2/I3</f>
        <v>15</v>
      </c>
      <c r="L4" s="1">
        <v>4.2</v>
      </c>
      <c r="M4" s="1">
        <v>3</v>
      </c>
      <c r="N4" s="1">
        <v>2</v>
      </c>
    </row>
    <row r="5" spans="2:14" x14ac:dyDescent="0.25">
      <c r="B5" s="1" t="s">
        <v>131</v>
      </c>
      <c r="C5" s="1">
        <f>I3</f>
        <v>0.66666666666666663</v>
      </c>
      <c r="H5" t="s">
        <v>114</v>
      </c>
      <c r="I5" s="84">
        <f>VLOOKUP(I4,L2:L25,1,TRUE)</f>
        <v>14.6</v>
      </c>
      <c r="L5" s="1">
        <v>5</v>
      </c>
      <c r="M5" s="1">
        <v>3</v>
      </c>
      <c r="N5" s="1">
        <v>3</v>
      </c>
    </row>
    <row r="6" spans="2:14" x14ac:dyDescent="0.25">
      <c r="B6" s="1" t="s">
        <v>158</v>
      </c>
      <c r="C6" s="86">
        <f>I8</f>
        <v>0.68493150684931503</v>
      </c>
      <c r="H6" t="s">
        <v>115</v>
      </c>
      <c r="I6" s="84">
        <f>VLOOKUP(I5,L2:M25,2,FALSE)</f>
        <v>9</v>
      </c>
      <c r="L6" s="1">
        <v>5.8</v>
      </c>
      <c r="M6" s="1">
        <v>4</v>
      </c>
      <c r="N6" s="1">
        <v>3</v>
      </c>
    </row>
    <row r="7" spans="2:14" x14ac:dyDescent="0.25">
      <c r="B7" s="1" t="s">
        <v>129</v>
      </c>
      <c r="C7" s="86">
        <f>I10</f>
        <v>0.41095890410958902</v>
      </c>
      <c r="H7" t="s">
        <v>116</v>
      </c>
      <c r="I7" s="84">
        <f>VLOOKUP(I5,L2:N25,3,FALSE)</f>
        <v>9</v>
      </c>
      <c r="L7" s="1">
        <v>6.6</v>
      </c>
      <c r="M7" s="1">
        <v>4</v>
      </c>
      <c r="N7" s="1">
        <v>5</v>
      </c>
    </row>
    <row r="8" spans="2:14" x14ac:dyDescent="0.25">
      <c r="B8" s="11" t="s">
        <v>126</v>
      </c>
      <c r="C8" s="1">
        <f>I6</f>
        <v>9</v>
      </c>
      <c r="H8" t="s">
        <v>120</v>
      </c>
      <c r="I8" s="85">
        <f>I2/I5</f>
        <v>0.68493150684931503</v>
      </c>
      <c r="L8" s="1">
        <v>7.4</v>
      </c>
      <c r="M8" s="1">
        <v>5</v>
      </c>
      <c r="N8" s="1">
        <v>5</v>
      </c>
    </row>
    <row r="9" spans="2:14" x14ac:dyDescent="0.25">
      <c r="B9" s="99" t="s">
        <v>157</v>
      </c>
      <c r="C9" s="56">
        <f>(C6*C8*2)+(I1*C8*2)+C7*C8-1</f>
        <v>195.02739726027397</v>
      </c>
      <c r="H9" t="s">
        <v>118</v>
      </c>
      <c r="I9">
        <f>1.6*I8</f>
        <v>1.095890410958904</v>
      </c>
      <c r="L9" s="1">
        <v>8.1999999999999993</v>
      </c>
      <c r="M9" s="1">
        <v>5</v>
      </c>
      <c r="N9" s="1">
        <v>5</v>
      </c>
    </row>
    <row r="10" spans="2:14" x14ac:dyDescent="0.25">
      <c r="B10" s="11" t="s">
        <v>127</v>
      </c>
      <c r="C10" s="1">
        <f>I7</f>
        <v>9</v>
      </c>
      <c r="H10" t="s">
        <v>119</v>
      </c>
      <c r="I10" s="85">
        <f>I9-I8</f>
        <v>0.41095890410958902</v>
      </c>
      <c r="L10" s="1">
        <v>9</v>
      </c>
      <c r="M10" s="1">
        <v>6</v>
      </c>
      <c r="N10" s="1">
        <v>5</v>
      </c>
    </row>
    <row r="11" spans="2:14" x14ac:dyDescent="0.25">
      <c r="B11" s="99" t="s">
        <v>161</v>
      </c>
      <c r="C11" s="56">
        <f>(C6*C10*2)+(I1*C10*2)+C7*C10-1</f>
        <v>195.02739726027397</v>
      </c>
      <c r="H11" t="s">
        <v>122</v>
      </c>
      <c r="I11" s="85">
        <f>I9/2</f>
        <v>0.54794520547945202</v>
      </c>
      <c r="L11" s="1">
        <v>9.8000000000000007</v>
      </c>
      <c r="M11" s="1">
        <v>6</v>
      </c>
      <c r="N11" s="1">
        <v>6</v>
      </c>
    </row>
    <row r="12" spans="2:14" x14ac:dyDescent="0.25">
      <c r="B12" s="1" t="s">
        <v>128</v>
      </c>
      <c r="C12" s="86">
        <f>I11</f>
        <v>0.54794520547945202</v>
      </c>
      <c r="L12" s="1">
        <v>10.6</v>
      </c>
      <c r="M12" s="1">
        <v>7</v>
      </c>
      <c r="N12" s="1">
        <v>6</v>
      </c>
    </row>
    <row r="13" spans="2:14" x14ac:dyDescent="0.25">
      <c r="L13" s="1">
        <v>11.4</v>
      </c>
      <c r="M13" s="1">
        <v>7</v>
      </c>
      <c r="N13" s="1">
        <v>7</v>
      </c>
    </row>
    <row r="14" spans="2:14" x14ac:dyDescent="0.25">
      <c r="L14" s="1">
        <v>12.2</v>
      </c>
      <c r="M14" s="1">
        <v>8</v>
      </c>
      <c r="N14" s="1">
        <v>7</v>
      </c>
    </row>
    <row r="15" spans="2:14" x14ac:dyDescent="0.25">
      <c r="E15" t="s">
        <v>159</v>
      </c>
      <c r="L15" s="1">
        <v>13</v>
      </c>
      <c r="M15" s="1">
        <v>8</v>
      </c>
      <c r="N15" s="1">
        <v>8</v>
      </c>
    </row>
    <row r="16" spans="2:14" x14ac:dyDescent="0.25">
      <c r="E16" t="s">
        <v>160</v>
      </c>
      <c r="L16" s="1">
        <v>13.8</v>
      </c>
      <c r="M16" s="1">
        <v>9</v>
      </c>
      <c r="N16" s="1">
        <v>8</v>
      </c>
    </row>
    <row r="17" spans="2:14" x14ac:dyDescent="0.25">
      <c r="L17" s="1">
        <v>14.6</v>
      </c>
      <c r="M17" s="1">
        <v>9</v>
      </c>
      <c r="N17" s="1">
        <v>9</v>
      </c>
    </row>
    <row r="18" spans="2:14" x14ac:dyDescent="0.25">
      <c r="L18" s="1">
        <v>15.4</v>
      </c>
      <c r="M18" s="1">
        <v>10</v>
      </c>
      <c r="N18" s="1">
        <v>9</v>
      </c>
    </row>
    <row r="19" spans="2:14" x14ac:dyDescent="0.25">
      <c r="L19" s="1">
        <v>16.2</v>
      </c>
      <c r="M19" s="1">
        <v>10</v>
      </c>
      <c r="N19" s="1">
        <v>10</v>
      </c>
    </row>
    <row r="20" spans="2:14" x14ac:dyDescent="0.25">
      <c r="L20" s="1">
        <v>17</v>
      </c>
      <c r="M20" s="1">
        <v>11</v>
      </c>
      <c r="N20" s="1">
        <v>10</v>
      </c>
    </row>
    <row r="21" spans="2:14" x14ac:dyDescent="0.25">
      <c r="L21" s="1">
        <v>17.8</v>
      </c>
      <c r="M21" s="1">
        <v>11</v>
      </c>
      <c r="N21" s="1">
        <v>11</v>
      </c>
    </row>
    <row r="22" spans="2:14" x14ac:dyDescent="0.25">
      <c r="B22" s="177" t="s">
        <v>139</v>
      </c>
      <c r="C22" s="178"/>
      <c r="L22" s="1">
        <v>18.600000000000001</v>
      </c>
      <c r="M22" s="1">
        <v>12</v>
      </c>
      <c r="N22" s="1">
        <v>11</v>
      </c>
    </row>
    <row r="23" spans="2:14" x14ac:dyDescent="0.25">
      <c r="B23" s="1" t="s">
        <v>123</v>
      </c>
      <c r="C23" s="1">
        <f>I2</f>
        <v>10</v>
      </c>
      <c r="L23" s="1">
        <v>19.399999999999999</v>
      </c>
      <c r="M23" s="1">
        <v>12</v>
      </c>
      <c r="N23" s="1">
        <v>12</v>
      </c>
    </row>
    <row r="24" spans="2:14" x14ac:dyDescent="0.25">
      <c r="B24" s="1" t="s">
        <v>131</v>
      </c>
      <c r="C24" s="1">
        <f>I3</f>
        <v>0.66666666666666663</v>
      </c>
      <c r="E24" t="s">
        <v>148</v>
      </c>
      <c r="F24" s="48" t="s">
        <v>155</v>
      </c>
      <c r="L24" s="1">
        <v>20.2</v>
      </c>
      <c r="M24" s="1">
        <v>13</v>
      </c>
      <c r="N24" s="1">
        <v>12</v>
      </c>
    </row>
    <row r="25" spans="2:14" x14ac:dyDescent="0.25">
      <c r="B25" s="1" t="s">
        <v>125</v>
      </c>
      <c r="C25" s="86">
        <f>I8</f>
        <v>0.68493150684931503</v>
      </c>
      <c r="L25" s="1">
        <v>20.2</v>
      </c>
      <c r="M25" s="1">
        <v>13</v>
      </c>
      <c r="N25" s="1">
        <v>12</v>
      </c>
    </row>
    <row r="26" spans="2:14" x14ac:dyDescent="0.25">
      <c r="B26" s="1" t="s">
        <v>129</v>
      </c>
      <c r="C26" s="86">
        <f>I10</f>
        <v>0.41095890410958902</v>
      </c>
      <c r="E26" t="s">
        <v>148</v>
      </c>
      <c r="F26">
        <f>(C25*C27*2)+(I1*C27*2)+C26*C27-1</f>
        <v>195.02739726027397</v>
      </c>
    </row>
    <row r="27" spans="2:14" x14ac:dyDescent="0.25">
      <c r="B27" s="1" t="s">
        <v>140</v>
      </c>
      <c r="C27" s="1">
        <f>I6</f>
        <v>9</v>
      </c>
    </row>
    <row r="28" spans="2:14" x14ac:dyDescent="0.25">
      <c r="B28" s="98" t="s">
        <v>141</v>
      </c>
      <c r="C28">
        <f>(C25*C27*2)+(I1*C27*2)+C26*C27-1</f>
        <v>195.02739726027397</v>
      </c>
    </row>
  </sheetData>
  <mergeCells count="2">
    <mergeCell ref="B3:C3"/>
    <mergeCell ref="B22:C2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58"/>
  <sheetViews>
    <sheetView zoomScale="70" zoomScaleNormal="70" workbookViewId="0">
      <selection activeCell="D8" sqref="D8"/>
    </sheetView>
  </sheetViews>
  <sheetFormatPr baseColWidth="10" defaultRowHeight="15" x14ac:dyDescent="0.25"/>
  <cols>
    <col min="1" max="1" width="14.85546875" bestFit="1" customWidth="1"/>
    <col min="2" max="2" width="10.85546875" customWidth="1"/>
    <col min="3" max="3" width="21.7109375" customWidth="1"/>
    <col min="4" max="4" width="14.28515625" customWidth="1"/>
    <col min="5" max="5" width="22.42578125" customWidth="1"/>
    <col min="6" max="6" width="12.42578125" customWidth="1"/>
    <col min="7" max="7" width="12.7109375" customWidth="1"/>
    <col min="8" max="8" width="18.7109375" bestFit="1" customWidth="1"/>
    <col min="9" max="9" width="12.42578125" customWidth="1"/>
    <col min="11" max="11" width="13" customWidth="1"/>
    <col min="12" max="12" width="14.42578125" customWidth="1"/>
    <col min="13" max="13" width="14.28515625" customWidth="1"/>
    <col min="14" max="14" width="14.42578125" customWidth="1"/>
    <col min="16" max="16" width="19.28515625" customWidth="1"/>
    <col min="17" max="17" width="16.85546875" customWidth="1"/>
    <col min="18" max="18" width="15.85546875" bestFit="1" customWidth="1"/>
  </cols>
  <sheetData>
    <row r="1" spans="1:23" ht="15.75" thickBot="1" x14ac:dyDescent="0.3"/>
    <row r="2" spans="1:23" ht="15.75" thickBot="1" x14ac:dyDescent="0.3">
      <c r="A2" s="19"/>
      <c r="B2" s="19"/>
      <c r="C2" s="179" t="s">
        <v>33</v>
      </c>
      <c r="D2" s="180"/>
      <c r="E2" s="181"/>
      <c r="F2" s="179" t="s">
        <v>34</v>
      </c>
      <c r="G2" s="180"/>
      <c r="H2" s="181"/>
      <c r="I2" s="19"/>
      <c r="J2" s="19"/>
      <c r="K2" s="19"/>
      <c r="L2" s="19"/>
      <c r="M2" s="19"/>
      <c r="N2" s="19"/>
      <c r="O2" s="19"/>
      <c r="P2" s="20"/>
      <c r="Q2" s="19"/>
      <c r="R2" s="19"/>
      <c r="S2" s="19"/>
    </row>
    <row r="3" spans="1:23" ht="45.75" customHeight="1" thickBot="1" x14ac:dyDescent="0.3">
      <c r="A3" s="21" t="s">
        <v>136</v>
      </c>
      <c r="B3" s="21" t="s">
        <v>130</v>
      </c>
      <c r="C3" s="22" t="s">
        <v>56</v>
      </c>
      <c r="D3" s="23" t="s">
        <v>35</v>
      </c>
      <c r="E3" s="23" t="s">
        <v>55</v>
      </c>
      <c r="F3" s="21" t="s">
        <v>36</v>
      </c>
      <c r="G3" s="23" t="s">
        <v>35</v>
      </c>
      <c r="H3" s="23" t="s">
        <v>55</v>
      </c>
      <c r="I3" s="21" t="s">
        <v>37</v>
      </c>
      <c r="J3" s="21" t="s">
        <v>59</v>
      </c>
      <c r="K3" s="21" t="s">
        <v>38</v>
      </c>
      <c r="L3" s="21" t="s">
        <v>58</v>
      </c>
      <c r="M3" s="21" t="s">
        <v>39</v>
      </c>
      <c r="N3" s="21" t="s">
        <v>40</v>
      </c>
      <c r="O3" s="24"/>
      <c r="P3" s="24"/>
      <c r="Q3" s="24"/>
    </row>
    <row r="4" spans="1:23" ht="15.75" thickBot="1" x14ac:dyDescent="0.3">
      <c r="A4" s="39">
        <v>30</v>
      </c>
      <c r="B4" s="40">
        <v>35</v>
      </c>
      <c r="C4" s="41">
        <f>IF(AND(A4&gt;P8,A4&lt;Q8),3,IF(AND(A4&gt;=P9,A4&lt;Q9),4,IF(AND(A4&gt;=P10,A4&lt;Q10),5,IF(AND(A4&gt;=P11,A4&lt;Q11),6,IF(AND(A4&gt;=P12,A4&lt;Q12),7,IF(AND(A4&gt;=P13,A4&lt;Q13),8,IF(AND(A4&gt;=P14,A4&lt;Q14),9,IF(AND(A4&gt;=P15,A4&lt;Q15),10,IF(AND(A4&gt;=P16,A4&lt;Q16),11,IF(AND(A4&gt;=P17,A4&lt;Q17),12,IF(AND(A4&gt;=P18,A4&lt;Q18),13,IF(AND(A4&gt;=P19,A4&lt;Q19),14,IF(AND(A4&gt;=P20,A4&lt;Q20),15,IF(AND(A4&gt;=P21,A4&lt;Q21),16,IF(AND(A4&gt;=P22,A4&lt;Q22),17,IF(AND(A4&gt;=P23,A4&lt;Q23),18,IF(AND(A4&gt;=P24,A4&lt;Q24),19,IF(AND(A4&gt;=P25,A4&lt;Q25),20,IF(AND(A4&gt;=P26,A4&lt;Q26),21,IF(AND(A4&gt;=P27,A4&lt;Q27),22,IF(AND(A4&gt;=P28,A4&lt;Q28),23,IF(AND(A4&gt;=P29,A4&lt;Q29),24,IF(AND(A4&gt;=P30,A4&lt;Q30),25,IF(AND(A4&gt;=P31,A4&lt;Q31),26,IF(AND(A4&gt;=P32,A4&lt;Q32),27,IF(AND(A4&gt;=P33,A4&lt;Q33),28,IF(AND(A4&gt;=P34,A4&lt;Q34),29,IF(AND(A4&gt;=P35,A4&lt;Q35),30,IF(AND(A4&gt;=P36,A4&lt;Q36),31,IF(AND(A4&gt;=P37,A4&lt;Q37),32,IF(AND(A4&gt;=P38,A4&lt;Q38),33,IF(AND(A4&gt;=P39,A4&lt;Q39),34,IF(AND(A4&gt;=P40,A4&lt;Q40),35,IF(AND(A4&gt;=P41,A4&lt;Q41),36,IF(AND(A4&gt;=P42,A4&lt;Q42),37,IF(AND(A4&gt;=P43,A4&lt;Q43),38,IF(AND(A4&gt;=P44,A4&lt;Q44),39,IF(AND(A4&gt;=P45,A4&lt;Q45),40,IF(AND(A4&gt;=P46,A4&lt;Q46),41,IF(AND(A4&gt;=P47,A4&lt;Q47),42,IF(AND(A4&gt;=P48,A4&lt;Q48),43,IF(AND(A4&gt;=P49,A4&lt;Q49),44,IF(AND(A4&gt;=R346,A4&lt;Q50),45,IF(AND(A4&gt;=P51,A4&lt;Q51),46,IF(AND(A4&gt;=P52,A4&lt;Q52),47,IF(AND(A4&gt;=P53,A4&lt;Q53),48,IF(AND(A4&gt;=P54,A4&lt;Q54),49,IF(AND(A4&gt;=P55,A4&lt;Q55),50,IF(AND(A4&gt;=P56,A4&lt;Q56),51,IF(AND(A4&gt;=P57,A4&lt;Q57),52,IF(AND(A4&gt;=P58,A4&lt;Q58),53)))))))))))))))))))))))))))))))))))))))))))))))))))</f>
        <v>15</v>
      </c>
      <c r="D4" s="29">
        <f>C4-1</f>
        <v>14</v>
      </c>
      <c r="E4" s="28">
        <v>2</v>
      </c>
      <c r="F4" s="28">
        <f>C4-1</f>
        <v>14</v>
      </c>
      <c r="G4" s="28">
        <f>F4-1</f>
        <v>13</v>
      </c>
      <c r="H4" s="28">
        <v>2</v>
      </c>
      <c r="I4" s="42">
        <f>A4/C4</f>
        <v>2</v>
      </c>
      <c r="J4" s="42">
        <f>I4/2</f>
        <v>1</v>
      </c>
      <c r="K4" s="42">
        <f>IF(B4&gt;0,B4*2+I4*2)</f>
        <v>74</v>
      </c>
      <c r="L4" s="42">
        <f>IF(B4&gt;0,B4*2+J4*2)</f>
        <v>72</v>
      </c>
      <c r="M4" s="43">
        <f>IF(B4&gt;0,(C4+1)*2*B4+A4*2)</f>
        <v>1180</v>
      </c>
      <c r="N4" s="44">
        <f>IF(B4&gt;0,(F4+1)*2*B4+A4*2)</f>
        <v>1110</v>
      </c>
    </row>
    <row r="5" spans="1:23" ht="15.75" thickBot="1" x14ac:dyDescent="0.3">
      <c r="W5" t="s">
        <v>54</v>
      </c>
    </row>
    <row r="6" spans="1:23" ht="19.5" thickBot="1" x14ac:dyDescent="0.35">
      <c r="P6" s="182" t="s">
        <v>45</v>
      </c>
      <c r="Q6" s="183"/>
      <c r="R6" s="184"/>
      <c r="W6" t="s">
        <v>48</v>
      </c>
    </row>
    <row r="7" spans="1:23" ht="15.75" thickBot="1" x14ac:dyDescent="0.3">
      <c r="P7" s="25" t="s">
        <v>134</v>
      </c>
      <c r="Q7" s="26" t="s">
        <v>135</v>
      </c>
      <c r="R7" s="27" t="s">
        <v>57</v>
      </c>
      <c r="W7" t="s">
        <v>49</v>
      </c>
    </row>
    <row r="8" spans="1:23" x14ac:dyDescent="0.25">
      <c r="P8" s="30">
        <v>1</v>
      </c>
      <c r="Q8" s="31">
        <v>6.39</v>
      </c>
      <c r="R8" s="32">
        <v>3</v>
      </c>
      <c r="W8" t="s">
        <v>50</v>
      </c>
    </row>
    <row r="9" spans="1:23" x14ac:dyDescent="0.25">
      <c r="P9" s="33">
        <v>6.4</v>
      </c>
      <c r="Q9" s="34">
        <v>8.39</v>
      </c>
      <c r="R9" s="35">
        <v>4</v>
      </c>
    </row>
    <row r="10" spans="1:23" x14ac:dyDescent="0.25">
      <c r="P10" s="33">
        <v>8.4</v>
      </c>
      <c r="Q10" s="34">
        <v>10.39</v>
      </c>
      <c r="R10" s="35">
        <v>5</v>
      </c>
      <c r="W10" t="s">
        <v>46</v>
      </c>
    </row>
    <row r="11" spans="1:23" x14ac:dyDescent="0.25">
      <c r="P11" s="33">
        <f>P10+2</f>
        <v>10.4</v>
      </c>
      <c r="Q11" s="34">
        <f>Q10+2</f>
        <v>12.39</v>
      </c>
      <c r="R11" s="35">
        <v>6</v>
      </c>
      <c r="W11" t="s">
        <v>46</v>
      </c>
    </row>
    <row r="12" spans="1:23" x14ac:dyDescent="0.25">
      <c r="P12" s="33">
        <f t="shared" ref="P12:Q27" si="0">P11+2</f>
        <v>12.4</v>
      </c>
      <c r="Q12" s="34">
        <f t="shared" si="0"/>
        <v>14.39</v>
      </c>
      <c r="R12" s="35">
        <v>7</v>
      </c>
      <c r="W12" s="48" t="s">
        <v>47</v>
      </c>
    </row>
    <row r="13" spans="1:23" x14ac:dyDescent="0.25">
      <c r="P13" s="33">
        <f t="shared" si="0"/>
        <v>14.4</v>
      </c>
      <c r="Q13" s="34">
        <f t="shared" si="0"/>
        <v>16.39</v>
      </c>
      <c r="R13" s="35">
        <v>8</v>
      </c>
      <c r="W13" t="s">
        <v>51</v>
      </c>
    </row>
    <row r="14" spans="1:23" x14ac:dyDescent="0.25">
      <c r="P14" s="33">
        <f t="shared" si="0"/>
        <v>16.399999999999999</v>
      </c>
      <c r="Q14" s="34">
        <f t="shared" si="0"/>
        <v>18.39</v>
      </c>
      <c r="R14" s="35">
        <v>9</v>
      </c>
      <c r="W14" s="49" t="s">
        <v>52</v>
      </c>
    </row>
    <row r="15" spans="1:23" x14ac:dyDescent="0.25">
      <c r="P15" s="33">
        <f t="shared" si="0"/>
        <v>18.399999999999999</v>
      </c>
      <c r="Q15" s="34">
        <f t="shared" si="0"/>
        <v>20.39</v>
      </c>
      <c r="R15" s="35">
        <v>10</v>
      </c>
      <c r="W15" t="s">
        <v>53</v>
      </c>
    </row>
    <row r="16" spans="1:23" x14ac:dyDescent="0.25">
      <c r="P16" s="33">
        <f t="shared" si="0"/>
        <v>20.399999999999999</v>
      </c>
      <c r="Q16" s="34">
        <f t="shared" si="0"/>
        <v>22.39</v>
      </c>
      <c r="R16" s="35">
        <v>11</v>
      </c>
    </row>
    <row r="17" spans="15:18" x14ac:dyDescent="0.25">
      <c r="O17" s="19"/>
      <c r="P17" s="33">
        <f t="shared" si="0"/>
        <v>22.4</v>
      </c>
      <c r="Q17" s="34">
        <f t="shared" si="0"/>
        <v>24.39</v>
      </c>
      <c r="R17" s="35">
        <v>12</v>
      </c>
    </row>
    <row r="18" spans="15:18" x14ac:dyDescent="0.25">
      <c r="O18" s="19"/>
      <c r="P18" s="33">
        <f t="shared" si="0"/>
        <v>24.4</v>
      </c>
      <c r="Q18" s="34">
        <f t="shared" si="0"/>
        <v>26.39</v>
      </c>
      <c r="R18" s="35">
        <v>13</v>
      </c>
    </row>
    <row r="19" spans="15:18" x14ac:dyDescent="0.25">
      <c r="O19" s="19"/>
      <c r="P19" s="33">
        <f t="shared" si="0"/>
        <v>26.4</v>
      </c>
      <c r="Q19" s="34">
        <f t="shared" si="0"/>
        <v>28.39</v>
      </c>
      <c r="R19" s="35">
        <v>14</v>
      </c>
    </row>
    <row r="20" spans="15:18" x14ac:dyDescent="0.25">
      <c r="O20" s="19"/>
      <c r="P20" s="33">
        <f t="shared" si="0"/>
        <v>28.4</v>
      </c>
      <c r="Q20" s="34">
        <f t="shared" si="0"/>
        <v>30.39</v>
      </c>
      <c r="R20" s="35">
        <v>15</v>
      </c>
    </row>
    <row r="21" spans="15:18" x14ac:dyDescent="0.25">
      <c r="O21" s="19"/>
      <c r="P21" s="33">
        <f t="shared" si="0"/>
        <v>30.4</v>
      </c>
      <c r="Q21" s="34">
        <f t="shared" si="0"/>
        <v>32.39</v>
      </c>
      <c r="R21" s="35">
        <v>16</v>
      </c>
    </row>
    <row r="22" spans="15:18" x14ac:dyDescent="0.25">
      <c r="O22" s="19"/>
      <c r="P22" s="33">
        <f t="shared" si="0"/>
        <v>32.4</v>
      </c>
      <c r="Q22" s="34">
        <f t="shared" si="0"/>
        <v>34.39</v>
      </c>
      <c r="R22" s="35">
        <v>17</v>
      </c>
    </row>
    <row r="23" spans="15:18" x14ac:dyDescent="0.25">
      <c r="P23" s="33">
        <f t="shared" si="0"/>
        <v>34.4</v>
      </c>
      <c r="Q23" s="34">
        <f t="shared" si="0"/>
        <v>36.39</v>
      </c>
      <c r="R23" s="35">
        <v>18</v>
      </c>
    </row>
    <row r="24" spans="15:18" x14ac:dyDescent="0.25">
      <c r="P24" s="33">
        <f t="shared" si="0"/>
        <v>36.4</v>
      </c>
      <c r="Q24" s="34">
        <f t="shared" si="0"/>
        <v>38.39</v>
      </c>
      <c r="R24" s="35">
        <v>19</v>
      </c>
    </row>
    <row r="25" spans="15:18" x14ac:dyDescent="0.25">
      <c r="P25" s="33">
        <f t="shared" si="0"/>
        <v>38.4</v>
      </c>
      <c r="Q25" s="34">
        <f t="shared" si="0"/>
        <v>40.39</v>
      </c>
      <c r="R25" s="35">
        <v>20</v>
      </c>
    </row>
    <row r="26" spans="15:18" x14ac:dyDescent="0.25">
      <c r="P26" s="33">
        <f t="shared" si="0"/>
        <v>40.4</v>
      </c>
      <c r="Q26" s="34">
        <f t="shared" si="0"/>
        <v>42.39</v>
      </c>
      <c r="R26" s="35">
        <v>21</v>
      </c>
    </row>
    <row r="27" spans="15:18" x14ac:dyDescent="0.25">
      <c r="P27" s="33">
        <f t="shared" si="0"/>
        <v>42.4</v>
      </c>
      <c r="Q27" s="34">
        <f t="shared" si="0"/>
        <v>44.39</v>
      </c>
      <c r="R27" s="35">
        <v>22</v>
      </c>
    </row>
    <row r="28" spans="15:18" x14ac:dyDescent="0.25">
      <c r="P28" s="33">
        <f t="shared" ref="P28:Q43" si="1">P27+2</f>
        <v>44.4</v>
      </c>
      <c r="Q28" s="34">
        <f t="shared" si="1"/>
        <v>46.39</v>
      </c>
      <c r="R28" s="35">
        <v>23</v>
      </c>
    </row>
    <row r="29" spans="15:18" x14ac:dyDescent="0.25">
      <c r="P29" s="33">
        <f t="shared" si="1"/>
        <v>46.4</v>
      </c>
      <c r="Q29" s="34">
        <f t="shared" si="1"/>
        <v>48.39</v>
      </c>
      <c r="R29" s="35">
        <v>24</v>
      </c>
    </row>
    <row r="30" spans="15:18" x14ac:dyDescent="0.25">
      <c r="P30" s="33">
        <f t="shared" si="1"/>
        <v>48.4</v>
      </c>
      <c r="Q30" s="34">
        <f t="shared" si="1"/>
        <v>50.39</v>
      </c>
      <c r="R30" s="35">
        <v>25</v>
      </c>
    </row>
    <row r="31" spans="15:18" x14ac:dyDescent="0.25">
      <c r="P31" s="33">
        <f t="shared" si="1"/>
        <v>50.4</v>
      </c>
      <c r="Q31" s="34">
        <f t="shared" si="1"/>
        <v>52.39</v>
      </c>
      <c r="R31" s="35">
        <v>26</v>
      </c>
    </row>
    <row r="32" spans="15:18" x14ac:dyDescent="0.25">
      <c r="P32" s="33">
        <f t="shared" si="1"/>
        <v>52.4</v>
      </c>
      <c r="Q32" s="34">
        <f t="shared" si="1"/>
        <v>54.39</v>
      </c>
      <c r="R32" s="35">
        <v>27</v>
      </c>
    </row>
    <row r="33" spans="16:18" x14ac:dyDescent="0.25">
      <c r="P33" s="33">
        <f t="shared" si="1"/>
        <v>54.4</v>
      </c>
      <c r="Q33" s="34">
        <f t="shared" si="1"/>
        <v>56.39</v>
      </c>
      <c r="R33" s="35">
        <v>28</v>
      </c>
    </row>
    <row r="34" spans="16:18" x14ac:dyDescent="0.25">
      <c r="P34" s="33">
        <f t="shared" si="1"/>
        <v>56.4</v>
      </c>
      <c r="Q34" s="34">
        <f t="shared" si="1"/>
        <v>58.39</v>
      </c>
      <c r="R34" s="35">
        <v>29</v>
      </c>
    </row>
    <row r="35" spans="16:18" x14ac:dyDescent="0.25">
      <c r="P35" s="33">
        <f t="shared" si="1"/>
        <v>58.4</v>
      </c>
      <c r="Q35" s="34">
        <f t="shared" si="1"/>
        <v>60.39</v>
      </c>
      <c r="R35" s="35">
        <v>30</v>
      </c>
    </row>
    <row r="36" spans="16:18" x14ac:dyDescent="0.25">
      <c r="P36" s="33">
        <f t="shared" si="1"/>
        <v>60.4</v>
      </c>
      <c r="Q36" s="34">
        <f t="shared" si="1"/>
        <v>62.39</v>
      </c>
      <c r="R36" s="35">
        <v>31</v>
      </c>
    </row>
    <row r="37" spans="16:18" x14ac:dyDescent="0.25">
      <c r="P37" s="33">
        <f t="shared" si="1"/>
        <v>62.4</v>
      </c>
      <c r="Q37" s="34">
        <f t="shared" si="1"/>
        <v>64.39</v>
      </c>
      <c r="R37" s="35">
        <v>32</v>
      </c>
    </row>
    <row r="38" spans="16:18" x14ac:dyDescent="0.25">
      <c r="P38" s="33">
        <f t="shared" si="1"/>
        <v>64.400000000000006</v>
      </c>
      <c r="Q38" s="34">
        <f t="shared" si="1"/>
        <v>66.39</v>
      </c>
      <c r="R38" s="35">
        <v>33</v>
      </c>
    </row>
    <row r="39" spans="16:18" x14ac:dyDescent="0.25">
      <c r="P39" s="33">
        <f t="shared" si="1"/>
        <v>66.400000000000006</v>
      </c>
      <c r="Q39" s="34">
        <f t="shared" si="1"/>
        <v>68.39</v>
      </c>
      <c r="R39" s="35">
        <v>34</v>
      </c>
    </row>
    <row r="40" spans="16:18" x14ac:dyDescent="0.25">
      <c r="P40" s="33">
        <f t="shared" si="1"/>
        <v>68.400000000000006</v>
      </c>
      <c r="Q40" s="34">
        <f t="shared" si="1"/>
        <v>70.39</v>
      </c>
      <c r="R40" s="35">
        <v>35</v>
      </c>
    </row>
    <row r="41" spans="16:18" x14ac:dyDescent="0.25">
      <c r="P41" s="33">
        <f t="shared" si="1"/>
        <v>70.400000000000006</v>
      </c>
      <c r="Q41" s="34">
        <f t="shared" si="1"/>
        <v>72.39</v>
      </c>
      <c r="R41" s="35">
        <v>36</v>
      </c>
    </row>
    <row r="42" spans="16:18" x14ac:dyDescent="0.25">
      <c r="P42" s="33">
        <f t="shared" si="1"/>
        <v>72.400000000000006</v>
      </c>
      <c r="Q42" s="34">
        <f t="shared" si="1"/>
        <v>74.39</v>
      </c>
      <c r="R42" s="35">
        <v>37</v>
      </c>
    </row>
    <row r="43" spans="16:18" x14ac:dyDescent="0.25">
      <c r="P43" s="33">
        <f t="shared" si="1"/>
        <v>74.400000000000006</v>
      </c>
      <c r="Q43" s="34">
        <f t="shared" si="1"/>
        <v>76.39</v>
      </c>
      <c r="R43" s="35">
        <v>38</v>
      </c>
    </row>
    <row r="44" spans="16:18" x14ac:dyDescent="0.25">
      <c r="P44" s="33">
        <f t="shared" ref="P44:Q58" si="2">P43+2</f>
        <v>76.400000000000006</v>
      </c>
      <c r="Q44" s="34">
        <f t="shared" si="2"/>
        <v>78.39</v>
      </c>
      <c r="R44" s="35">
        <v>39</v>
      </c>
    </row>
    <row r="45" spans="16:18" x14ac:dyDescent="0.25">
      <c r="P45" s="33">
        <f t="shared" si="2"/>
        <v>78.400000000000006</v>
      </c>
      <c r="Q45" s="34">
        <f t="shared" si="2"/>
        <v>80.39</v>
      </c>
      <c r="R45" s="35">
        <v>40</v>
      </c>
    </row>
    <row r="46" spans="16:18" x14ac:dyDescent="0.25">
      <c r="P46" s="33">
        <f t="shared" si="2"/>
        <v>80.400000000000006</v>
      </c>
      <c r="Q46" s="34">
        <f t="shared" si="2"/>
        <v>82.39</v>
      </c>
      <c r="R46" s="35">
        <v>41</v>
      </c>
    </row>
    <row r="47" spans="16:18" x14ac:dyDescent="0.25">
      <c r="P47" s="33">
        <f t="shared" si="2"/>
        <v>82.4</v>
      </c>
      <c r="Q47" s="34">
        <f t="shared" si="2"/>
        <v>84.39</v>
      </c>
      <c r="R47" s="35">
        <v>42</v>
      </c>
    </row>
    <row r="48" spans="16:18" x14ac:dyDescent="0.25">
      <c r="P48" s="33">
        <f t="shared" si="2"/>
        <v>84.4</v>
      </c>
      <c r="Q48" s="34">
        <f t="shared" si="2"/>
        <v>86.39</v>
      </c>
      <c r="R48" s="35">
        <v>43</v>
      </c>
    </row>
    <row r="49" spans="16:18" x14ac:dyDescent="0.25">
      <c r="P49" s="33">
        <f t="shared" si="2"/>
        <v>86.4</v>
      </c>
      <c r="Q49" s="34">
        <f t="shared" si="2"/>
        <v>88.39</v>
      </c>
      <c r="R49" s="35">
        <v>44</v>
      </c>
    </row>
    <row r="50" spans="16:18" x14ac:dyDescent="0.25">
      <c r="P50" s="33">
        <f t="shared" si="2"/>
        <v>88.4</v>
      </c>
      <c r="Q50" s="34">
        <f t="shared" si="2"/>
        <v>90.39</v>
      </c>
      <c r="R50" s="35">
        <v>45</v>
      </c>
    </row>
    <row r="51" spans="16:18" x14ac:dyDescent="0.25">
      <c r="P51" s="33">
        <f t="shared" si="2"/>
        <v>90.4</v>
      </c>
      <c r="Q51" s="34">
        <f t="shared" si="2"/>
        <v>92.39</v>
      </c>
      <c r="R51" s="35">
        <v>46</v>
      </c>
    </row>
    <row r="52" spans="16:18" x14ac:dyDescent="0.25">
      <c r="P52" s="33">
        <f t="shared" si="2"/>
        <v>92.4</v>
      </c>
      <c r="Q52" s="34">
        <f t="shared" si="2"/>
        <v>94.39</v>
      </c>
      <c r="R52" s="35">
        <v>47</v>
      </c>
    </row>
    <row r="53" spans="16:18" x14ac:dyDescent="0.25">
      <c r="P53" s="33">
        <f t="shared" si="2"/>
        <v>94.4</v>
      </c>
      <c r="Q53" s="34">
        <f t="shared" si="2"/>
        <v>96.39</v>
      </c>
      <c r="R53" s="35">
        <v>48</v>
      </c>
    </row>
    <row r="54" spans="16:18" x14ac:dyDescent="0.25">
      <c r="P54" s="33">
        <f t="shared" si="2"/>
        <v>96.4</v>
      </c>
      <c r="Q54" s="34">
        <f t="shared" si="2"/>
        <v>98.39</v>
      </c>
      <c r="R54" s="35">
        <v>49</v>
      </c>
    </row>
    <row r="55" spans="16:18" x14ac:dyDescent="0.25">
      <c r="P55" s="33">
        <f t="shared" si="2"/>
        <v>98.4</v>
      </c>
      <c r="Q55" s="34">
        <f t="shared" si="2"/>
        <v>100.39</v>
      </c>
      <c r="R55" s="35">
        <v>50</v>
      </c>
    </row>
    <row r="56" spans="16:18" x14ac:dyDescent="0.25">
      <c r="P56" s="33">
        <f t="shared" si="2"/>
        <v>100.4</v>
      </c>
      <c r="Q56" s="34">
        <f t="shared" si="2"/>
        <v>102.39</v>
      </c>
      <c r="R56" s="35">
        <v>51</v>
      </c>
    </row>
    <row r="57" spans="16:18" x14ac:dyDescent="0.25">
      <c r="P57" s="33">
        <f t="shared" si="2"/>
        <v>102.4</v>
      </c>
      <c r="Q57" s="34">
        <f t="shared" si="2"/>
        <v>104.39</v>
      </c>
      <c r="R57" s="35">
        <v>52</v>
      </c>
    </row>
    <row r="58" spans="16:18" ht="15.75" thickBot="1" x14ac:dyDescent="0.3">
      <c r="P58" s="36">
        <f t="shared" si="2"/>
        <v>104.4</v>
      </c>
      <c r="Q58" s="37">
        <f t="shared" si="2"/>
        <v>106.39</v>
      </c>
      <c r="R58" s="38">
        <v>53</v>
      </c>
    </row>
  </sheetData>
  <mergeCells count="3">
    <mergeCell ref="C2:E2"/>
    <mergeCell ref="F2:H2"/>
    <mergeCell ref="P6:R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Page Accueil</vt:lpstr>
      <vt:lpstr>Formules de calcul Professeur</vt:lpstr>
      <vt:lpstr>Variation de la boucle</vt:lpstr>
      <vt:lpstr>bdd mot clés et sélection</vt:lpstr>
      <vt:lpstr>simple, 8 et annulation</vt:lpstr>
      <vt:lpstr>Double boucle, épingle</vt:lpstr>
      <vt:lpstr>Ultra faible débordement</vt:lpstr>
      <vt:lpstr>Consédirations</vt:lpstr>
      <vt:lpstr>'Page Accueil'!Zone_d_impression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Hernani</dc:creator>
  <cp:lastModifiedBy>BM </cp:lastModifiedBy>
  <cp:lastPrinted>2018-05-18T09:38:21Z</cp:lastPrinted>
  <dcterms:created xsi:type="dcterms:W3CDTF">2018-04-20T08:29:22Z</dcterms:created>
  <dcterms:modified xsi:type="dcterms:W3CDTF">2018-05-23T17:23:57Z</dcterms:modified>
</cp:coreProperties>
</file>