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35" yWindow="75" windowWidth="24000" windowHeight="12345" tabRatio="648"/>
  </bookViews>
  <sheets>
    <sheet name="Accueil" sheetId="14" r:id="rId1"/>
    <sheet name="Plaquette" sheetId="12" r:id="rId2"/>
    <sheet name="Listes" sheetId="2" r:id="rId3"/>
    <sheet name="Info" sheetId="11" r:id="rId4"/>
  </sheets>
  <functionGroups builtInGroupCount="17"/>
  <definedNames>
    <definedName name="Application">Listes!$D$22:$D$26</definedName>
    <definedName name="Besoin">Listes!$D$6:$D$9</definedName>
    <definedName name="Clients">Listes!$A$2:$A$10</definedName>
    <definedName name="Code_intervention">Listes!$D$2:$D$4</definedName>
    <definedName name="Dispo">Listes!$D$28:$D$34</definedName>
    <definedName name="Marques">Listes!$E$2:$E$10</definedName>
    <definedName name="Mot_GE">Listes!#REF!</definedName>
    <definedName name="Moteur_Groupe">Listes!$D$15:$D$20</definedName>
    <definedName name="OuiNon">Listes!$D$11:$D$13</definedName>
    <definedName name="Ports">Listes!$B$2:$B$9</definedName>
    <definedName name="Techniciens">Listes!$F$2:$F$10</definedName>
  </definedNames>
  <calcPr calcId="145621"/>
</workbook>
</file>

<file path=xl/calcChain.xml><?xml version="1.0" encoding="utf-8"?>
<calcChain xmlns="http://schemas.openxmlformats.org/spreadsheetml/2006/main">
  <c r="G50" i="12" l="1"/>
  <c r="G51" i="12"/>
  <c r="G52" i="12"/>
  <c r="K37" i="12"/>
  <c r="K36" i="12"/>
  <c r="K34" i="12"/>
  <c r="K35" i="12"/>
  <c r="G12" i="12"/>
  <c r="K11" i="12" l="1"/>
  <c r="K18" i="12" l="1"/>
  <c r="K17" i="12"/>
  <c r="K16" i="12"/>
  <c r="K21" i="12"/>
  <c r="F20" i="12"/>
  <c r="G19" i="12"/>
  <c r="G18" i="12"/>
  <c r="G17" i="12"/>
  <c r="F16" i="12"/>
  <c r="F15" i="12"/>
  <c r="B21" i="12"/>
  <c r="C20" i="12"/>
  <c r="C19" i="12"/>
  <c r="C18" i="12"/>
  <c r="C17" i="12"/>
  <c r="B16" i="12"/>
  <c r="K64" i="12" l="1"/>
  <c r="L64" i="12" s="1"/>
  <c r="I68" i="12" s="1"/>
  <c r="C60" i="12"/>
  <c r="B64" i="12"/>
  <c r="B15" i="12"/>
  <c r="G47" i="12" l="1"/>
  <c r="K55" i="12"/>
  <c r="A68" i="12" s="1"/>
  <c r="G48" i="12"/>
  <c r="G49" i="12" l="1"/>
  <c r="G53" i="12"/>
  <c r="G54" i="12"/>
  <c r="K38" i="12" l="1"/>
  <c r="K39" i="12"/>
  <c r="K79" i="12" l="1"/>
  <c r="G79" i="12"/>
  <c r="C79" i="12"/>
  <c r="A64" i="12"/>
  <c r="L60" i="12"/>
  <c r="L59" i="12"/>
  <c r="E68" i="12" s="1"/>
  <c r="E60" i="12"/>
  <c r="E64" i="12" l="1"/>
  <c r="G68" i="12" s="1"/>
  <c r="K40" i="12"/>
  <c r="C59" i="12" s="1"/>
  <c r="E59" i="12" s="1"/>
  <c r="C68" i="12" s="1"/>
  <c r="K68" i="12" l="1"/>
</calcChain>
</file>

<file path=xl/sharedStrings.xml><?xml version="1.0" encoding="utf-8"?>
<sst xmlns="http://schemas.openxmlformats.org/spreadsheetml/2006/main" count="322" uniqueCount="195">
  <si>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</si>
  <si>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</si>
  <si>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</si>
  <si>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</si>
  <si>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</si>
  <si>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</si>
  <si>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</si>
  <si>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</si>
  <si>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</si>
  <si>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</si>
  <si>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</si>
  <si>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</si>
  <si>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</si>
  <si>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</si>
  <si>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</si>
  <si>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</si>
  <si>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</si>
  <si>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</si>
  <si>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</si>
  <si>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</si>
  <si>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</si>
  <si>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Pièces</t>
  </si>
  <si>
    <t>Prix</t>
  </si>
  <si>
    <t>km / heures</t>
  </si>
  <si>
    <t>N° série</t>
  </si>
  <si>
    <t>Portable</t>
  </si>
  <si>
    <t>oui</t>
  </si>
  <si>
    <t>non</t>
  </si>
  <si>
    <t>URGENT</t>
  </si>
  <si>
    <t>Disponibilité</t>
  </si>
  <si>
    <t>Pièce = 62</t>
  </si>
  <si>
    <t>Moteur = 67</t>
  </si>
  <si>
    <t>Commande</t>
  </si>
  <si>
    <t>Techniciens</t>
  </si>
  <si>
    <t>ID</t>
  </si>
  <si>
    <t>Client</t>
  </si>
  <si>
    <t>Ancienneté</t>
  </si>
  <si>
    <t>Total Cmd :</t>
  </si>
  <si>
    <t>Total SRT :</t>
  </si>
  <si>
    <t>km (AR)</t>
  </si>
  <si>
    <t>Code Intervention</t>
  </si>
  <si>
    <t>2e contact</t>
  </si>
  <si>
    <t>Moteur/Groupe</t>
  </si>
  <si>
    <t>27 MDKBU</t>
  </si>
  <si>
    <t>Nom</t>
  </si>
  <si>
    <t>Groupe 1</t>
  </si>
  <si>
    <t>Moteur 1</t>
  </si>
  <si>
    <t>Moteur 2</t>
  </si>
  <si>
    <t>Groupe 2</t>
  </si>
  <si>
    <t>N°</t>
  </si>
  <si>
    <t>Fax</t>
  </si>
  <si>
    <t>email</t>
  </si>
  <si>
    <t xml:space="preserve">Téléphone </t>
  </si>
  <si>
    <t>Date M.e.s</t>
  </si>
  <si>
    <t>1e Contact</t>
  </si>
  <si>
    <t>Utilisation</t>
  </si>
  <si>
    <t>x</t>
  </si>
  <si>
    <t>Machine</t>
  </si>
  <si>
    <t>27 MDKBU (B)</t>
  </si>
  <si>
    <t>D100112381</t>
  </si>
  <si>
    <t>D100112380</t>
  </si>
  <si>
    <t>heures</t>
  </si>
  <si>
    <t>Besoin</t>
  </si>
  <si>
    <t>Planifier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</si>
  <si>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</si>
  <si>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</si>
  <si>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</si>
  <si>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</si>
  <si>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</si>
  <si>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</si>
  <si>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</si>
  <si>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</si>
  <si>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>Immatriculat°</t>
  </si>
  <si>
    <t>Clients</t>
  </si>
  <si>
    <t>77788899</t>
  </si>
  <si>
    <t>Unitaire (€)</t>
  </si>
  <si>
    <t>B120303536</t>
  </si>
  <si>
    <t>Marques</t>
  </si>
  <si>
    <t>Société</t>
  </si>
  <si>
    <t>Société :</t>
  </si>
  <si>
    <t>Lieu de présence :</t>
  </si>
  <si>
    <t>Immatriculation :</t>
  </si>
  <si>
    <t>Accessibilité :</t>
  </si>
  <si>
    <t>Application :</t>
  </si>
  <si>
    <t>Date de 1e appel :</t>
  </si>
  <si>
    <t>Heure d'appel :</t>
  </si>
  <si>
    <t>Date rappel Cumas :</t>
  </si>
  <si>
    <t>Immobilisation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</si>
  <si>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</si>
  <si>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</si>
  <si>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</si>
  <si>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</si>
  <si>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</si>
  <si>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</si>
  <si>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</si>
  <si>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Générateur 1</t>
  </si>
  <si>
    <t>Générateur 2</t>
  </si>
  <si>
    <t>Départ</t>
  </si>
  <si>
    <t>Temps</t>
  </si>
  <si>
    <t>Pièces détachées</t>
  </si>
  <si>
    <t>Opel</t>
  </si>
  <si>
    <t>Renault</t>
  </si>
  <si>
    <t>Peugeot</t>
  </si>
  <si>
    <t>Citroen</t>
  </si>
  <si>
    <t>OL LAND</t>
  </si>
  <si>
    <t>SMALLVILLE</t>
  </si>
  <si>
    <t>GOTHAM CITY</t>
  </si>
  <si>
    <t>LIBERTY CITY</t>
  </si>
  <si>
    <t>VICE CITY</t>
  </si>
  <si>
    <t>SAN ANDREAS</t>
  </si>
  <si>
    <t>Lieu</t>
  </si>
  <si>
    <t>TOTO</t>
  </si>
  <si>
    <t>RIRI</t>
  </si>
  <si>
    <t>FIFI</t>
  </si>
  <si>
    <t>LOULOU</t>
  </si>
  <si>
    <t>PICSOU</t>
  </si>
  <si>
    <t>DONALD</t>
  </si>
  <si>
    <t>DAISY</t>
  </si>
  <si>
    <t>GOOFY</t>
  </si>
  <si>
    <t>NONO</t>
  </si>
  <si>
    <t>BOUBOULE</t>
  </si>
  <si>
    <t>QUEENMARY</t>
  </si>
  <si>
    <t>LOUVRE</t>
  </si>
  <si>
    <t>Al Bundy</t>
  </si>
  <si>
    <t>SHOE MAKER</t>
  </si>
  <si>
    <t>Bud Bundy</t>
  </si>
  <si>
    <t>Kelly Bundy</t>
  </si>
  <si>
    <t>Peggy Wancker</t>
  </si>
  <si>
    <t>0147</t>
  </si>
  <si>
    <t>0258</t>
  </si>
  <si>
    <t>0589</t>
  </si>
  <si>
    <t>0756</t>
  </si>
  <si>
    <t>04 05 08 08 09</t>
  </si>
  <si>
    <t>04 08 08 07 05</t>
  </si>
  <si>
    <t>04 02 02 02 03</t>
  </si>
  <si>
    <t xml:space="preserve"> 01 05 07 06 03</t>
  </si>
  <si>
    <t>06 99 99 99 99</t>
  </si>
  <si>
    <t>LOOSER DPT</t>
  </si>
  <si>
    <t>BIATCH LTD</t>
  </si>
  <si>
    <t>Shopping INTENSE</t>
  </si>
  <si>
    <t>06 99 99 99 98</t>
  </si>
  <si>
    <t>06 99 99 99 97</t>
  </si>
  <si>
    <t>06 99 99 99 96</t>
  </si>
  <si>
    <t>04 22 22 22 99</t>
  </si>
  <si>
    <t>04 22 22 22 98</t>
  </si>
  <si>
    <t>04 22 22 22 97</t>
  </si>
  <si>
    <t>04 22 22 22 96</t>
  </si>
  <si>
    <t>albundy@mail.com</t>
  </si>
  <si>
    <t>budbundy@mail.com</t>
  </si>
  <si>
    <t>kellybundy@mail.com</t>
  </si>
  <si>
    <t>peggybundy@mail.com</t>
  </si>
  <si>
    <t>toto1</t>
  </si>
  <si>
    <t>toto2</t>
  </si>
  <si>
    <t>toto3</t>
  </si>
  <si>
    <t>toto4</t>
  </si>
  <si>
    <t>Conduite de vieux</t>
  </si>
  <si>
    <t>BOURRIN</t>
  </si>
  <si>
    <t>VARIABLE</t>
  </si>
  <si>
    <t>GO FAST</t>
  </si>
  <si>
    <t>2.0 TDI 155</t>
  </si>
  <si>
    <t>2.0 SV</t>
  </si>
  <si>
    <t>3.2 V6</t>
  </si>
  <si>
    <t>1.2 TD</t>
  </si>
  <si>
    <t>1.9 GTI</t>
  </si>
  <si>
    <t>3.0 V6</t>
  </si>
  <si>
    <t>G157Uy</t>
  </si>
  <si>
    <t>2.5 GTD</t>
  </si>
  <si>
    <t>I14782</t>
  </si>
  <si>
    <t>Tech 3</t>
  </si>
  <si>
    <t>Pack West</t>
  </si>
  <si>
    <t>Chip Ganassy</t>
  </si>
  <si>
    <t>Monnen</t>
  </si>
  <si>
    <t>Minardi</t>
  </si>
  <si>
    <t>QUEEN MARY</t>
  </si>
  <si>
    <t>Lyon</t>
  </si>
  <si>
    <t>Bron</t>
  </si>
  <si>
    <t>Givors</t>
  </si>
  <si>
    <t>Saint étienne</t>
  </si>
  <si>
    <t>Km</t>
  </si>
  <si>
    <t>Grenoble</t>
  </si>
  <si>
    <t>Moteur / Groupe</t>
  </si>
  <si>
    <t>Bouteille de NOS</t>
  </si>
  <si>
    <t>Dossier</t>
  </si>
  <si>
    <t xml:space="preserve">What is the pb ?
Description de la demande :
Description de la demande :
Description de la demande :
Description de la demande :
</t>
  </si>
  <si>
    <t>TOTAUX</t>
  </si>
  <si>
    <t>Synthèse</t>
  </si>
  <si>
    <t>Tec 1</t>
  </si>
  <si>
    <t>Tec 2</t>
  </si>
  <si>
    <t>Tec 3</t>
  </si>
  <si>
    <t>Descritpion:</t>
  </si>
  <si>
    <t>00-020</t>
  </si>
  <si>
    <t>husidgfvsuighu</t>
  </si>
  <si>
    <t>889794</t>
  </si>
  <si>
    <t>Insérer Tps</t>
  </si>
  <si>
    <t>09h00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</si>
</sst>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"/>
    <numFmt numFmtId="165" formatCode="dd\-mmm\-yyyy"/>
    <numFmt numFmtId="166" formatCode="mmm\-yyyy"/>
    <numFmt numFmtId="167" formatCode="dd\-mmmm\-yyyy"/>
    <numFmt numFmtId="168" formatCode="0#&quot; &quot;##&quot; &quot;##&quot; &quot;##&quot; &quot;##"/>
  </numFmts>
  <fonts count="3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Arial"/>
      <family val="2"/>
    </font>
    <font>
      <b/>
      <sz val="8"/>
      <name val="Arial Narrow"/>
      <family val="2"/>
    </font>
    <font>
      <sz val="7"/>
      <color theme="1"/>
      <name val="Calibri"/>
      <family val="2"/>
      <scheme val="minor"/>
    </font>
    <font>
      <sz val="8"/>
      <name val="Arial Narrow"/>
      <family val="2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b/>
      <sz val="8"/>
      <color rgb="FFFF0000"/>
      <name val="Arial Narrow"/>
      <family val="2"/>
    </font>
    <font>
      <b/>
      <u/>
      <sz val="8"/>
      <color rgb="FFFF0000"/>
      <name val="Arial Narrow"/>
      <family val="2"/>
    </font>
    <font>
      <sz val="8"/>
      <color rgb="FFFF0000"/>
      <name val="Arial Narrow"/>
      <family val="2"/>
    </font>
    <font>
      <sz val="7"/>
      <color theme="9" tint="-0.249977111117893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sz val="6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8"/>
      <color rgb="FFFFFFFF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gradientFill degree="45">
        <stop position="0">
          <color rgb="FF99FF66"/>
        </stop>
        <stop position="1">
          <color theme="4"/>
        </stop>
      </gradient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45">
        <stop position="0">
          <color theme="7" tint="-0.25098422193060094"/>
        </stop>
        <stop position="1">
          <color theme="3" tint="0.59999389629810485"/>
        </stop>
      </gradientFill>
    </fill>
    <fill>
      <patternFill patternType="solid">
        <fgColor theme="0" tint="-0.249977111117893"/>
        <bgColor indexed="64"/>
      </patternFill>
    </fill>
    <fill>
      <gradientFill degree="45">
        <stop position="0">
          <color theme="8" tint="-0.25098422193060094"/>
        </stop>
        <stop position="1">
          <color theme="8" tint="0.80001220740379042"/>
        </stop>
      </gradientFill>
    </fill>
    <fill>
      <gradientFill degree="45">
        <stop position="0">
          <color rgb="FFFFFF66"/>
        </stop>
        <stop position="1">
          <color theme="9" tint="0.40000610370189521"/>
        </stop>
      </gradient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45">
        <stop position="0">
          <color theme="9" tint="0.59999389629810485"/>
        </stop>
        <stop position="1">
          <color rgb="FFF3872D"/>
        </stop>
      </gradientFill>
    </fill>
    <fill>
      <gradientFill degree="45">
        <stop position="0">
          <color theme="3" tint="0.40000610370189521"/>
        </stop>
        <stop position="1">
          <color theme="8" tint="0.40000610370189521"/>
        </stop>
      </gradientFill>
    </fill>
    <fill>
      <gradientFill degree="45">
        <stop position="0">
          <color theme="7" tint="0.40000610370189521"/>
        </stop>
        <stop position="1">
          <color theme="8" tint="-0.25098422193060094"/>
        </stop>
      </gradientFill>
    </fill>
    <fill>
      <patternFill patternType="solid">
        <fgColor rgb="FFFFFF00"/>
        <bgColor auto="1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0070C0"/>
        <bgColor indexed="64"/>
      </patternFill>
    </fill>
    <fill>
      <gradientFill degree="45">
        <stop position="0">
          <color rgb="FF00B0F0"/>
        </stop>
        <stop position="1">
          <color theme="8" tint="0.59999389629810485"/>
        </stop>
      </gradientFill>
    </fill>
    <fill>
      <gradientFill degree="135">
        <stop position="0">
          <color theme="7" tint="-0.25098422193060094"/>
        </stop>
        <stop position="1">
          <color theme="3" tint="0.59999389629810485"/>
        </stop>
      </gradientFill>
    </fill>
    <fill>
      <gradientFill degree="135">
        <stop position="0">
          <color theme="3" tint="0.40000610370189521"/>
        </stop>
        <stop position="1">
          <color theme="8" tint="0.40000610370189521"/>
        </stop>
      </gradientFill>
    </fill>
    <fill>
      <patternFill patternType="solid">
        <fgColor theme="7" tint="0.59999389629810485"/>
        <bgColor indexed="64"/>
      </patternFill>
    </fill>
    <fill>
      <gradientFill degree="45">
        <stop position="0">
          <color theme="6" tint="0.40000610370189521"/>
        </stop>
        <stop position="1">
          <color theme="6" tint="-0.25098422193060094"/>
        </stop>
      </gradientFill>
    </fill>
    <fill>
      <gradientFill degree="135">
        <stop position="0">
          <color theme="8" tint="-0.25098422193060094"/>
        </stop>
        <stop position="1">
          <color theme="6" tint="0.40000610370189521"/>
        </stop>
      </gradientFill>
    </fill>
    <fill>
      <gradientFill degree="45">
        <stop position="0">
          <color theme="3" tint="0.40000610370189521"/>
        </stop>
        <stop position="1">
          <color theme="9" tint="-0.25098422193060094"/>
        </stop>
      </gradient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4">
    <xf numFmtId="0" fontId="0" fillId="0" borderId="0" xfId="0"/>
    <xf numFmtId="0" fontId="1" fillId="0" borderId="0" xfId="0" applyFont="1"/>
    <xf numFmtId="0" fontId="0" fillId="0" borderId="0" xfId="0" applyBorder="1"/>
    <xf numFmtId="0" fontId="6" fillId="0" borderId="0" xfId="0" applyFont="1"/>
    <xf numFmtId="0" fontId="4" fillId="0" borderId="0" xfId="0" applyFont="1" applyAlignment="1">
      <alignment horizontal="center" vertical="center"/>
    </xf>
    <xf numFmtId="0" fontId="4" fillId="12" borderId="37" xfId="0" applyFont="1" applyFill="1" applyBorder="1" applyAlignment="1">
      <alignment horizontal="center"/>
    </xf>
    <xf numFmtId="0" fontId="4" fillId="2" borderId="37" xfId="0" applyFont="1" applyFill="1" applyBorder="1" applyAlignment="1">
      <alignment horizontal="center"/>
    </xf>
    <xf numFmtId="0" fontId="4" fillId="15" borderId="35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7" fillId="2" borderId="39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25" borderId="16" xfId="0" applyFill="1" applyBorder="1"/>
    <xf numFmtId="0" fontId="4" fillId="25" borderId="47" xfId="0" applyFont="1" applyFill="1" applyBorder="1" applyAlignment="1">
      <alignment horizontal="center"/>
    </xf>
    <xf numFmtId="0" fontId="0" fillId="25" borderId="18" xfId="0" applyFont="1" applyFill="1" applyBorder="1" applyAlignment="1">
      <alignment horizontal="center"/>
    </xf>
    <xf numFmtId="0" fontId="0" fillId="2" borderId="36" xfId="0" applyFont="1" applyFill="1" applyBorder="1" applyAlignment="1">
      <alignment horizontal="center"/>
    </xf>
    <xf numFmtId="0" fontId="0" fillId="0" borderId="0" xfId="0" applyFont="1"/>
    <xf numFmtId="0" fontId="0" fillId="25" borderId="21" xfId="0" applyFont="1" applyFill="1" applyBorder="1" applyAlignment="1">
      <alignment horizontal="center"/>
    </xf>
    <xf numFmtId="0" fontId="4" fillId="12" borderId="56" xfId="0" applyFont="1" applyFill="1" applyBorder="1" applyAlignment="1">
      <alignment horizontal="center"/>
    </xf>
    <xf numFmtId="0" fontId="0" fillId="12" borderId="57" xfId="0" applyFont="1" applyFill="1" applyBorder="1" applyAlignment="1">
      <alignment horizontal="center"/>
    </xf>
    <xf numFmtId="0" fontId="11" fillId="12" borderId="25" xfId="0" applyFont="1" applyFill="1" applyBorder="1" applyAlignment="1">
      <alignment horizontal="center"/>
    </xf>
    <xf numFmtId="0" fontId="2" fillId="13" borderId="33" xfId="0" applyFont="1" applyFill="1" applyBorder="1" applyAlignment="1">
      <alignment horizontal="center"/>
    </xf>
    <xf numFmtId="0" fontId="2" fillId="13" borderId="57" xfId="0" applyFont="1" applyFill="1" applyBorder="1" applyAlignment="1">
      <alignment horizontal="center"/>
    </xf>
    <xf numFmtId="0" fontId="0" fillId="13" borderId="22" xfId="0" applyFont="1" applyFill="1" applyBorder="1" applyAlignment="1">
      <alignment horizontal="center"/>
    </xf>
    <xf numFmtId="0" fontId="11" fillId="13" borderId="22" xfId="0" applyFont="1" applyFill="1" applyBorder="1" applyAlignment="1">
      <alignment horizontal="center"/>
    </xf>
    <xf numFmtId="0" fontId="2" fillId="14" borderId="33" xfId="0" applyFont="1" applyFill="1" applyBorder="1" applyAlignment="1">
      <alignment horizontal="center"/>
    </xf>
    <xf numFmtId="0" fontId="2" fillId="14" borderId="57" xfId="0" applyFont="1" applyFill="1" applyBorder="1" applyAlignment="1">
      <alignment horizontal="center"/>
    </xf>
    <xf numFmtId="0" fontId="11" fillId="14" borderId="22" xfId="0" applyFont="1" applyFill="1" applyBorder="1" applyAlignment="1">
      <alignment horizontal="center"/>
    </xf>
    <xf numFmtId="0" fontId="11" fillId="14" borderId="25" xfId="0" applyFont="1" applyFill="1" applyBorder="1" applyAlignment="1">
      <alignment horizontal="center"/>
    </xf>
    <xf numFmtId="0" fontId="2" fillId="24" borderId="33" xfId="0" applyFont="1" applyFill="1" applyBorder="1" applyAlignment="1">
      <alignment horizontal="center"/>
    </xf>
    <xf numFmtId="0" fontId="2" fillId="24" borderId="57" xfId="0" applyFont="1" applyFill="1" applyBorder="1" applyAlignment="1">
      <alignment horizontal="center"/>
    </xf>
    <xf numFmtId="0" fontId="11" fillId="24" borderId="22" xfId="0" applyFont="1" applyFill="1" applyBorder="1" applyAlignment="1">
      <alignment horizontal="center"/>
    </xf>
    <xf numFmtId="0" fontId="11" fillId="24" borderId="25" xfId="0" applyFont="1" applyFill="1" applyBorder="1" applyAlignment="1">
      <alignment horizontal="center"/>
    </xf>
    <xf numFmtId="0" fontId="2" fillId="16" borderId="33" xfId="0" applyFont="1" applyFill="1" applyBorder="1" applyAlignment="1">
      <alignment horizontal="center"/>
    </xf>
    <xf numFmtId="0" fontId="2" fillId="16" borderId="56" xfId="0" applyFont="1" applyFill="1" applyBorder="1" applyAlignment="1">
      <alignment horizontal="center"/>
    </xf>
    <xf numFmtId="0" fontId="11" fillId="16" borderId="22" xfId="0" applyFont="1" applyFill="1" applyBorder="1" applyAlignment="1">
      <alignment horizontal="center"/>
    </xf>
    <xf numFmtId="0" fontId="11" fillId="16" borderId="3" xfId="0" applyFont="1" applyFill="1" applyBorder="1" applyAlignment="1">
      <alignment horizontal="center"/>
    </xf>
    <xf numFmtId="0" fontId="2" fillId="26" borderId="43" xfId="0" applyFont="1" applyFill="1" applyBorder="1" applyAlignment="1">
      <alignment horizontal="center"/>
    </xf>
    <xf numFmtId="0" fontId="15" fillId="26" borderId="56" xfId="0" applyFont="1" applyFill="1" applyBorder="1"/>
    <xf numFmtId="0" fontId="2" fillId="17" borderId="35" xfId="0" applyFont="1" applyFill="1" applyBorder="1" applyAlignment="1">
      <alignment horizontal="center"/>
    </xf>
    <xf numFmtId="0" fontId="11" fillId="17" borderId="32" xfId="0" applyFont="1" applyFill="1" applyBorder="1" applyAlignment="1">
      <alignment horizontal="center"/>
    </xf>
    <xf numFmtId="0" fontId="0" fillId="24" borderId="57" xfId="0" applyFill="1" applyBorder="1" applyAlignment="1">
      <alignment horizontal="center"/>
    </xf>
    <xf numFmtId="0" fontId="12" fillId="0" borderId="13" xfId="0" applyFont="1" applyBorder="1" applyAlignment="1">
      <alignment horizontal="left" vertical="center"/>
    </xf>
    <xf numFmtId="0" fontId="0" fillId="0" borderId="2" xfId="0" applyBorder="1"/>
    <xf numFmtId="0" fontId="0" fillId="13" borderId="25" xfId="0" applyFill="1" applyBorder="1" applyAlignment="1">
      <alignment horizontal="center"/>
    </xf>
    <xf numFmtId="49" fontId="14" fillId="6" borderId="19" xfId="0" applyNumberFormat="1" applyFont="1" applyFill="1" applyBorder="1" applyAlignment="1">
      <alignment vertical="center"/>
    </xf>
    <xf numFmtId="0" fontId="12" fillId="3" borderId="13" xfId="0" applyFont="1" applyFill="1" applyBorder="1" applyAlignment="1">
      <alignment horizontal="center" vertical="center"/>
    </xf>
    <xf numFmtId="165" fontId="12" fillId="0" borderId="14" xfId="0" applyNumberFormat="1" applyFont="1" applyBorder="1" applyAlignment="1">
      <alignment horizontal="center" vertical="center"/>
    </xf>
    <xf numFmtId="165" fontId="12" fillId="0" borderId="16" xfId="0" applyNumberFormat="1" applyFont="1" applyBorder="1" applyAlignment="1">
      <alignment horizontal="center" vertical="center"/>
    </xf>
    <xf numFmtId="0" fontId="0" fillId="0" borderId="4" xfId="0" applyBorder="1"/>
    <xf numFmtId="165" fontId="12" fillId="22" borderId="29" xfId="0" applyNumberFormat="1" applyFont="1" applyFill="1" applyBorder="1" applyAlignment="1">
      <alignment horizontal="center" vertical="center"/>
    </xf>
    <xf numFmtId="0" fontId="12" fillId="12" borderId="13" xfId="0" applyFont="1" applyFill="1" applyBorder="1" applyAlignment="1">
      <alignment horizontal="center" vertical="center"/>
    </xf>
    <xf numFmtId="0" fontId="3" fillId="0" borderId="0" xfId="0" applyFont="1"/>
    <xf numFmtId="0" fontId="0" fillId="0" borderId="5" xfId="0" applyBorder="1"/>
    <xf numFmtId="0" fontId="12" fillId="30" borderId="46" xfId="0" applyFont="1" applyFill="1" applyBorder="1" applyAlignment="1">
      <alignment horizontal="center" vertical="center"/>
    </xf>
    <xf numFmtId="0" fontId="0" fillId="0" borderId="3" xfId="0" applyBorder="1"/>
    <xf numFmtId="0" fontId="4" fillId="8" borderId="6" xfId="0" applyFont="1" applyFill="1" applyBorder="1" applyAlignment="1">
      <alignment horizontal="center" vertical="center"/>
    </xf>
    <xf numFmtId="0" fontId="25" fillId="4" borderId="31" xfId="0" applyFont="1" applyFill="1" applyBorder="1" applyAlignment="1">
      <alignment horizontal="center" vertical="center" wrapText="1"/>
    </xf>
    <xf numFmtId="0" fontId="12" fillId="21" borderId="17" xfId="0" applyFont="1" applyFill="1" applyBorder="1" applyAlignment="1">
      <alignment horizontal="center" vertical="center"/>
    </xf>
    <xf numFmtId="164" fontId="12" fillId="21" borderId="13" xfId="0" applyNumberFormat="1" applyFont="1" applyFill="1" applyBorder="1" applyAlignment="1">
      <alignment horizontal="right" vertical="center"/>
    </xf>
    <xf numFmtId="164" fontId="12" fillId="23" borderId="20" xfId="0" applyNumberFormat="1" applyFont="1" applyFill="1" applyBorder="1" applyAlignment="1">
      <alignment horizontal="right" vertical="center"/>
    </xf>
    <xf numFmtId="2" fontId="12" fillId="21" borderId="13" xfId="0" applyNumberFormat="1" applyFont="1" applyFill="1" applyBorder="1" applyAlignment="1">
      <alignment horizontal="right" vertical="center"/>
    </xf>
    <xf numFmtId="0" fontId="12" fillId="21" borderId="13" xfId="0" applyFont="1" applyFill="1" applyBorder="1" applyAlignment="1">
      <alignment horizontal="right" vertical="center"/>
    </xf>
    <xf numFmtId="2" fontId="14" fillId="21" borderId="16" xfId="0" applyNumberFormat="1" applyFont="1" applyFill="1" applyBorder="1" applyAlignment="1">
      <alignment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right" vertical="center"/>
    </xf>
    <xf numFmtId="2" fontId="12" fillId="12" borderId="20" xfId="0" applyNumberFormat="1" applyFont="1" applyFill="1" applyBorder="1" applyAlignment="1">
      <alignment horizontal="right" vertical="center"/>
    </xf>
    <xf numFmtId="2" fontId="14" fillId="12" borderId="21" xfId="0" applyNumberFormat="1" applyFont="1" applyFill="1" applyBorder="1" applyAlignment="1">
      <alignment vertical="center"/>
    </xf>
    <xf numFmtId="0" fontId="11" fillId="24" borderId="63" xfId="0" applyFont="1" applyFill="1" applyBorder="1" applyAlignment="1">
      <alignment horizontal="center"/>
    </xf>
    <xf numFmtId="0" fontId="6" fillId="34" borderId="20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2" fontId="12" fillId="22" borderId="19" xfId="0" applyNumberFormat="1" applyFont="1" applyFill="1" applyBorder="1" applyAlignment="1">
      <alignment vertical="center"/>
    </xf>
    <xf numFmtId="2" fontId="12" fillId="22" borderId="20" xfId="0" applyNumberFormat="1" applyFont="1" applyFill="1" applyBorder="1" applyAlignment="1">
      <alignment vertical="center"/>
    </xf>
    <xf numFmtId="2" fontId="14" fillId="22" borderId="21" xfId="0" applyNumberFormat="1" applyFont="1" applyFill="1" applyBorder="1" applyAlignment="1">
      <alignment horizontal="right" vertical="center"/>
    </xf>
    <xf numFmtId="2" fontId="12" fillId="23" borderId="20" xfId="0" applyNumberFormat="1" applyFont="1" applyFill="1" applyBorder="1" applyAlignment="1">
      <alignment horizontal="right" vertical="center"/>
    </xf>
    <xf numFmtId="0" fontId="14" fillId="4" borderId="8" xfId="0" applyFont="1" applyFill="1" applyBorder="1" applyAlignment="1">
      <alignment horizontal="center" vertical="center" wrapText="1"/>
    </xf>
    <xf numFmtId="0" fontId="14" fillId="4" borderId="16" xfId="0" applyFont="1" applyFill="1" applyBorder="1" applyAlignment="1">
      <alignment horizontal="center" vertical="center" wrapText="1"/>
    </xf>
    <xf numFmtId="2" fontId="14" fillId="21" borderId="18" xfId="0" applyNumberFormat="1" applyFont="1" applyFill="1" applyBorder="1" applyAlignment="1">
      <alignment vertical="center"/>
    </xf>
    <xf numFmtId="2" fontId="14" fillId="23" borderId="21" xfId="0" applyNumberFormat="1" applyFont="1" applyFill="1" applyBorder="1" applyAlignment="1">
      <alignment vertical="center"/>
    </xf>
    <xf numFmtId="0" fontId="12" fillId="10" borderId="14" xfId="0" applyFont="1" applyFill="1" applyBorder="1" applyAlignment="1">
      <alignment horizontal="center" vertical="center"/>
    </xf>
    <xf numFmtId="0" fontId="12" fillId="10" borderId="44" xfId="0" applyFont="1" applyFill="1" applyBorder="1" applyAlignment="1">
      <alignment horizontal="center" vertical="center"/>
    </xf>
    <xf numFmtId="0" fontId="12" fillId="10" borderId="34" xfId="0" applyFont="1" applyFill="1" applyBorder="1" applyAlignment="1">
      <alignment horizontal="center" vertical="center"/>
    </xf>
    <xf numFmtId="0" fontId="17" fillId="10" borderId="15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14" fillId="6" borderId="15" xfId="0" applyFont="1" applyFill="1" applyBorder="1" applyAlignment="1">
      <alignment horizontal="left" vertical="center"/>
    </xf>
    <xf numFmtId="0" fontId="14" fillId="6" borderId="17" xfId="0" applyFont="1" applyFill="1" applyBorder="1" applyAlignment="1">
      <alignment vertical="center"/>
    </xf>
    <xf numFmtId="0" fontId="14" fillId="6" borderId="15" xfId="0" applyFont="1" applyFill="1" applyBorder="1" applyAlignment="1">
      <alignment vertical="center"/>
    </xf>
    <xf numFmtId="0" fontId="28" fillId="0" borderId="0" xfId="0" applyFont="1"/>
    <xf numFmtId="0" fontId="11" fillId="17" borderId="22" xfId="0" applyFont="1" applyFill="1" applyBorder="1" applyAlignment="1">
      <alignment horizontal="center"/>
    </xf>
    <xf numFmtId="0" fontId="2" fillId="17" borderId="56" xfId="0" applyFont="1" applyFill="1" applyBorder="1" applyAlignment="1">
      <alignment horizontal="center"/>
    </xf>
    <xf numFmtId="0" fontId="7" fillId="15" borderId="39" xfId="0" applyFont="1" applyFill="1" applyBorder="1" applyAlignment="1">
      <alignment horizontal="center"/>
    </xf>
    <xf numFmtId="0" fontId="0" fillId="15" borderId="36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6" borderId="36" xfId="0" applyFill="1" applyBorder="1" applyAlignment="1">
      <alignment horizontal="center"/>
    </xf>
    <xf numFmtId="0" fontId="0" fillId="26" borderId="30" xfId="0" applyFill="1" applyBorder="1" applyAlignment="1">
      <alignment horizontal="center"/>
    </xf>
    <xf numFmtId="0" fontId="0" fillId="15" borderId="32" xfId="0" applyFill="1" applyBorder="1" applyAlignment="1">
      <alignment horizontal="center"/>
    </xf>
    <xf numFmtId="0" fontId="19" fillId="0" borderId="13" xfId="0" applyFont="1" applyFill="1" applyBorder="1"/>
    <xf numFmtId="0" fontId="19" fillId="0" borderId="42" xfId="0" applyFont="1" applyFill="1" applyBorder="1" applyAlignment="1"/>
    <xf numFmtId="0" fontId="19" fillId="0" borderId="11" xfId="0" applyFont="1" applyFill="1" applyBorder="1" applyAlignment="1"/>
    <xf numFmtId="0" fontId="19" fillId="0" borderId="12" xfId="0" applyFont="1" applyFill="1" applyBorder="1" applyAlignment="1"/>
    <xf numFmtId="0" fontId="19" fillId="0" borderId="0" xfId="0" applyFont="1" applyFill="1"/>
    <xf numFmtId="0" fontId="16" fillId="0" borderId="13" xfId="0" applyNumberFormat="1" applyFont="1" applyFill="1" applyBorder="1" applyAlignment="1">
      <alignment horizontal="center"/>
    </xf>
    <xf numFmtId="0" fontId="16" fillId="0" borderId="13" xfId="0" applyFont="1" applyFill="1" applyBorder="1" applyAlignment="1">
      <alignment horizontal="left"/>
    </xf>
    <xf numFmtId="2" fontId="16" fillId="0" borderId="13" xfId="0" applyNumberFormat="1" applyFont="1" applyFill="1" applyBorder="1" applyAlignment="1">
      <alignment horizontal="center"/>
    </xf>
    <xf numFmtId="168" fontId="16" fillId="0" borderId="13" xfId="0" applyNumberFormat="1" applyFont="1" applyFill="1" applyBorder="1" applyAlignment="1">
      <alignment horizontal="center"/>
    </xf>
    <xf numFmtId="168" fontId="16" fillId="0" borderId="13" xfId="0" applyNumberFormat="1" applyFont="1" applyFill="1" applyBorder="1" applyAlignment="1">
      <alignment horizontal="left"/>
    </xf>
    <xf numFmtId="0" fontId="16" fillId="0" borderId="13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 vertical="center"/>
    </xf>
    <xf numFmtId="167" fontId="20" fillId="0" borderId="13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19" fillId="0" borderId="13" xfId="0" applyNumberFormat="1" applyFont="1" applyFill="1" applyBorder="1" applyAlignment="1">
      <alignment horizontal="center"/>
    </xf>
    <xf numFmtId="49" fontId="19" fillId="0" borderId="13" xfId="0" applyNumberFormat="1" applyFont="1" applyFill="1" applyBorder="1"/>
    <xf numFmtId="49" fontId="18" fillId="0" borderId="13" xfId="0" applyNumberFormat="1" applyFont="1" applyFill="1" applyBorder="1" applyAlignment="1">
      <alignment horizontal="center"/>
    </xf>
    <xf numFmtId="49" fontId="19" fillId="0" borderId="13" xfId="0" applyNumberFormat="1" applyFont="1" applyFill="1" applyBorder="1" applyAlignment="1">
      <alignment horizontal="center"/>
    </xf>
    <xf numFmtId="0" fontId="18" fillId="0" borderId="13" xfId="0" applyFont="1" applyFill="1" applyBorder="1" applyAlignment="1">
      <alignment horizontal="center"/>
    </xf>
    <xf numFmtId="0" fontId="18" fillId="0" borderId="13" xfId="0" applyFont="1" applyFill="1" applyBorder="1" applyAlignment="1">
      <alignment horizontal="left"/>
    </xf>
    <xf numFmtId="0" fontId="19" fillId="0" borderId="13" xfId="0" applyFont="1" applyFill="1" applyBorder="1" applyAlignment="1">
      <alignment horizontal="center" vertical="center"/>
    </xf>
    <xf numFmtId="165" fontId="19" fillId="0" borderId="13" xfId="0" applyNumberFormat="1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/>
    </xf>
    <xf numFmtId="165" fontId="19" fillId="0" borderId="13" xfId="0" applyNumberFormat="1" applyFont="1" applyFill="1" applyBorder="1"/>
    <xf numFmtId="49" fontId="19" fillId="0" borderId="13" xfId="0" applyNumberFormat="1" applyFont="1" applyFill="1" applyBorder="1" applyAlignment="1">
      <alignment horizontal="center" vertical="center"/>
    </xf>
    <xf numFmtId="166" fontId="19" fillId="0" borderId="13" xfId="0" applyNumberFormat="1" applyFont="1" applyFill="1" applyBorder="1" applyAlignment="1">
      <alignment horizontal="center" vertical="center"/>
    </xf>
    <xf numFmtId="0" fontId="19" fillId="0" borderId="0" xfId="0" applyFon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21" fillId="0" borderId="0" xfId="0" applyFont="1" applyFill="1"/>
    <xf numFmtId="0" fontId="22" fillId="0" borderId="0" xfId="0" applyFont="1" applyFill="1"/>
    <xf numFmtId="0" fontId="23" fillId="0" borderId="0" xfId="0" applyFont="1" applyFill="1"/>
    <xf numFmtId="0" fontId="21" fillId="0" borderId="0" xfId="0" applyFont="1" applyFill="1" applyAlignment="1">
      <alignment horizontal="center"/>
    </xf>
    <xf numFmtId="49" fontId="12" fillId="15" borderId="13" xfId="0" applyNumberFormat="1" applyFont="1" applyFill="1" applyBorder="1" applyAlignment="1">
      <alignment horizontal="center" vertical="center"/>
    </xf>
    <xf numFmtId="164" fontId="12" fillId="15" borderId="13" xfId="0" applyNumberFormat="1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49" fontId="12" fillId="35" borderId="13" xfId="0" applyNumberFormat="1" applyFont="1" applyFill="1" applyBorder="1" applyAlignment="1">
      <alignment horizontal="center" vertical="center"/>
    </xf>
    <xf numFmtId="2" fontId="12" fillId="35" borderId="13" xfId="0" applyNumberFormat="1" applyFont="1" applyFill="1" applyBorder="1" applyAlignment="1">
      <alignment vertical="center"/>
    </xf>
    <xf numFmtId="1" fontId="12" fillId="35" borderId="13" xfId="0" applyNumberFormat="1" applyFont="1" applyFill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29" fillId="0" borderId="0" xfId="0" applyFont="1" applyAlignment="1">
      <alignment horizontal="center"/>
    </xf>
    <xf numFmtId="0" fontId="4" fillId="27" borderId="33" xfId="0" applyNumberFormat="1" applyFont="1" applyFill="1" applyBorder="1" applyAlignment="1">
      <alignment horizontal="center"/>
    </xf>
    <xf numFmtId="0" fontId="3" fillId="27" borderId="57" xfId="0" applyNumberFormat="1" applyFont="1" applyFill="1" applyBorder="1" applyAlignment="1">
      <alignment horizontal="center"/>
    </xf>
    <xf numFmtId="0" fontId="0" fillId="27" borderId="22" xfId="0" applyNumberFormat="1" applyFill="1" applyBorder="1" applyAlignment="1">
      <alignment horizontal="center"/>
    </xf>
    <xf numFmtId="0" fontId="0" fillId="27" borderId="25" xfId="0" applyNumberFormat="1" applyFill="1" applyBorder="1" applyAlignment="1">
      <alignment horizontal="center"/>
    </xf>
    <xf numFmtId="0" fontId="4" fillId="25" borderId="68" xfId="0" applyFont="1" applyFill="1" applyBorder="1" applyAlignment="1">
      <alignment horizontal="center"/>
    </xf>
    <xf numFmtId="0" fontId="0" fillId="25" borderId="15" xfId="0" applyFill="1" applyBorder="1"/>
    <xf numFmtId="0" fontId="0" fillId="25" borderId="17" xfId="0" applyFill="1" applyBorder="1" applyAlignment="1">
      <alignment horizontal="left"/>
    </xf>
    <xf numFmtId="0" fontId="0" fillId="25" borderId="19" xfId="0" applyFont="1" applyFill="1" applyBorder="1" applyAlignment="1">
      <alignment horizontal="left"/>
    </xf>
    <xf numFmtId="0" fontId="8" fillId="11" borderId="13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/>
    </xf>
    <xf numFmtId="165" fontId="6" fillId="11" borderId="13" xfId="0" applyNumberFormat="1" applyFont="1" applyFill="1" applyBorder="1" applyAlignment="1">
      <alignment horizontal="center" vertical="center"/>
    </xf>
    <xf numFmtId="49" fontId="12" fillId="15" borderId="17" xfId="0" applyNumberFormat="1" applyFont="1" applyFill="1" applyBorder="1" applyAlignment="1">
      <alignment horizontal="center" vertical="center"/>
    </xf>
    <xf numFmtId="49" fontId="12" fillId="15" borderId="13" xfId="0" applyNumberFormat="1" applyFont="1" applyFill="1" applyBorder="1" applyAlignment="1">
      <alignment horizontal="center" vertical="center"/>
    </xf>
    <xf numFmtId="164" fontId="12" fillId="15" borderId="13" xfId="0" applyNumberFormat="1" applyFont="1" applyFill="1" applyBorder="1" applyAlignment="1">
      <alignment horizontal="right" vertical="center"/>
    </xf>
    <xf numFmtId="164" fontId="12" fillId="15" borderId="18" xfId="0" applyNumberFormat="1" applyFont="1" applyFill="1" applyBorder="1" applyAlignment="1">
      <alignment horizontal="right" vertical="center"/>
    </xf>
    <xf numFmtId="49" fontId="12" fillId="35" borderId="17" xfId="0" applyNumberFormat="1" applyFont="1" applyFill="1" applyBorder="1" applyAlignment="1">
      <alignment horizontal="center" vertical="center"/>
    </xf>
    <xf numFmtId="49" fontId="12" fillId="35" borderId="13" xfId="0" applyNumberFormat="1" applyFont="1" applyFill="1" applyBorder="1" applyAlignment="1">
      <alignment horizontal="center" vertical="center"/>
    </xf>
    <xf numFmtId="0" fontId="12" fillId="35" borderId="13" xfId="0" applyFont="1" applyFill="1" applyBorder="1" applyAlignment="1">
      <alignment horizontal="center" vertical="center"/>
    </xf>
    <xf numFmtId="2" fontId="12" fillId="35" borderId="13" xfId="0" applyNumberFormat="1" applyFont="1" applyFill="1" applyBorder="1" applyAlignment="1">
      <alignment horizontal="right" vertical="center"/>
    </xf>
    <xf numFmtId="2" fontId="12" fillId="35" borderId="18" xfId="0" applyNumberFormat="1" applyFont="1" applyFill="1" applyBorder="1" applyAlignment="1">
      <alignment horizontal="right" vertical="center"/>
    </xf>
    <xf numFmtId="0" fontId="10" fillId="20" borderId="6" xfId="0" applyFont="1" applyFill="1" applyBorder="1" applyAlignment="1">
      <alignment horizontal="center" vertical="center"/>
    </xf>
    <xf numFmtId="0" fontId="10" fillId="20" borderId="7" xfId="0" applyFont="1" applyFill="1" applyBorder="1" applyAlignment="1">
      <alignment horizontal="center" vertical="center"/>
    </xf>
    <xf numFmtId="0" fontId="10" fillId="20" borderId="8" xfId="0" applyFont="1" applyFill="1" applyBorder="1" applyAlignment="1">
      <alignment horizontal="center" vertical="center"/>
    </xf>
    <xf numFmtId="164" fontId="14" fillId="0" borderId="52" xfId="0" applyNumberFormat="1" applyFont="1" applyBorder="1" applyAlignment="1">
      <alignment horizontal="right" vertical="center"/>
    </xf>
    <xf numFmtId="164" fontId="14" fillId="0" borderId="61" xfId="0" applyNumberFormat="1" applyFont="1" applyBorder="1" applyAlignment="1">
      <alignment horizontal="right" vertical="center"/>
    </xf>
    <xf numFmtId="0" fontId="8" fillId="18" borderId="13" xfId="0" applyFont="1" applyFill="1" applyBorder="1" applyAlignment="1">
      <alignment horizontal="center" vertical="center"/>
    </xf>
    <xf numFmtId="0" fontId="6" fillId="18" borderId="13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2" fontId="6" fillId="0" borderId="20" xfId="0" applyNumberFormat="1" applyFont="1" applyBorder="1" applyAlignment="1">
      <alignment horizontal="center" vertical="center"/>
    </xf>
    <xf numFmtId="0" fontId="7" fillId="10" borderId="13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2" fontId="7" fillId="0" borderId="20" xfId="0" applyNumberFormat="1" applyFont="1" applyBorder="1" applyAlignment="1">
      <alignment horizontal="center" vertical="center"/>
    </xf>
    <xf numFmtId="2" fontId="7" fillId="0" borderId="21" xfId="0" applyNumberFormat="1" applyFont="1" applyBorder="1" applyAlignment="1">
      <alignment horizontal="center" vertical="center"/>
    </xf>
    <xf numFmtId="0" fontId="5" fillId="6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12" fillId="0" borderId="43" xfId="0" applyFont="1" applyBorder="1" applyAlignment="1">
      <alignment horizontal="center"/>
    </xf>
    <xf numFmtId="0" fontId="12" fillId="0" borderId="40" xfId="0" applyFont="1" applyBorder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25" fillId="20" borderId="6" xfId="0" applyFont="1" applyFill="1" applyBorder="1" applyAlignment="1">
      <alignment horizontal="center" vertical="center"/>
    </xf>
    <xf numFmtId="0" fontId="25" fillId="20" borderId="7" xfId="0" applyFont="1" applyFill="1" applyBorder="1" applyAlignment="1">
      <alignment horizontal="center" vertical="center"/>
    </xf>
    <xf numFmtId="0" fontId="25" fillId="20" borderId="8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12" fillId="7" borderId="16" xfId="0" applyFont="1" applyFill="1" applyBorder="1" applyAlignment="1">
      <alignment horizontal="center" vertical="center"/>
    </xf>
    <xf numFmtId="0" fontId="10" fillId="20" borderId="38" xfId="0" applyFont="1" applyFill="1" applyBorder="1" applyAlignment="1">
      <alignment horizontal="center" vertical="center"/>
    </xf>
    <xf numFmtId="0" fontId="10" fillId="20" borderId="45" xfId="0" applyFont="1" applyFill="1" applyBorder="1" applyAlignment="1">
      <alignment horizontal="center" vertical="center"/>
    </xf>
    <xf numFmtId="0" fontId="10" fillId="20" borderId="46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2" fontId="6" fillId="0" borderId="19" xfId="0" applyNumberFormat="1" applyFont="1" applyBorder="1" applyAlignment="1">
      <alignment horizontal="center" vertical="center"/>
    </xf>
    <xf numFmtId="0" fontId="25" fillId="4" borderId="15" xfId="0" applyFont="1" applyFill="1" applyBorder="1" applyAlignment="1">
      <alignment horizontal="center" vertical="center" wrapText="1"/>
    </xf>
    <xf numFmtId="0" fontId="25" fillId="4" borderId="14" xfId="0" applyFont="1" applyFill="1" applyBorder="1" applyAlignment="1">
      <alignment horizontal="center" vertical="center" wrapText="1"/>
    </xf>
    <xf numFmtId="0" fontId="12" fillId="21" borderId="17" xfId="0" applyFont="1" applyFill="1" applyBorder="1" applyAlignment="1">
      <alignment horizontal="center" vertical="center"/>
    </xf>
    <xf numFmtId="0" fontId="12" fillId="21" borderId="13" xfId="0" applyFont="1" applyFill="1" applyBorder="1" applyAlignment="1">
      <alignment horizontal="center" vertical="center"/>
    </xf>
    <xf numFmtId="0" fontId="12" fillId="23" borderId="19" xfId="0" applyFont="1" applyFill="1" applyBorder="1" applyAlignment="1">
      <alignment horizontal="center" vertical="center"/>
    </xf>
    <xf numFmtId="0" fontId="12" fillId="23" borderId="20" xfId="0" applyFont="1" applyFill="1" applyBorder="1" applyAlignment="1">
      <alignment horizontal="center" vertical="center"/>
    </xf>
    <xf numFmtId="0" fontId="25" fillId="20" borderId="31" xfId="0" applyFont="1" applyFill="1" applyBorder="1" applyAlignment="1">
      <alignment horizontal="center" vertical="center"/>
    </xf>
    <xf numFmtId="0" fontId="25" fillId="20" borderId="64" xfId="0" applyFont="1" applyFill="1" applyBorder="1" applyAlignment="1">
      <alignment horizontal="center" vertical="center"/>
    </xf>
    <xf numFmtId="0" fontId="25" fillId="20" borderId="65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/>
    </xf>
    <xf numFmtId="0" fontId="12" fillId="10" borderId="14" xfId="0" applyFont="1" applyFill="1" applyBorder="1" applyAlignment="1">
      <alignment horizontal="center" vertical="center"/>
    </xf>
    <xf numFmtId="0" fontId="10" fillId="4" borderId="43" xfId="0" applyFont="1" applyFill="1" applyBorder="1" applyAlignment="1">
      <alignment horizontal="center" wrapText="1"/>
    </xf>
    <xf numFmtId="0" fontId="10" fillId="4" borderId="40" xfId="0" applyFont="1" applyFill="1" applyBorder="1" applyAlignment="1">
      <alignment horizontal="center" wrapText="1"/>
    </xf>
    <xf numFmtId="0" fontId="10" fillId="4" borderId="41" xfId="0" applyFont="1" applyFill="1" applyBorder="1" applyAlignment="1">
      <alignment horizontal="center" wrapText="1"/>
    </xf>
    <xf numFmtId="0" fontId="10" fillId="19" borderId="28" xfId="0" applyFont="1" applyFill="1" applyBorder="1" applyAlignment="1">
      <alignment horizontal="center" wrapText="1"/>
    </xf>
    <xf numFmtId="0" fontId="8" fillId="6" borderId="14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/>
    </xf>
    <xf numFmtId="0" fontId="14" fillId="8" borderId="25" xfId="0" applyFont="1" applyFill="1" applyBorder="1" applyAlignment="1">
      <alignment horizontal="right" vertical="center"/>
    </xf>
    <xf numFmtId="0" fontId="14" fillId="8" borderId="26" xfId="0" applyFont="1" applyFill="1" applyBorder="1" applyAlignment="1">
      <alignment horizontal="right" vertical="center"/>
    </xf>
    <xf numFmtId="0" fontId="14" fillId="8" borderId="27" xfId="0" applyFont="1" applyFill="1" applyBorder="1" applyAlignment="1">
      <alignment horizontal="right" vertical="center"/>
    </xf>
    <xf numFmtId="0" fontId="12" fillId="7" borderId="15" xfId="0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12" fillId="6" borderId="49" xfId="0" applyFont="1" applyFill="1" applyBorder="1" applyAlignment="1">
      <alignment horizontal="center" vertical="center"/>
    </xf>
    <xf numFmtId="0" fontId="7" fillId="31" borderId="56" xfId="0" applyFont="1" applyFill="1" applyBorder="1" applyAlignment="1">
      <alignment horizontal="center"/>
    </xf>
    <xf numFmtId="0" fontId="7" fillId="31" borderId="60" xfId="0" applyFont="1" applyFill="1" applyBorder="1" applyAlignment="1">
      <alignment horizontal="center"/>
    </xf>
    <xf numFmtId="0" fontId="7" fillId="31" borderId="48" xfId="0" applyFont="1" applyFill="1" applyBorder="1" applyAlignment="1">
      <alignment horizontal="center"/>
    </xf>
    <xf numFmtId="0" fontId="7" fillId="31" borderId="59" xfId="0" applyFont="1" applyFill="1" applyBorder="1" applyAlignment="1">
      <alignment horizontal="center"/>
    </xf>
    <xf numFmtId="0" fontId="7" fillId="32" borderId="56" xfId="0" applyFont="1" applyFill="1" applyBorder="1" applyAlignment="1">
      <alignment horizontal="center"/>
    </xf>
    <xf numFmtId="0" fontId="7" fillId="32" borderId="60" xfId="0" applyFont="1" applyFill="1" applyBorder="1" applyAlignment="1">
      <alignment horizontal="center"/>
    </xf>
    <xf numFmtId="0" fontId="7" fillId="32" borderId="48" xfId="0" applyFont="1" applyFill="1" applyBorder="1" applyAlignment="1">
      <alignment horizontal="center"/>
    </xf>
    <xf numFmtId="0" fontId="7" fillId="32" borderId="59" xfId="0" applyFont="1" applyFill="1" applyBorder="1" applyAlignment="1">
      <alignment horizontal="center"/>
    </xf>
    <xf numFmtId="0" fontId="7" fillId="33" borderId="56" xfId="0" applyFont="1" applyFill="1" applyBorder="1" applyAlignment="1">
      <alignment horizontal="center"/>
    </xf>
    <xf numFmtId="0" fontId="7" fillId="33" borderId="60" xfId="0" applyFont="1" applyFill="1" applyBorder="1" applyAlignment="1">
      <alignment horizontal="center"/>
    </xf>
    <xf numFmtId="0" fontId="7" fillId="33" borderId="58" xfId="0" applyFont="1" applyFill="1" applyBorder="1" applyAlignment="1">
      <alignment horizontal="center"/>
    </xf>
    <xf numFmtId="0" fontId="7" fillId="33" borderId="42" xfId="0" applyFont="1" applyFill="1" applyBorder="1" applyAlignment="1">
      <alignment horizontal="center"/>
    </xf>
    <xf numFmtId="0" fontId="7" fillId="33" borderId="24" xfId="0" applyFont="1" applyFill="1" applyBorder="1" applyAlignment="1">
      <alignment horizontal="center"/>
    </xf>
    <xf numFmtId="0" fontId="7" fillId="31" borderId="62" xfId="0" applyFont="1" applyFill="1" applyBorder="1" applyAlignment="1" applyProtection="1">
      <alignment horizontal="center"/>
      <protection locked="0"/>
    </xf>
    <xf numFmtId="0" fontId="7" fillId="31" borderId="50" xfId="0" applyFont="1" applyFill="1" applyBorder="1" applyAlignment="1" applyProtection="1">
      <alignment horizontal="center"/>
      <protection locked="0"/>
    </xf>
    <xf numFmtId="0" fontId="7" fillId="32" borderId="62" xfId="0" applyFont="1" applyFill="1" applyBorder="1" applyAlignment="1" applyProtection="1">
      <alignment horizontal="center"/>
      <protection locked="0"/>
    </xf>
    <xf numFmtId="0" fontId="7" fillId="32" borderId="50" xfId="0" applyFont="1" applyFill="1" applyBorder="1" applyAlignment="1" applyProtection="1">
      <alignment horizontal="center"/>
      <protection locked="0"/>
    </xf>
    <xf numFmtId="0" fontId="10" fillId="29" borderId="6" xfId="0" applyFont="1" applyFill="1" applyBorder="1" applyAlignment="1">
      <alignment horizontal="center" wrapText="1"/>
    </xf>
    <xf numFmtId="0" fontId="10" fillId="29" borderId="7" xfId="0" applyFont="1" applyFill="1" applyBorder="1" applyAlignment="1">
      <alignment horizontal="center" wrapText="1"/>
    </xf>
    <xf numFmtId="0" fontId="10" fillId="29" borderId="8" xfId="0" applyFont="1" applyFill="1" applyBorder="1" applyAlignment="1">
      <alignment horizontal="center" wrapText="1"/>
    </xf>
    <xf numFmtId="0" fontId="12" fillId="0" borderId="13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49" fontId="14" fillId="6" borderId="17" xfId="0" applyNumberFormat="1" applyFont="1" applyFill="1" applyBorder="1" applyAlignment="1">
      <alignment horizontal="left" vertical="center"/>
    </xf>
    <xf numFmtId="49" fontId="14" fillId="6" borderId="13" xfId="0" applyNumberFormat="1" applyFont="1" applyFill="1" applyBorder="1" applyAlignment="1">
      <alignment horizontal="left" vertical="center"/>
    </xf>
    <xf numFmtId="0" fontId="12" fillId="0" borderId="20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53" xfId="0" applyFont="1" applyBorder="1" applyAlignment="1">
      <alignment horizontal="center" vertical="center"/>
    </xf>
    <xf numFmtId="0" fontId="14" fillId="9" borderId="3" xfId="0" applyFont="1" applyFill="1" applyBorder="1" applyAlignment="1">
      <alignment horizontal="left" vertical="center"/>
    </xf>
    <xf numFmtId="0" fontId="14" fillId="9" borderId="10" xfId="0" applyFont="1" applyFill="1" applyBorder="1" applyAlignment="1">
      <alignment horizontal="left" vertical="center"/>
    </xf>
    <xf numFmtId="0" fontId="12" fillId="9" borderId="53" xfId="0" applyFont="1" applyFill="1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" fillId="0" borderId="56" xfId="0" applyFont="1" applyBorder="1" applyAlignment="1">
      <alignment horizontal="center" vertical="center" wrapText="1"/>
    </xf>
    <xf numFmtId="0" fontId="1" fillId="0" borderId="60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4" fillId="5" borderId="17" xfId="0" applyFont="1" applyFill="1" applyBorder="1" applyAlignment="1">
      <alignment horizontal="left" vertical="center"/>
    </xf>
    <xf numFmtId="0" fontId="14" fillId="5" borderId="13" xfId="0" applyFont="1" applyFill="1" applyBorder="1" applyAlignment="1">
      <alignment horizontal="left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17" fillId="4" borderId="66" xfId="0" applyFont="1" applyFill="1" applyBorder="1" applyAlignment="1">
      <alignment horizontal="center" vertical="center" wrapText="1"/>
    </xf>
    <xf numFmtId="0" fontId="17" fillId="4" borderId="23" xfId="0" applyFont="1" applyFill="1" applyBorder="1" applyAlignment="1">
      <alignment horizontal="center" vertical="center" wrapText="1"/>
    </xf>
    <xf numFmtId="2" fontId="12" fillId="22" borderId="19" xfId="0" applyNumberFormat="1" applyFont="1" applyFill="1" applyBorder="1" applyAlignment="1">
      <alignment horizontal="center" vertical="center"/>
    </xf>
    <xf numFmtId="2" fontId="12" fillId="22" borderId="20" xfId="0" applyNumberFormat="1" applyFont="1" applyFill="1" applyBorder="1" applyAlignment="1">
      <alignment horizontal="center" vertical="center"/>
    </xf>
    <xf numFmtId="2" fontId="14" fillId="0" borderId="20" xfId="0" applyNumberFormat="1" applyFont="1" applyBorder="1" applyAlignment="1">
      <alignment horizontal="right" vertical="center"/>
    </xf>
    <xf numFmtId="2" fontId="14" fillId="0" borderId="21" xfId="0" applyNumberFormat="1" applyFont="1" applyBorder="1" applyAlignment="1">
      <alignment horizontal="right" vertical="center"/>
    </xf>
    <xf numFmtId="0" fontId="14" fillId="8" borderId="19" xfId="0" applyFont="1" applyFill="1" applyBorder="1" applyAlignment="1">
      <alignment horizontal="right" vertical="center"/>
    </xf>
    <xf numFmtId="0" fontId="14" fillId="8" borderId="20" xfId="0" applyFont="1" applyFill="1" applyBorder="1" applyAlignment="1">
      <alignment horizontal="right" vertical="center"/>
    </xf>
    <xf numFmtId="0" fontId="5" fillId="6" borderId="3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7" fillId="33" borderId="17" xfId="0" applyFont="1" applyFill="1" applyBorder="1" applyAlignment="1" applyProtection="1">
      <alignment horizontal="center"/>
      <protection locked="0"/>
    </xf>
    <xf numFmtId="0" fontId="7" fillId="33" borderId="13" xfId="0" applyFont="1" applyFill="1" applyBorder="1" applyAlignment="1" applyProtection="1">
      <alignment horizontal="center"/>
      <protection locked="0"/>
    </xf>
    <xf numFmtId="0" fontId="26" fillId="6" borderId="1" xfId="0" applyFont="1" applyFill="1" applyBorder="1" applyAlignment="1">
      <alignment horizontal="center" wrapText="1"/>
    </xf>
    <xf numFmtId="0" fontId="26" fillId="6" borderId="0" xfId="0" applyFont="1" applyFill="1" applyBorder="1" applyAlignment="1">
      <alignment horizontal="center" wrapText="1"/>
    </xf>
    <xf numFmtId="0" fontId="4" fillId="28" borderId="7" xfId="0" applyFont="1" applyFill="1" applyBorder="1" applyAlignment="1">
      <alignment horizontal="center" vertical="center"/>
    </xf>
    <xf numFmtId="0" fontId="4" fillId="28" borderId="8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left" vertical="center"/>
    </xf>
    <xf numFmtId="0" fontId="14" fillId="6" borderId="13" xfId="0" applyFont="1" applyFill="1" applyBorder="1" applyAlignment="1">
      <alignment horizontal="left" vertical="center"/>
    </xf>
    <xf numFmtId="0" fontId="9" fillId="2" borderId="48" xfId="0" applyFont="1" applyFill="1" applyBorder="1" applyAlignment="1">
      <alignment horizontal="center" vertical="center"/>
    </xf>
    <xf numFmtId="0" fontId="9" fillId="2" borderId="59" xfId="0" applyFont="1" applyFill="1" applyBorder="1" applyAlignment="1">
      <alignment horizontal="center" vertical="center"/>
    </xf>
    <xf numFmtId="0" fontId="9" fillId="2" borderId="51" xfId="0" applyFont="1" applyFill="1" applyBorder="1" applyAlignment="1">
      <alignment horizontal="center" vertical="center"/>
    </xf>
    <xf numFmtId="0" fontId="25" fillId="2" borderId="53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25" fillId="2" borderId="5" xfId="0" applyFont="1" applyFill="1" applyBorder="1" applyAlignment="1">
      <alignment horizontal="center" vertical="center"/>
    </xf>
    <xf numFmtId="0" fontId="14" fillId="30" borderId="45" xfId="0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/>
    </xf>
    <xf numFmtId="0" fontId="24" fillId="0" borderId="4" xfId="0" applyFont="1" applyFill="1" applyBorder="1" applyAlignment="1">
      <alignment horizontal="center" vertical="center"/>
    </xf>
    <xf numFmtId="0" fontId="24" fillId="0" borderId="5" xfId="0" applyFont="1" applyFill="1" applyBorder="1" applyAlignment="1">
      <alignment horizontal="center" vertical="center"/>
    </xf>
    <xf numFmtId="0" fontId="14" fillId="34" borderId="25" xfId="0" applyFont="1" applyFill="1" applyBorder="1" applyAlignment="1">
      <alignment horizontal="left" vertical="center"/>
    </xf>
    <xf numFmtId="0" fontId="14" fillId="34" borderId="27" xfId="0" applyFont="1" applyFill="1" applyBorder="1" applyAlignment="1">
      <alignment horizontal="left" vertical="center"/>
    </xf>
    <xf numFmtId="0" fontId="14" fillId="3" borderId="22" xfId="0" applyFont="1" applyFill="1" applyBorder="1" applyAlignment="1">
      <alignment horizontal="left" vertical="center"/>
    </xf>
    <xf numFmtId="0" fontId="14" fillId="3" borderId="12" xfId="0" applyFont="1" applyFill="1" applyBorder="1" applyAlignment="1">
      <alignment horizontal="left" vertical="center"/>
    </xf>
    <xf numFmtId="0" fontId="14" fillId="12" borderId="42" xfId="0" applyFont="1" applyFill="1" applyBorder="1" applyAlignment="1">
      <alignment horizontal="left" vertical="center"/>
    </xf>
    <xf numFmtId="0" fontId="14" fillId="12" borderId="12" xfId="0" applyFont="1" applyFill="1" applyBorder="1" applyAlignment="1">
      <alignment horizontal="left" vertical="center"/>
    </xf>
    <xf numFmtId="0" fontId="14" fillId="22" borderId="27" xfId="0" applyFont="1" applyFill="1" applyBorder="1" applyAlignment="1">
      <alignment horizontal="left" vertical="center"/>
    </xf>
    <xf numFmtId="0" fontId="14" fillId="22" borderId="20" xfId="0" applyFont="1" applyFill="1" applyBorder="1" applyAlignment="1">
      <alignment horizontal="left" vertical="center"/>
    </xf>
    <xf numFmtId="0" fontId="14" fillId="6" borderId="14" xfId="0" applyFont="1" applyFill="1" applyBorder="1" applyAlignment="1">
      <alignment horizontal="left" vertical="center"/>
    </xf>
    <xf numFmtId="0" fontId="10" fillId="4" borderId="6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4" fillId="6" borderId="15" xfId="0" applyFont="1" applyFill="1" applyBorder="1" applyAlignment="1">
      <alignment horizontal="left" vertical="center"/>
    </xf>
    <xf numFmtId="0" fontId="14" fillId="6" borderId="9" xfId="0" applyFont="1" applyFill="1" applyBorder="1" applyAlignment="1">
      <alignment horizontal="left" vertical="center"/>
    </xf>
    <xf numFmtId="0" fontId="10" fillId="19" borderId="6" xfId="0" applyFont="1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49" fontId="14" fillId="6" borderId="15" xfId="0" applyNumberFormat="1" applyFont="1" applyFill="1" applyBorder="1" applyAlignment="1">
      <alignment horizontal="left" vertical="center"/>
    </xf>
    <xf numFmtId="49" fontId="14" fillId="6" borderId="14" xfId="0" applyNumberFormat="1" applyFont="1" applyFill="1" applyBorder="1" applyAlignment="1">
      <alignment horizontal="left" vertical="center"/>
    </xf>
    <xf numFmtId="49" fontId="14" fillId="6" borderId="22" xfId="0" applyNumberFormat="1" applyFont="1" applyFill="1" applyBorder="1" applyAlignment="1">
      <alignment horizontal="left" vertical="center"/>
    </xf>
    <xf numFmtId="49" fontId="14" fillId="6" borderId="12" xfId="0" applyNumberFormat="1" applyFont="1" applyFill="1" applyBorder="1" applyAlignment="1">
      <alignment horizontal="left" vertical="center"/>
    </xf>
    <xf numFmtId="0" fontId="12" fillId="0" borderId="14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19" fillId="0" borderId="42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center"/>
    </xf>
    <xf numFmtId="0" fontId="19" fillId="0" borderId="12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/>
    </xf>
    <xf numFmtId="0" fontId="19" fillId="0" borderId="13" xfId="0" applyFont="1" applyFill="1" applyBorder="1" applyAlignment="1">
      <alignment horizontal="center"/>
    </xf>
    <xf numFmtId="0" fontId="19" fillId="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66"/>
      <color rgb="FFFFFF66"/>
      <color rgb="FFFF66FF"/>
      <color rgb="FFF3872D"/>
      <color rgb="FFCAE527"/>
      <color rgb="FFCC00FF"/>
      <color rgb="FFAFE62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6</xdr:row>
      <xdr:rowOff>57150</xdr:rowOff>
    </xdr:from>
    <xdr:to>
      <xdr:col>2</xdr:col>
      <xdr:colOff>161925</xdr:colOff>
      <xdr:row>7</xdr:row>
      <xdr:rowOff>118650</xdr:rowOff>
    </xdr:to>
    <xdr:sp macro="[0]!Fiche_Client" textlink="">
      <xdr:nvSpPr>
        <xdr:cNvPr id="2" name="Plaque 1"/>
        <xdr:cNvSpPr/>
      </xdr:nvSpPr>
      <xdr:spPr>
        <a:xfrm>
          <a:off x="809625" y="1200150"/>
          <a:ext cx="876300" cy="252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Fiche Client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79</xdr:row>
      <xdr:rowOff>0</xdr:rowOff>
    </xdr:from>
    <xdr:to>
      <xdr:col>11</xdr:col>
      <xdr:colOff>704850</xdr:colOff>
      <xdr:row>105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</xdr:txBody>
    </xdr:sp>
    <xdr:clientData/>
  </xdr:twoCellAnchor>
  <xdr:twoCellAnchor>
    <xdr:from>
      <xdr:col>0</xdr:col>
      <xdr:colOff>0</xdr:colOff>
      <xdr:row>23</xdr:row>
      <xdr:rowOff>9525</xdr:rowOff>
    </xdr:from>
    <xdr:to>
      <xdr:col>11</xdr:col>
      <xdr:colOff>704850</xdr:colOff>
      <xdr:row>24</xdr:row>
      <xdr:rowOff>0</xdr:rowOff>
    </xdr:to>
    <xdr:sp macro="" textlink="">
      <xdr:nvSpPr>
        <xdr:cNvPr id="4" name="ZoneTexte 3"/>
        <xdr:cNvSpPr txBox="1"/>
      </xdr:nvSpPr>
      <xdr:spPr>
        <a:xfrm>
          <a:off x="0" y="2295525"/>
          <a:ext cx="6486525" cy="3714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pPr algn="l"/>
          <a:r>
            <a:rPr lang="fr-FR" sz="1000" b="0"/>
            <a:t>-</a:t>
          </a:r>
          <a:r>
            <a:rPr lang="fr-FR" sz="1000" b="0" baseline="0"/>
            <a:t> nsdjbhiqsdnvjsw</a:t>
          </a:r>
          <a:endParaRPr lang="fr-FR" sz="1000" b="0"/>
        </a:p>
        <a:p>
          <a:pPr algn="l"/>
          <a:r>
            <a:rPr lang="fr-FR" sz="1000" b="0"/>
            <a:t>- hbdfwshdf</a:t>
          </a:r>
        </a:p>
      </xdr:txBody>
    </xdr:sp>
    <xdr:clientData/>
  </xdr:twoCellAnchor>
  <xdr:twoCellAnchor>
    <xdr:from>
      <xdr:col>2</xdr:col>
      <xdr:colOff>0</xdr:colOff>
      <xdr:row>40</xdr:row>
      <xdr:rowOff>0</xdr:rowOff>
    </xdr:from>
    <xdr:to>
      <xdr:col>12</xdr:col>
      <xdr:colOff>0</xdr:colOff>
      <xdr:row>42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800"/>
        </a:p>
      </xdr:txBody>
    </xdr:sp>
    <xdr:clientData/>
  </xdr:twoCellAnchor>
  <xdr:twoCellAnchor editAs="oneCell">
    <xdr:from>
      <xdr:col>13</xdr:col>
      <xdr:colOff>19050</xdr:colOff>
      <xdr:row>36</xdr:row>
      <xdr:rowOff>0</xdr:rowOff>
    </xdr:from>
    <xdr:to>
      <xdr:col>14</xdr:col>
      <xdr:colOff>133350</xdr:colOff>
      <xdr:row>37</xdr:row>
      <xdr:rowOff>99600</xdr:rowOff>
    </xdr:to>
    <xdr:sp macro="[0]!InsertTimeLine" textlink="">
      <xdr:nvSpPr>
        <xdr:cNvPr id="8" name="Plaque 7"/>
        <xdr:cNvSpPr/>
      </xdr:nvSpPr>
      <xdr:spPr>
        <a:xfrm>
          <a:off x="6524625" y="5076825"/>
          <a:ext cx="876300" cy="252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Insérer Tps</a:t>
          </a:r>
        </a:p>
      </xdr:txBody>
    </xdr:sp>
    <xdr:clientData/>
  </xdr:twoCellAnchor>
  <xdr:twoCellAnchor>
    <xdr:from>
      <xdr:col>14</xdr:col>
      <xdr:colOff>238124</xdr:colOff>
      <xdr:row>36</xdr:row>
      <xdr:rowOff>0</xdr:rowOff>
    </xdr:from>
    <xdr:to>
      <xdr:col>15</xdr:col>
      <xdr:colOff>350924</xdr:colOff>
      <xdr:row>37</xdr:row>
      <xdr:rowOff>95250</xdr:rowOff>
    </xdr:to>
    <xdr:sp macro="[0]!EraseTimeLine" textlink="">
      <xdr:nvSpPr>
        <xdr:cNvPr id="10" name="Plaque 9"/>
        <xdr:cNvSpPr/>
      </xdr:nvSpPr>
      <xdr:spPr>
        <a:xfrm>
          <a:off x="7505699" y="5067300"/>
          <a:ext cx="874800" cy="2476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Supprimer Tps</a:t>
          </a:r>
        </a:p>
      </xdr:txBody>
    </xdr:sp>
    <xdr:clientData/>
  </xdr:twoCellAnchor>
  <xdr:twoCellAnchor>
    <xdr:from>
      <xdr:col>13</xdr:col>
      <xdr:colOff>28575</xdr:colOff>
      <xdr:row>44</xdr:row>
      <xdr:rowOff>28575</xdr:rowOff>
    </xdr:from>
    <xdr:to>
      <xdr:col>14</xdr:col>
      <xdr:colOff>152400</xdr:colOff>
      <xdr:row>45</xdr:row>
      <xdr:rowOff>104774</xdr:rowOff>
    </xdr:to>
    <xdr:sp macro="[0]!InsertPartLine" textlink="">
      <xdr:nvSpPr>
        <xdr:cNvPr id="11" name="Plaque 10"/>
        <xdr:cNvSpPr/>
      </xdr:nvSpPr>
      <xdr:spPr>
        <a:xfrm>
          <a:off x="6867525" y="6353175"/>
          <a:ext cx="885825" cy="266699"/>
        </a:xfrm>
        <a:prstGeom prst="bevel">
          <a:avLst/>
        </a:prstGeom>
        <a:solidFill>
          <a:srgbClr val="00B050"/>
        </a:solidFill>
        <a:ln>
          <a:solidFill>
            <a:srgbClr val="99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Insérer Pièce</a:t>
          </a:r>
        </a:p>
      </xdr:txBody>
    </xdr:sp>
    <xdr:clientData/>
  </xdr:twoCellAnchor>
  <xdr:twoCellAnchor>
    <xdr:from>
      <xdr:col>14</xdr:col>
      <xdr:colOff>285750</xdr:colOff>
      <xdr:row>44</xdr:row>
      <xdr:rowOff>28575</xdr:rowOff>
    </xdr:from>
    <xdr:to>
      <xdr:col>15</xdr:col>
      <xdr:colOff>457200</xdr:colOff>
      <xdr:row>45</xdr:row>
      <xdr:rowOff>104774</xdr:rowOff>
    </xdr:to>
    <xdr:sp macro="[0]!ErasePartLine" textlink="">
      <xdr:nvSpPr>
        <xdr:cNvPr id="12" name="Plaque 11"/>
        <xdr:cNvSpPr/>
      </xdr:nvSpPr>
      <xdr:spPr>
        <a:xfrm>
          <a:off x="7886700" y="6353175"/>
          <a:ext cx="933450" cy="266699"/>
        </a:xfrm>
        <a:prstGeom prst="bevel">
          <a:avLst/>
        </a:prstGeom>
        <a:solidFill>
          <a:srgbClr val="00B050"/>
        </a:solidFill>
        <a:ln>
          <a:solidFill>
            <a:srgbClr val="99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800">
              <a:solidFill>
                <a:schemeClr val="lt1"/>
              </a:solidFill>
              <a:latin typeface="+mn-lt"/>
              <a:ea typeface="+mn-ea"/>
              <a:cs typeface="+mn-cs"/>
            </a:rPr>
            <a:t>Supprimer Pièce</a:t>
          </a:r>
          <a:endParaRPr lang="fr-FR" sz="800"/>
        </a:p>
      </xdr:txBody>
    </xdr:sp>
    <xdr:clientData/>
  </xdr:twoCellAnchor>
  <xdr:twoCellAnchor>
    <xdr:from>
      <xdr:col>13</xdr:col>
      <xdr:colOff>180975</xdr:colOff>
      <xdr:row>0</xdr:row>
      <xdr:rowOff>142875</xdr:rowOff>
    </xdr:from>
    <xdr:to>
      <xdr:col>23</xdr:col>
      <xdr:colOff>371475</xdr:colOff>
      <xdr:row>33</xdr:row>
      <xdr:rowOff>95250</xdr:rowOff>
    </xdr:to>
    <xdr:sp macro="" textlink="">
      <xdr:nvSpPr>
        <xdr:cNvPr id="13" name="ZoneTexte 12"/>
        <xdr:cNvSpPr txBox="1"/>
      </xdr:nvSpPr>
      <xdr:spPr>
        <a:xfrm>
          <a:off x="6686550" y="142875"/>
          <a:ext cx="7810500" cy="456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"/>
  <sheetViews>
    <sheetView tabSelected="1" workbookViewId="0">
      <selection activeCell="A9" sqref="A9"/>
    </sheetView>
  </sheetViews>
  <sheetFormatPr baseColWidth="10" defaultRowHeight="15" x14ac:dyDescent="0.25"/>
  <sheetData>
    <row r="3" spans="1:1" x14ac:dyDescent="0.25">
      <c r="A3" s="142" t="s">
        <v>193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23"/>
  <sheetViews>
    <sheetView workbookViewId="0">
      <selection activeCell="K15" sqref="K15:L15"/>
    </sheetView>
  </sheetViews>
  <sheetFormatPr baseColWidth="10" defaultRowHeight="15" x14ac:dyDescent="0.2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2.7109375" customWidth="1"/>
    <col min="14" max="14" width="11.42578125" customWidth="1"/>
  </cols>
  <sheetData>
    <row r="1" spans="1:18" ht="16.5" thickBot="1" x14ac:dyDescent="0.3">
      <c r="A1" s="57" t="s">
        <v>49</v>
      </c>
      <c r="B1" s="283">
        <v>850158</v>
      </c>
      <c r="C1" s="284"/>
      <c r="D1" s="309" t="s">
        <v>97</v>
      </c>
      <c r="E1" s="310"/>
      <c r="F1" s="310"/>
      <c r="G1" s="310"/>
      <c r="H1" s="310"/>
      <c r="I1" s="310"/>
      <c r="J1" s="310"/>
      <c r="K1" s="310"/>
      <c r="L1" s="311"/>
    </row>
    <row r="2" spans="1:18" ht="11.1" customHeight="1" thickTop="1" x14ac:dyDescent="0.25">
      <c r="A2" s="12"/>
      <c r="B2" s="72"/>
      <c r="C2" s="73"/>
      <c r="D2" s="312" t="s">
        <v>84</v>
      </c>
      <c r="E2" s="308"/>
      <c r="F2" s="48">
        <v>40678</v>
      </c>
      <c r="G2" s="308" t="s">
        <v>86</v>
      </c>
      <c r="H2" s="308"/>
      <c r="I2" s="48"/>
      <c r="J2" s="313" t="s">
        <v>88</v>
      </c>
      <c r="K2" s="308"/>
      <c r="L2" s="49"/>
      <c r="M2" s="1"/>
    </row>
    <row r="3" spans="1:18" ht="11.1" customHeight="1" x14ac:dyDescent="0.25">
      <c r="A3" s="74"/>
      <c r="B3" s="72"/>
      <c r="C3" s="73"/>
      <c r="D3" s="285" t="s">
        <v>85</v>
      </c>
      <c r="E3" s="286"/>
      <c r="F3" s="141" t="s">
        <v>194</v>
      </c>
      <c r="G3" s="286" t="s">
        <v>85</v>
      </c>
      <c r="H3" s="286"/>
      <c r="I3" s="43"/>
      <c r="J3" s="286" t="s">
        <v>89</v>
      </c>
      <c r="K3" s="286"/>
      <c r="L3" s="73"/>
      <c r="M3" s="1"/>
    </row>
    <row r="4" spans="1:18" ht="11.1" customHeight="1" x14ac:dyDescent="0.25">
      <c r="A4" s="294"/>
      <c r="B4" s="295"/>
      <c r="C4" s="296"/>
      <c r="D4" s="302" t="s">
        <v>182</v>
      </c>
      <c r="E4" s="303"/>
      <c r="F4" s="47" t="s">
        <v>31</v>
      </c>
      <c r="G4" s="304" t="s">
        <v>87</v>
      </c>
      <c r="H4" s="305"/>
      <c r="I4" s="52" t="s">
        <v>26</v>
      </c>
      <c r="J4" s="287"/>
      <c r="K4" s="288"/>
      <c r="L4" s="289"/>
      <c r="M4" s="1"/>
    </row>
    <row r="5" spans="1:18" ht="11.1" customHeight="1" thickBot="1" x14ac:dyDescent="0.3">
      <c r="A5" s="297"/>
      <c r="B5" s="298"/>
      <c r="C5" s="299"/>
      <c r="D5" s="300"/>
      <c r="E5" s="301"/>
      <c r="F5" s="70"/>
      <c r="G5" s="306"/>
      <c r="H5" s="307"/>
      <c r="I5" s="51"/>
      <c r="J5" s="290"/>
      <c r="K5" s="291"/>
      <c r="L5" s="292"/>
    </row>
    <row r="6" spans="1:18" ht="12" customHeight="1" x14ac:dyDescent="0.25">
      <c r="M6" s="1"/>
    </row>
    <row r="7" spans="1:18" ht="11.1" customHeight="1" x14ac:dyDescent="0.25">
      <c r="A7" s="151" t="s">
        <v>46</v>
      </c>
      <c r="B7" s="151"/>
      <c r="C7" s="152"/>
      <c r="D7" s="152"/>
      <c r="E7" s="152"/>
      <c r="F7" s="152"/>
      <c r="G7" s="152"/>
      <c r="H7" s="152"/>
      <c r="I7" s="153"/>
      <c r="J7" s="153"/>
      <c r="K7" s="152"/>
      <c r="L7" s="152"/>
      <c r="R7" s="3"/>
    </row>
    <row r="8" spans="1:18" ht="11.1" customHeight="1" x14ac:dyDescent="0.25">
      <c r="A8" s="151" t="s">
        <v>47</v>
      </c>
      <c r="B8" s="151"/>
      <c r="C8" s="152"/>
      <c r="D8" s="152"/>
      <c r="E8" s="152"/>
      <c r="F8" s="152"/>
      <c r="G8" s="152"/>
      <c r="H8" s="152"/>
      <c r="I8" s="153"/>
      <c r="J8" s="153"/>
      <c r="K8" s="152"/>
      <c r="L8" s="152"/>
      <c r="R8" s="3"/>
    </row>
    <row r="9" spans="1:18" ht="11.1" customHeight="1" x14ac:dyDescent="0.25">
      <c r="A9" s="168" t="s">
        <v>95</v>
      </c>
      <c r="B9" s="168"/>
      <c r="C9" s="169"/>
      <c r="D9" s="169"/>
      <c r="E9" s="169"/>
      <c r="F9" s="169"/>
      <c r="G9" s="169"/>
      <c r="H9" s="169"/>
      <c r="I9" s="169"/>
      <c r="J9" s="169"/>
      <c r="K9" s="169"/>
      <c r="L9" s="169"/>
      <c r="Q9" s="3"/>
      <c r="R9" s="3"/>
    </row>
    <row r="10" spans="1:18" ht="12" customHeight="1" x14ac:dyDescent="0.25">
      <c r="A10" s="168" t="s">
        <v>96</v>
      </c>
      <c r="B10" s="168"/>
      <c r="C10" s="169"/>
      <c r="D10" s="169"/>
      <c r="E10" s="169"/>
      <c r="F10" s="169"/>
      <c r="G10" s="169"/>
      <c r="H10" s="169"/>
      <c r="I10" s="169"/>
      <c r="J10" s="169"/>
      <c r="K10" s="169"/>
      <c r="L10" s="169"/>
      <c r="M10" s="1"/>
    </row>
    <row r="11" spans="1:18" ht="12" hidden="1" customHeight="1" x14ac:dyDescent="0.25">
      <c r="A11" s="154"/>
      <c r="B11" s="155"/>
      <c r="C11" s="155"/>
      <c r="D11" s="155"/>
      <c r="E11" s="155"/>
      <c r="F11" s="155"/>
      <c r="G11" s="155"/>
      <c r="H11" s="135"/>
      <c r="I11" s="136"/>
      <c r="J11" s="137">
        <v>1</v>
      </c>
      <c r="K11" s="156">
        <f>I11*J11</f>
        <v>0</v>
      </c>
      <c r="L11" s="157"/>
      <c r="M11" s="1"/>
    </row>
    <row r="12" spans="1:18" ht="12" hidden="1" customHeight="1" x14ac:dyDescent="0.25">
      <c r="A12" s="158"/>
      <c r="B12" s="159"/>
      <c r="C12" s="159"/>
      <c r="D12" s="159"/>
      <c r="E12" s="159"/>
      <c r="F12" s="138"/>
      <c r="G12" s="139">
        <f>IF(VALUE(LEFT($B$1,2))=85,K12/(0.7*H12),K12)</f>
        <v>0</v>
      </c>
      <c r="H12" s="140">
        <v>1</v>
      </c>
      <c r="I12" s="160"/>
      <c r="J12" s="160"/>
      <c r="K12" s="161">
        <v>0</v>
      </c>
      <c r="L12" s="162"/>
      <c r="M12" s="1"/>
    </row>
    <row r="13" spans="1:18" ht="12" customHeight="1" thickBot="1" x14ac:dyDescent="0.3">
      <c r="M13" s="1"/>
    </row>
    <row r="14" spans="1:18" ht="15" customHeight="1" thickBot="1" x14ac:dyDescent="0.3">
      <c r="A14" s="314" t="s">
        <v>34</v>
      </c>
      <c r="B14" s="315"/>
      <c r="C14" s="315"/>
      <c r="D14" s="315"/>
      <c r="E14" s="315"/>
      <c r="F14" s="315"/>
      <c r="G14" s="315"/>
      <c r="H14" s="316"/>
      <c r="I14" s="245" t="s">
        <v>64</v>
      </c>
      <c r="J14" s="246"/>
      <c r="K14" s="246"/>
      <c r="L14" s="247"/>
      <c r="M14" s="1"/>
    </row>
    <row r="15" spans="1:18" ht="11.1" customHeight="1" thickTop="1" x14ac:dyDescent="0.25">
      <c r="A15" s="90" t="s">
        <v>66</v>
      </c>
      <c r="B15" s="325" t="str">
        <f>IFERROR(VLOOKUP(K15,Info!A3:B99,2,FALSE),"")</f>
        <v>Bud Bundy</v>
      </c>
      <c r="C15" s="325"/>
      <c r="D15" s="325"/>
      <c r="E15" s="92" t="s">
        <v>71</v>
      </c>
      <c r="F15" s="325" t="str">
        <f>IFERROR(VLOOKUP(K15,Info!A3:I99,9,FALSE),"")</f>
        <v>toto2</v>
      </c>
      <c r="G15" s="325"/>
      <c r="H15" s="327"/>
      <c r="I15" s="317" t="s">
        <v>44</v>
      </c>
      <c r="J15" s="318"/>
      <c r="K15" s="321" t="s">
        <v>120</v>
      </c>
      <c r="L15" s="322"/>
      <c r="M15" s="1"/>
    </row>
    <row r="16" spans="1:18" ht="11.1" customHeight="1" x14ac:dyDescent="0.25">
      <c r="A16" s="91" t="s">
        <v>78</v>
      </c>
      <c r="B16" s="326" t="str">
        <f>IFERROR(VLOOKUP(K15,Info!A3:C99,3,FALSE),"")</f>
        <v>LOOSER DPT</v>
      </c>
      <c r="C16" s="326"/>
      <c r="D16" s="326"/>
      <c r="E16" s="91" t="s">
        <v>79</v>
      </c>
      <c r="F16" s="326">
        <f>IFERROR(VLOOKUP(K15,Info!A3:J99,10,FALSE),"")</f>
        <v>0</v>
      </c>
      <c r="G16" s="326"/>
      <c r="H16" s="251"/>
      <c r="I16" s="252" t="s">
        <v>0</v>
      </c>
      <c r="J16" s="253"/>
      <c r="K16" s="248" t="str">
        <f>IFERROR(VLOOKUP(K15,Info!A3:P99,16,FALSE),"")</f>
        <v>Chip Ganassy</v>
      </c>
      <c r="L16" s="249"/>
      <c r="M16" s="1"/>
    </row>
    <row r="17" spans="1:18" ht="11.1" customHeight="1" x14ac:dyDescent="0.25">
      <c r="A17" s="285" t="s">
        <v>67</v>
      </c>
      <c r="B17" s="286"/>
      <c r="C17" s="323" t="str">
        <f>IFERROR(VLOOKUP(K15,Info!A3:D99,4,FALSE),"")</f>
        <v>0258</v>
      </c>
      <c r="D17" s="324"/>
      <c r="E17" s="285" t="s">
        <v>68</v>
      </c>
      <c r="F17" s="286"/>
      <c r="G17" s="248">
        <f>IFERROR(VLOOKUP(K15,Info!A3:K99,11,FALSE),"")</f>
        <v>0</v>
      </c>
      <c r="H17" s="249"/>
      <c r="I17" s="319" t="s">
        <v>1</v>
      </c>
      <c r="J17" s="320"/>
      <c r="K17" s="250">
        <f>IFERROR(VLOOKUP(K15,Info!A3:Q99,17,FALSE),"")</f>
        <v>0</v>
      </c>
      <c r="L17" s="251"/>
      <c r="M17" s="1"/>
    </row>
    <row r="18" spans="1:18" ht="11.1" customHeight="1" x14ac:dyDescent="0.25">
      <c r="A18" s="285" t="s">
        <v>68</v>
      </c>
      <c r="B18" s="286"/>
      <c r="C18" s="248" t="str">
        <f>IFERROR(VLOOKUP(K15,Info!A3:E99,5,FALSE),"")</f>
        <v>04 08 08 07 05</v>
      </c>
      <c r="D18" s="250"/>
      <c r="E18" s="285" t="s">
        <v>69</v>
      </c>
      <c r="F18" s="286"/>
      <c r="G18" s="248">
        <f>IFERROR(VLOOKUP(K15,Info!A3:L99,12,FALSE),"")</f>
        <v>0</v>
      </c>
      <c r="H18" s="249"/>
      <c r="I18" s="252" t="s">
        <v>81</v>
      </c>
      <c r="J18" s="253"/>
      <c r="K18" s="248">
        <f>IFERROR(VLOOKUP(K15,Info!A3:R99,18,FALSE),"")</f>
        <v>0</v>
      </c>
      <c r="L18" s="249"/>
      <c r="M18" s="1"/>
    </row>
    <row r="19" spans="1:18" ht="11.1" customHeight="1" x14ac:dyDescent="0.25">
      <c r="A19" s="285" t="s">
        <v>69</v>
      </c>
      <c r="B19" s="286"/>
      <c r="C19" s="248" t="str">
        <f>IFERROR(VLOOKUP(K15,Info!A3:F99,6,FALSE),"")</f>
        <v>06 99 99 99 98</v>
      </c>
      <c r="D19" s="250"/>
      <c r="E19" s="285" t="s">
        <v>65</v>
      </c>
      <c r="F19" s="286"/>
      <c r="G19" s="248">
        <f>IFERROR(VLOOKUP(K15,Info!A3:M99,12,FALSE),"")</f>
        <v>0</v>
      </c>
      <c r="H19" s="249"/>
      <c r="I19" s="319" t="s">
        <v>80</v>
      </c>
      <c r="J19" s="320"/>
      <c r="K19" s="250"/>
      <c r="L19" s="251"/>
      <c r="M19" s="1"/>
    </row>
    <row r="20" spans="1:18" ht="11.1" customHeight="1" thickBot="1" x14ac:dyDescent="0.3">
      <c r="A20" s="285" t="s">
        <v>65</v>
      </c>
      <c r="B20" s="286"/>
      <c r="C20" s="248" t="str">
        <f>IFERROR(VLOOKUP(K15,Info!A3:G99,7,FALSE),"")</f>
        <v>04 22 22 22 98</v>
      </c>
      <c r="D20" s="250"/>
      <c r="E20" s="46" t="s">
        <v>70</v>
      </c>
      <c r="F20" s="254">
        <f>IFERROR(VLOOKUP(K15,Info!A3:N99,14,FALSE),"")</f>
        <v>0</v>
      </c>
      <c r="G20" s="254"/>
      <c r="H20" s="264"/>
      <c r="I20" s="265" t="s">
        <v>82</v>
      </c>
      <c r="J20" s="266"/>
      <c r="K20" s="267"/>
      <c r="L20" s="268"/>
      <c r="Q20" s="3"/>
      <c r="R20" s="3"/>
    </row>
    <row r="21" spans="1:18" ht="11.1" customHeight="1" thickBot="1" x14ac:dyDescent="0.3">
      <c r="A21" s="46" t="s">
        <v>70</v>
      </c>
      <c r="B21" s="254" t="str">
        <f>IFERROR(VLOOKUP(K15,Info!A3:H99,8,FALSE),"")</f>
        <v>budbundy@mail.com</v>
      </c>
      <c r="C21" s="254"/>
      <c r="D21" s="254"/>
      <c r="E21" s="255"/>
      <c r="F21" s="255"/>
      <c r="G21" s="255"/>
      <c r="H21" s="256"/>
      <c r="I21" s="257" t="s">
        <v>83</v>
      </c>
      <c r="J21" s="258"/>
      <c r="K21" s="259" t="str">
        <f>IFERROR(VLOOKUP(K15,Info!A3:O99,15,FALSE),"")</f>
        <v>BOURRIN</v>
      </c>
      <c r="L21" s="260"/>
      <c r="M21" s="2"/>
    </row>
    <row r="22" spans="1:18" ht="12" customHeight="1" thickBot="1" x14ac:dyDescent="0.3">
      <c r="M22" s="1"/>
    </row>
    <row r="23" spans="1:18" ht="13.5" customHeight="1" x14ac:dyDescent="0.25">
      <c r="A23" s="261" t="s">
        <v>183</v>
      </c>
      <c r="B23" s="262"/>
      <c r="C23" s="262"/>
      <c r="D23" s="262"/>
      <c r="E23" s="262"/>
      <c r="F23" s="262"/>
      <c r="G23" s="262"/>
      <c r="H23" s="262"/>
      <c r="I23" s="263"/>
      <c r="J23" s="293"/>
      <c r="K23" s="293"/>
      <c r="L23" s="55"/>
      <c r="M23" s="1"/>
    </row>
    <row r="24" spans="1:18" ht="34.5" customHeight="1" thickBot="1" x14ac:dyDescent="0.3">
      <c r="A24" s="56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4"/>
      <c r="M24" s="1"/>
    </row>
    <row r="25" spans="1:18" ht="12.6" customHeight="1" x14ac:dyDescent="0.25">
      <c r="M25" s="1"/>
    </row>
    <row r="26" spans="1:18" ht="15" customHeight="1" thickBot="1" x14ac:dyDescent="0.3">
      <c r="A26" s="211" t="s">
        <v>180</v>
      </c>
      <c r="B26" s="211"/>
      <c r="C26" s="211"/>
      <c r="D26" s="211"/>
      <c r="E26" s="211"/>
      <c r="F26" s="211"/>
      <c r="G26" s="211"/>
      <c r="H26" s="211"/>
      <c r="I26" s="211"/>
      <c r="J26" s="211"/>
      <c r="K26" s="211"/>
      <c r="L26" s="211"/>
      <c r="R26" s="3"/>
    </row>
    <row r="27" spans="1:18" ht="11.1" customHeight="1" thickTop="1" x14ac:dyDescent="0.25">
      <c r="A27" s="269"/>
      <c r="B27" s="270"/>
      <c r="C27" s="212" t="s">
        <v>0</v>
      </c>
      <c r="D27" s="212"/>
      <c r="E27" s="212" t="s">
        <v>1</v>
      </c>
      <c r="F27" s="212"/>
      <c r="G27" s="212" t="s">
        <v>24</v>
      </c>
      <c r="H27" s="212"/>
      <c r="I27" s="212" t="s">
        <v>23</v>
      </c>
      <c r="J27" s="212"/>
      <c r="K27" s="212" t="s">
        <v>36</v>
      </c>
      <c r="L27" s="212"/>
      <c r="R27" s="3"/>
    </row>
    <row r="28" spans="1:18" ht="11.1" customHeight="1" x14ac:dyDescent="0.25">
      <c r="A28" s="151" t="s">
        <v>46</v>
      </c>
      <c r="B28" s="151"/>
      <c r="C28" s="152" t="s">
        <v>56</v>
      </c>
      <c r="D28" s="152"/>
      <c r="E28" s="152" t="s">
        <v>56</v>
      </c>
      <c r="F28" s="152"/>
      <c r="G28" s="152" t="s">
        <v>56</v>
      </c>
      <c r="H28" s="152"/>
      <c r="I28" s="153" t="s">
        <v>56</v>
      </c>
      <c r="J28" s="153"/>
      <c r="K28" s="152" t="s">
        <v>56</v>
      </c>
      <c r="L28" s="152"/>
      <c r="R28" s="3"/>
    </row>
    <row r="29" spans="1:18" ht="11.1" customHeight="1" x14ac:dyDescent="0.25">
      <c r="A29" s="151" t="s">
        <v>47</v>
      </c>
      <c r="B29" s="151"/>
      <c r="C29" s="152" t="s">
        <v>56</v>
      </c>
      <c r="D29" s="152"/>
      <c r="E29" s="152" t="s">
        <v>56</v>
      </c>
      <c r="F29" s="152"/>
      <c r="G29" s="152" t="s">
        <v>56</v>
      </c>
      <c r="H29" s="152"/>
      <c r="I29" s="153" t="s">
        <v>56</v>
      </c>
      <c r="J29" s="153"/>
      <c r="K29" s="152" t="s">
        <v>56</v>
      </c>
      <c r="L29" s="152"/>
      <c r="R29" s="3"/>
    </row>
    <row r="30" spans="1:18" ht="12" customHeight="1" x14ac:dyDescent="0.25">
      <c r="Q30" s="3"/>
      <c r="R30" s="3"/>
    </row>
    <row r="31" spans="1:18" ht="12" customHeight="1" thickBot="1" x14ac:dyDescent="0.3">
      <c r="Q31" s="3"/>
      <c r="R31" s="3"/>
    </row>
    <row r="32" spans="1:18" ht="15" customHeight="1" thickBot="1" x14ac:dyDescent="0.3">
      <c r="A32" s="163" t="s">
        <v>98</v>
      </c>
      <c r="B32" s="164"/>
      <c r="C32" s="164"/>
      <c r="D32" s="164"/>
      <c r="E32" s="164"/>
      <c r="F32" s="164"/>
      <c r="G32" s="164"/>
      <c r="H32" s="164"/>
      <c r="I32" s="164"/>
      <c r="J32" s="164"/>
      <c r="K32" s="164"/>
      <c r="L32" s="165"/>
      <c r="R32" s="3"/>
    </row>
    <row r="33" spans="1:18" ht="12" customHeight="1" thickTop="1" x14ac:dyDescent="0.25">
      <c r="A33" s="225" t="s">
        <v>5</v>
      </c>
      <c r="B33" s="226"/>
      <c r="C33" s="226"/>
      <c r="D33" s="226"/>
      <c r="E33" s="226"/>
      <c r="F33" s="226"/>
      <c r="G33" s="227"/>
      <c r="H33" s="71" t="s">
        <v>2</v>
      </c>
      <c r="I33" s="71" t="s">
        <v>6</v>
      </c>
      <c r="J33" s="71" t="s">
        <v>7</v>
      </c>
      <c r="K33" s="213" t="s">
        <v>8</v>
      </c>
      <c r="L33" s="214"/>
      <c r="R33" s="3"/>
    </row>
    <row r="34" spans="1:18" ht="12" customHeight="1" x14ac:dyDescent="0.25">
      <c r="A34" s="154"/>
      <c r="B34" s="155"/>
      <c r="C34" s="155"/>
      <c r="D34" s="155"/>
      <c r="E34" s="155"/>
      <c r="F34" s="155"/>
      <c r="G34" s="155"/>
      <c r="H34" s="135"/>
      <c r="I34" s="136"/>
      <c r="J34" s="137">
        <v>1</v>
      </c>
      <c r="K34" s="156">
        <f t="shared" ref="K34:K39" si="0">I34*J34</f>
        <v>0</v>
      </c>
      <c r="L34" s="157"/>
      <c r="M34" s="1"/>
    </row>
    <row r="35" spans="1:18" ht="12" customHeight="1" x14ac:dyDescent="0.25">
      <c r="A35" s="154"/>
      <c r="B35" s="155"/>
      <c r="C35" s="155"/>
      <c r="D35" s="155"/>
      <c r="E35" s="155"/>
      <c r="F35" s="155"/>
      <c r="G35" s="155"/>
      <c r="H35" s="135" t="s">
        <v>190</v>
      </c>
      <c r="I35" s="136">
        <v>5</v>
      </c>
      <c r="J35" s="137">
        <v>1</v>
      </c>
      <c r="K35" s="156">
        <f t="shared" si="0"/>
        <v>5</v>
      </c>
      <c r="L35" s="157"/>
      <c r="M35" s="1"/>
    </row>
    <row r="36" spans="1:18" ht="12" customHeight="1" x14ac:dyDescent="0.25">
      <c r="A36" s="154"/>
      <c r="B36" s="155"/>
      <c r="C36" s="155"/>
      <c r="D36" s="155"/>
      <c r="E36" s="155"/>
      <c r="F36" s="155"/>
      <c r="G36" s="155"/>
      <c r="H36" s="135"/>
      <c r="I36" s="136"/>
      <c r="J36" s="137">
        <v>1</v>
      </c>
      <c r="K36" s="156">
        <f t="shared" si="0"/>
        <v>0</v>
      </c>
      <c r="L36" s="157"/>
      <c r="M36" s="1"/>
    </row>
    <row r="37" spans="1:18" ht="12" customHeight="1" x14ac:dyDescent="0.25">
      <c r="A37" s="154"/>
      <c r="B37" s="155"/>
      <c r="C37" s="155"/>
      <c r="D37" s="155"/>
      <c r="E37" s="155"/>
      <c r="F37" s="155"/>
      <c r="G37" s="155"/>
      <c r="H37" s="135"/>
      <c r="I37" s="136"/>
      <c r="J37" s="137">
        <v>1</v>
      </c>
      <c r="K37" s="156">
        <f t="shared" si="0"/>
        <v>0</v>
      </c>
      <c r="L37" s="157"/>
      <c r="M37" s="1"/>
    </row>
    <row r="38" spans="1:18" ht="11.1" customHeight="1" x14ac:dyDescent="0.25">
      <c r="A38" s="154"/>
      <c r="B38" s="155"/>
      <c r="C38" s="155"/>
      <c r="D38" s="155"/>
      <c r="E38" s="155"/>
      <c r="F38" s="155"/>
      <c r="G38" s="155"/>
      <c r="H38" s="135"/>
      <c r="I38" s="136"/>
      <c r="J38" s="137">
        <v>1</v>
      </c>
      <c r="K38" s="156">
        <f t="shared" si="0"/>
        <v>0</v>
      </c>
      <c r="L38" s="157"/>
    </row>
    <row r="39" spans="1:18" ht="11.1" customHeight="1" x14ac:dyDescent="0.25">
      <c r="A39" s="154"/>
      <c r="B39" s="155"/>
      <c r="C39" s="155"/>
      <c r="D39" s="155"/>
      <c r="E39" s="155"/>
      <c r="F39" s="155"/>
      <c r="G39" s="155"/>
      <c r="H39" s="135"/>
      <c r="I39" s="136"/>
      <c r="J39" s="137">
        <v>1</v>
      </c>
      <c r="K39" s="156">
        <f t="shared" si="0"/>
        <v>0</v>
      </c>
      <c r="L39" s="157"/>
    </row>
    <row r="40" spans="1:18" ht="11.1" customHeight="1" thickBot="1" x14ac:dyDescent="0.3">
      <c r="A40" s="215" t="s">
        <v>38</v>
      </c>
      <c r="B40" s="216"/>
      <c r="C40" s="216"/>
      <c r="D40" s="216"/>
      <c r="E40" s="216"/>
      <c r="F40" s="216"/>
      <c r="G40" s="216"/>
      <c r="H40" s="216"/>
      <c r="I40" s="216"/>
      <c r="J40" s="217"/>
      <c r="K40" s="166">
        <f>SUM(L38:L39)</f>
        <v>0</v>
      </c>
      <c r="L40" s="167"/>
    </row>
    <row r="41" spans="1:18" ht="12" customHeight="1" x14ac:dyDescent="0.25">
      <c r="A41" s="219"/>
      <c r="B41" s="220"/>
      <c r="C41" s="178"/>
      <c r="D41" s="179"/>
      <c r="E41" s="179"/>
      <c r="F41" s="179"/>
      <c r="G41" s="179"/>
      <c r="H41" s="179"/>
      <c r="I41" s="179"/>
      <c r="J41" s="179"/>
      <c r="K41" s="179"/>
      <c r="L41" s="180"/>
    </row>
    <row r="42" spans="1:18" ht="12" customHeight="1" x14ac:dyDescent="0.25">
      <c r="A42" s="221"/>
      <c r="B42" s="222"/>
      <c r="C42" s="181"/>
      <c r="D42" s="182"/>
      <c r="E42" s="182"/>
      <c r="F42" s="182"/>
      <c r="G42" s="182"/>
      <c r="H42" s="182"/>
      <c r="I42" s="182"/>
      <c r="J42" s="182"/>
      <c r="K42" s="182"/>
      <c r="L42" s="183"/>
    </row>
    <row r="43" spans="1:18" ht="12" customHeight="1" thickBot="1" x14ac:dyDescent="0.3">
      <c r="A43" s="223"/>
      <c r="B43" s="224"/>
      <c r="C43" s="184"/>
      <c r="D43" s="185"/>
      <c r="E43" s="185"/>
      <c r="F43" s="185"/>
      <c r="G43" s="185"/>
      <c r="H43" s="185"/>
      <c r="I43" s="185"/>
      <c r="J43" s="185"/>
      <c r="K43" s="185"/>
      <c r="L43" s="186"/>
    </row>
    <row r="44" spans="1:18" ht="12" customHeight="1" thickBot="1" x14ac:dyDescent="0.3"/>
    <row r="45" spans="1:18" ht="15" customHeight="1" thickBot="1" x14ac:dyDescent="0.3">
      <c r="A45" s="163" t="s">
        <v>99</v>
      </c>
      <c r="B45" s="164"/>
      <c r="C45" s="164"/>
      <c r="D45" s="164"/>
      <c r="E45" s="164"/>
      <c r="F45" s="164"/>
      <c r="G45" s="164"/>
      <c r="H45" s="164"/>
      <c r="I45" s="164"/>
      <c r="J45" s="164"/>
      <c r="K45" s="164"/>
      <c r="L45" s="165"/>
    </row>
    <row r="46" spans="1:18" ht="11.1" customHeight="1" thickTop="1" x14ac:dyDescent="0.25">
      <c r="A46" s="218" t="s">
        <v>5</v>
      </c>
      <c r="B46" s="190"/>
      <c r="C46" s="190"/>
      <c r="D46" s="190"/>
      <c r="E46" s="190"/>
      <c r="F46" s="87" t="s">
        <v>9</v>
      </c>
      <c r="G46" s="87" t="s">
        <v>75</v>
      </c>
      <c r="H46" s="87" t="s">
        <v>7</v>
      </c>
      <c r="I46" s="190" t="s">
        <v>29</v>
      </c>
      <c r="J46" s="190"/>
      <c r="K46" s="190" t="s">
        <v>10</v>
      </c>
      <c r="L46" s="191"/>
      <c r="N46" s="1"/>
      <c r="O46" s="1"/>
      <c r="P46" s="1"/>
    </row>
    <row r="47" spans="1:18" ht="11.1" customHeight="1" x14ac:dyDescent="0.25">
      <c r="A47" s="158"/>
      <c r="B47" s="159"/>
      <c r="C47" s="159"/>
      <c r="D47" s="159"/>
      <c r="E47" s="159"/>
      <c r="F47" s="138"/>
      <c r="G47" s="139">
        <f>IF(VALUE(LEFT($B$1,2))=85,K47/(0.7*H47),K47)</f>
        <v>0</v>
      </c>
      <c r="H47" s="140">
        <v>1</v>
      </c>
      <c r="I47" s="160"/>
      <c r="J47" s="160"/>
      <c r="K47" s="161">
        <v>0</v>
      </c>
      <c r="L47" s="162"/>
    </row>
    <row r="48" spans="1:18" ht="11.1" customHeight="1" x14ac:dyDescent="0.25">
      <c r="A48" s="158" t="s">
        <v>181</v>
      </c>
      <c r="B48" s="159"/>
      <c r="C48" s="159"/>
      <c r="D48" s="159"/>
      <c r="E48" s="159"/>
      <c r="F48" s="138" t="s">
        <v>74</v>
      </c>
      <c r="G48" s="139">
        <f>IF(VALUE(LEFT($B$1,2))=85,L48/(0.7*H48),L48)</f>
        <v>0</v>
      </c>
      <c r="H48" s="140">
        <v>1</v>
      </c>
      <c r="I48" s="160" t="s">
        <v>106</v>
      </c>
      <c r="J48" s="160"/>
      <c r="K48" s="161">
        <v>0</v>
      </c>
      <c r="L48" s="162"/>
    </row>
    <row r="49" spans="1:16" ht="11.1" customHeight="1" x14ac:dyDescent="0.25">
      <c r="A49" s="158"/>
      <c r="B49" s="159"/>
      <c r="C49" s="159"/>
      <c r="D49" s="159"/>
      <c r="E49" s="159"/>
      <c r="F49" s="138"/>
      <c r="G49" s="139">
        <f>IF(VALUE(LEFT($B$1,2))=85,O49/(0.7*H49),O49)</f>
        <v>0</v>
      </c>
      <c r="H49" s="140">
        <v>1</v>
      </c>
      <c r="I49" s="160"/>
      <c r="J49" s="160"/>
      <c r="K49" s="161">
        <v>0</v>
      </c>
      <c r="L49" s="162"/>
    </row>
    <row r="50" spans="1:16" ht="12" customHeight="1" x14ac:dyDescent="0.25">
      <c r="A50" s="158" t="s">
        <v>191</v>
      </c>
      <c r="B50" s="159"/>
      <c r="C50" s="159"/>
      <c r="D50" s="159"/>
      <c r="E50" s="159"/>
      <c r="F50" s="138" t="s">
        <v>192</v>
      </c>
      <c r="G50" s="139">
        <f>IF(VALUE(LEFT($B$1,2))=85,K50/(0.7*H50),K50)</f>
        <v>0</v>
      </c>
      <c r="H50" s="140">
        <v>1</v>
      </c>
      <c r="I50" s="160" t="s">
        <v>107</v>
      </c>
      <c r="J50" s="160"/>
      <c r="K50" s="161">
        <v>0</v>
      </c>
      <c r="L50" s="162"/>
      <c r="M50" s="1"/>
    </row>
    <row r="51" spans="1:16" ht="12" customHeight="1" x14ac:dyDescent="0.25">
      <c r="A51" s="158"/>
      <c r="B51" s="159"/>
      <c r="C51" s="159"/>
      <c r="D51" s="159"/>
      <c r="E51" s="159"/>
      <c r="F51" s="138"/>
      <c r="G51" s="139">
        <f>IF(VALUE(LEFT($B$1,2))=85,K51/(0.7*H51),K51)</f>
        <v>0</v>
      </c>
      <c r="H51" s="140">
        <v>1</v>
      </c>
      <c r="I51" s="160"/>
      <c r="J51" s="160"/>
      <c r="K51" s="161">
        <v>0</v>
      </c>
      <c r="L51" s="162"/>
      <c r="M51" s="1"/>
    </row>
    <row r="52" spans="1:16" ht="12" customHeight="1" x14ac:dyDescent="0.25">
      <c r="A52" s="158"/>
      <c r="B52" s="159"/>
      <c r="C52" s="159"/>
      <c r="D52" s="159"/>
      <c r="E52" s="159"/>
      <c r="F52" s="138"/>
      <c r="G52" s="139">
        <f>IF(VALUE(LEFT($B$1,2))=85,K52/(0.7*H52),K52)</f>
        <v>0</v>
      </c>
      <c r="H52" s="140">
        <v>1</v>
      </c>
      <c r="I52" s="160"/>
      <c r="J52" s="160"/>
      <c r="K52" s="161">
        <v>0</v>
      </c>
      <c r="L52" s="162"/>
      <c r="M52" s="1"/>
    </row>
    <row r="53" spans="1:16" ht="11.1" customHeight="1" x14ac:dyDescent="0.25">
      <c r="A53" s="158"/>
      <c r="B53" s="159"/>
      <c r="C53" s="159"/>
      <c r="D53" s="159"/>
      <c r="E53" s="159"/>
      <c r="F53" s="138"/>
      <c r="G53" s="139">
        <f>IF(VALUE(LEFT($B$1,2))=85,O53/(0.7*H53),O53)</f>
        <v>0</v>
      </c>
      <c r="H53" s="140">
        <v>1</v>
      </c>
      <c r="I53" s="160"/>
      <c r="J53" s="160"/>
      <c r="K53" s="161">
        <v>0</v>
      </c>
      <c r="L53" s="162"/>
    </row>
    <row r="54" spans="1:16" ht="11.1" customHeight="1" x14ac:dyDescent="0.25">
      <c r="A54" s="158"/>
      <c r="B54" s="159"/>
      <c r="C54" s="159"/>
      <c r="D54" s="159"/>
      <c r="E54" s="159"/>
      <c r="F54" s="138"/>
      <c r="G54" s="139">
        <f>IF(VALUE(LEFT($B$1,2))=85,O54/(0.7*H54),O54)</f>
        <v>0</v>
      </c>
      <c r="H54" s="140">
        <v>1</v>
      </c>
      <c r="I54" s="160"/>
      <c r="J54" s="160"/>
      <c r="K54" s="161">
        <v>0</v>
      </c>
      <c r="L54" s="162"/>
    </row>
    <row r="55" spans="1:16" ht="11.1" customHeight="1" thickBot="1" x14ac:dyDescent="0.3">
      <c r="A55" s="275" t="s">
        <v>37</v>
      </c>
      <c r="B55" s="276"/>
      <c r="C55" s="276"/>
      <c r="D55" s="276"/>
      <c r="E55" s="276"/>
      <c r="F55" s="276"/>
      <c r="G55" s="276"/>
      <c r="H55" s="276"/>
      <c r="I55" s="276"/>
      <c r="J55" s="276"/>
      <c r="K55" s="273">
        <f>SUM(K47:L54)</f>
        <v>0</v>
      </c>
      <c r="L55" s="274"/>
    </row>
    <row r="56" spans="1:16" ht="12" customHeight="1" thickBot="1" x14ac:dyDescent="0.3"/>
    <row r="57" spans="1:16" ht="13.5" customHeight="1" thickBot="1" x14ac:dyDescent="0.3">
      <c r="A57" s="203" t="s">
        <v>11</v>
      </c>
      <c r="B57" s="204"/>
      <c r="C57" s="204"/>
      <c r="D57" s="204"/>
      <c r="E57" s="205"/>
      <c r="G57" s="187" t="s">
        <v>15</v>
      </c>
      <c r="H57" s="188"/>
      <c r="I57" s="188"/>
      <c r="J57" s="188"/>
      <c r="K57" s="188"/>
      <c r="L57" s="189"/>
    </row>
    <row r="58" spans="1:16" ht="12" customHeight="1" thickTop="1" thickBot="1" x14ac:dyDescent="0.3">
      <c r="A58" s="197"/>
      <c r="B58" s="198"/>
      <c r="C58" s="83" t="s">
        <v>12</v>
      </c>
      <c r="D58" s="83" t="s">
        <v>94</v>
      </c>
      <c r="E58" s="80" t="s">
        <v>10</v>
      </c>
      <c r="G58" s="58"/>
      <c r="H58" s="84" t="s">
        <v>12</v>
      </c>
      <c r="I58" s="84" t="s">
        <v>94</v>
      </c>
      <c r="J58" s="84" t="s">
        <v>39</v>
      </c>
      <c r="K58" s="85" t="s">
        <v>16</v>
      </c>
      <c r="L58" s="79" t="s">
        <v>10</v>
      </c>
    </row>
    <row r="59" spans="1:16" ht="12" customHeight="1" thickTop="1" x14ac:dyDescent="0.25">
      <c r="A59" s="199" t="s">
        <v>13</v>
      </c>
      <c r="B59" s="200"/>
      <c r="C59" s="60">
        <f>IF(VALUE(LEFT(B1,2))=85,K40,0)</f>
        <v>0</v>
      </c>
      <c r="D59" s="62">
        <v>45</v>
      </c>
      <c r="E59" s="81">
        <f>D59*C59</f>
        <v>0</v>
      </c>
      <c r="G59" s="59" t="s">
        <v>13</v>
      </c>
      <c r="H59" s="62"/>
      <c r="I59" s="62">
        <v>45</v>
      </c>
      <c r="J59" s="63"/>
      <c r="K59" s="63">
        <v>0.65</v>
      </c>
      <c r="L59" s="64">
        <f>H59*I59+J59*K59</f>
        <v>0</v>
      </c>
    </row>
    <row r="60" spans="1:16" ht="12" customHeight="1" thickBot="1" x14ac:dyDescent="0.3">
      <c r="A60" s="201" t="s">
        <v>14</v>
      </c>
      <c r="B60" s="202"/>
      <c r="C60" s="61">
        <f>IF(VALUE(LEFT(B1,2))=69,K40,0)</f>
        <v>0</v>
      </c>
      <c r="D60" s="78">
        <v>67</v>
      </c>
      <c r="E60" s="82">
        <f>D60*C60</f>
        <v>0</v>
      </c>
      <c r="G60" s="65" t="s">
        <v>14</v>
      </c>
      <c r="H60" s="66"/>
      <c r="I60" s="67">
        <v>0</v>
      </c>
      <c r="J60" s="66"/>
      <c r="K60" s="66">
        <v>1.78</v>
      </c>
      <c r="L60" s="68">
        <f>J60*K60</f>
        <v>0</v>
      </c>
    </row>
    <row r="61" spans="1:16" ht="12" customHeight="1" thickBot="1" x14ac:dyDescent="0.3">
      <c r="O61" s="4"/>
    </row>
    <row r="62" spans="1:16" ht="12" customHeight="1" thickBot="1" x14ac:dyDescent="0.3">
      <c r="A62" s="203" t="s">
        <v>17</v>
      </c>
      <c r="B62" s="204"/>
      <c r="C62" s="204"/>
      <c r="D62" s="204"/>
      <c r="E62" s="205"/>
      <c r="F62" s="11"/>
      <c r="G62" s="203" t="s">
        <v>20</v>
      </c>
      <c r="H62" s="204"/>
      <c r="I62" s="204"/>
      <c r="J62" s="204"/>
      <c r="K62" s="204"/>
      <c r="L62" s="205"/>
      <c r="O62" s="9"/>
    </row>
    <row r="63" spans="1:16" ht="12" customHeight="1" thickTop="1" x14ac:dyDescent="0.25">
      <c r="A63" s="86" t="s">
        <v>18</v>
      </c>
      <c r="B63" s="83" t="s">
        <v>19</v>
      </c>
      <c r="C63" s="83" t="s">
        <v>92</v>
      </c>
      <c r="D63" s="83" t="s">
        <v>93</v>
      </c>
      <c r="E63" s="80" t="s">
        <v>10</v>
      </c>
      <c r="F63" s="11"/>
      <c r="G63" s="206" t="s">
        <v>90</v>
      </c>
      <c r="H63" s="207"/>
      <c r="I63" s="207"/>
      <c r="J63" s="83" t="s">
        <v>22</v>
      </c>
      <c r="K63" s="83" t="s">
        <v>91</v>
      </c>
      <c r="L63" s="80" t="s">
        <v>10</v>
      </c>
      <c r="N63" s="1"/>
      <c r="O63" s="1"/>
      <c r="P63" s="1"/>
    </row>
    <row r="64" spans="1:16" ht="12" customHeight="1" thickBot="1" x14ac:dyDescent="0.3">
      <c r="A64" s="75">
        <f>IF(VALUE(LEFT(B1,2))=69,50,0)</f>
        <v>0</v>
      </c>
      <c r="B64" s="76">
        <f>IF(VALUE(LEFT(B1,2))=69,0.05*E60,0)</f>
        <v>0</v>
      </c>
      <c r="C64" s="76"/>
      <c r="D64" s="76"/>
      <c r="E64" s="77">
        <f>SUM(A64:D64)</f>
        <v>0</v>
      </c>
      <c r="F64" s="11"/>
      <c r="G64" s="271"/>
      <c r="H64" s="272"/>
      <c r="I64" s="272"/>
      <c r="J64" s="76"/>
      <c r="K64" s="76">
        <f>IF(VALUE(LEFT(B1,2))=69,J40*0.3,0)</f>
        <v>0</v>
      </c>
      <c r="L64" s="77">
        <f>SUM(J64:K64)</f>
        <v>0</v>
      </c>
    </row>
    <row r="65" spans="1:15" ht="12" customHeight="1" thickBot="1" x14ac:dyDescent="0.3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</row>
    <row r="66" spans="1:15" ht="12" customHeight="1" x14ac:dyDescent="0.25">
      <c r="A66" s="192" t="s">
        <v>184</v>
      </c>
      <c r="B66" s="193"/>
      <c r="C66" s="193"/>
      <c r="D66" s="193"/>
      <c r="E66" s="193"/>
      <c r="F66" s="193"/>
      <c r="G66" s="193"/>
      <c r="H66" s="193"/>
      <c r="I66" s="193"/>
      <c r="J66" s="193"/>
      <c r="K66" s="193"/>
      <c r="L66" s="194"/>
    </row>
    <row r="67" spans="1:15" ht="12" customHeight="1" x14ac:dyDescent="0.25">
      <c r="A67" s="195" t="s">
        <v>21</v>
      </c>
      <c r="B67" s="170"/>
      <c r="C67" s="170" t="s">
        <v>11</v>
      </c>
      <c r="D67" s="170"/>
      <c r="E67" s="170" t="s">
        <v>15</v>
      </c>
      <c r="F67" s="170"/>
      <c r="G67" s="170" t="s">
        <v>17</v>
      </c>
      <c r="H67" s="170"/>
      <c r="I67" s="170" t="s">
        <v>20</v>
      </c>
      <c r="J67" s="170"/>
      <c r="K67" s="172" t="s">
        <v>10</v>
      </c>
      <c r="L67" s="173"/>
      <c r="O67" s="1"/>
    </row>
    <row r="68" spans="1:15" ht="12" customHeight="1" thickBot="1" x14ac:dyDescent="0.3">
      <c r="A68" s="196">
        <f>K55</f>
        <v>0</v>
      </c>
      <c r="B68" s="171"/>
      <c r="C68" s="171">
        <f>IF(VALUE(LEFT(B1,2))=85,E59,E60)</f>
        <v>0</v>
      </c>
      <c r="D68" s="171"/>
      <c r="E68" s="171">
        <f>IF(VALUE(LEFT(B1,2))=85,L59,L60)</f>
        <v>0</v>
      </c>
      <c r="F68" s="171"/>
      <c r="G68" s="171">
        <f>E64</f>
        <v>0</v>
      </c>
      <c r="H68" s="171"/>
      <c r="I68" s="171">
        <f>L64</f>
        <v>0</v>
      </c>
      <c r="J68" s="171"/>
      <c r="K68" s="174">
        <f>SUM(A68:J68)</f>
        <v>0</v>
      </c>
      <c r="L68" s="175"/>
    </row>
    <row r="69" spans="1:15" ht="12" customHeight="1" x14ac:dyDescent="0.25"/>
    <row r="70" spans="1:15" ht="12" customHeight="1" x14ac:dyDescent="0.25"/>
    <row r="71" spans="1:15" ht="12" customHeight="1" x14ac:dyDescent="0.25"/>
    <row r="72" spans="1:15" ht="12" customHeight="1" x14ac:dyDescent="0.25"/>
    <row r="73" spans="1:15" ht="12" customHeight="1" x14ac:dyDescent="0.25"/>
    <row r="74" spans="1:15" ht="12" customHeight="1" x14ac:dyDescent="0.25"/>
    <row r="75" spans="1:15" ht="12" customHeight="1" x14ac:dyDescent="0.25">
      <c r="G75" s="1"/>
      <c r="H75" s="1"/>
      <c r="I75" s="1"/>
      <c r="J75" s="1"/>
      <c r="K75" s="1"/>
      <c r="L75" s="1"/>
    </row>
    <row r="76" spans="1:15" ht="12" customHeight="1" thickBot="1" x14ac:dyDescent="0.3">
      <c r="G76" s="1"/>
      <c r="H76" s="1"/>
      <c r="I76" s="1"/>
      <c r="J76" s="1"/>
      <c r="K76" s="1"/>
      <c r="L76" s="1"/>
    </row>
    <row r="77" spans="1:15" ht="13.5" customHeight="1" thickBot="1" x14ac:dyDescent="0.3">
      <c r="A77" s="208" t="s">
        <v>185</v>
      </c>
      <c r="B77" s="209"/>
      <c r="C77" s="209"/>
      <c r="D77" s="209"/>
      <c r="E77" s="209"/>
      <c r="F77" s="209"/>
      <c r="G77" s="209"/>
      <c r="H77" s="209"/>
      <c r="I77" s="209"/>
      <c r="J77" s="209"/>
      <c r="K77" s="209"/>
      <c r="L77" s="210"/>
    </row>
    <row r="78" spans="1:15" ht="13.5" customHeight="1" x14ac:dyDescent="0.25">
      <c r="A78" s="228" t="s">
        <v>186</v>
      </c>
      <c r="B78" s="229"/>
      <c r="C78" s="229"/>
      <c r="D78" s="229"/>
      <c r="E78" s="232" t="s">
        <v>187</v>
      </c>
      <c r="F78" s="233"/>
      <c r="G78" s="233"/>
      <c r="H78" s="233"/>
      <c r="I78" s="236" t="s">
        <v>188</v>
      </c>
      <c r="J78" s="237"/>
      <c r="K78" s="237"/>
      <c r="L78" s="238"/>
    </row>
    <row r="79" spans="1:15" ht="13.5" customHeight="1" x14ac:dyDescent="0.25">
      <c r="A79" s="241" t="s">
        <v>111</v>
      </c>
      <c r="B79" s="242"/>
      <c r="C79" s="230">
        <f>IFERROR(VLOOKUP(A79,Listes!F1:G8,2,FALSE),"")</f>
        <v>89545</v>
      </c>
      <c r="D79" s="231"/>
      <c r="E79" s="243" t="s">
        <v>113</v>
      </c>
      <c r="F79" s="244"/>
      <c r="G79" s="234">
        <f>IFERROR(VLOOKUP(E79,Listes!F1:G8,2,FALSE),"")</f>
        <v>566874</v>
      </c>
      <c r="H79" s="235"/>
      <c r="I79" s="279" t="s">
        <v>115</v>
      </c>
      <c r="J79" s="280"/>
      <c r="K79" s="239">
        <f>IFERROR(VLOOKUP(I79,Listes!F1:G8,2,FALSE),"")</f>
        <v>48746</v>
      </c>
      <c r="L79" s="240"/>
    </row>
    <row r="80" spans="1:15" x14ac:dyDescent="0.25">
      <c r="A80" s="281" t="s">
        <v>189</v>
      </c>
      <c r="B80" s="282"/>
      <c r="C80" s="2"/>
      <c r="D80" s="2"/>
      <c r="E80" s="2"/>
      <c r="F80" s="2"/>
      <c r="G80" s="2"/>
      <c r="H80" s="2"/>
      <c r="I80" s="2"/>
      <c r="J80" s="2"/>
      <c r="K80" s="2"/>
      <c r="L80" s="44"/>
    </row>
    <row r="81" spans="1:12" x14ac:dyDescent="0.25">
      <c r="A81" s="281"/>
      <c r="B81" s="282"/>
      <c r="C81" s="2"/>
      <c r="D81" s="2"/>
      <c r="E81" s="2"/>
      <c r="F81" s="2"/>
      <c r="G81" s="2"/>
      <c r="H81" s="2"/>
      <c r="I81" s="2"/>
      <c r="J81" s="2"/>
      <c r="K81" s="2"/>
      <c r="L81" s="44"/>
    </row>
    <row r="82" spans="1:12" x14ac:dyDescent="0.25">
      <c r="A82" s="176"/>
      <c r="B82" s="177"/>
      <c r="C82" s="2"/>
      <c r="D82" s="2"/>
      <c r="E82" s="2"/>
      <c r="F82" s="2"/>
      <c r="G82" s="2"/>
      <c r="H82" s="2"/>
      <c r="I82" s="2"/>
      <c r="J82" s="2"/>
      <c r="K82" s="2"/>
      <c r="L82" s="44"/>
    </row>
    <row r="83" spans="1:12" x14ac:dyDescent="0.25">
      <c r="A83" s="176"/>
      <c r="B83" s="177"/>
      <c r="C83" s="2"/>
      <c r="D83" s="2"/>
      <c r="E83" s="2"/>
      <c r="F83" s="2"/>
      <c r="G83" s="2"/>
      <c r="H83" s="2"/>
      <c r="I83" s="2"/>
      <c r="J83" s="2"/>
      <c r="K83" s="2"/>
      <c r="L83" s="44"/>
    </row>
    <row r="84" spans="1:12" x14ac:dyDescent="0.25">
      <c r="A84" s="176"/>
      <c r="B84" s="177"/>
      <c r="C84" s="2"/>
      <c r="D84" s="2"/>
      <c r="E84" s="2"/>
      <c r="F84" s="2"/>
      <c r="G84" s="2"/>
      <c r="H84" s="2"/>
      <c r="I84" s="2"/>
      <c r="J84" s="2"/>
      <c r="K84" s="2"/>
      <c r="L84" s="44"/>
    </row>
    <row r="85" spans="1:12" x14ac:dyDescent="0.25">
      <c r="A85" s="176"/>
      <c r="B85" s="177"/>
      <c r="C85" s="2"/>
      <c r="D85" s="2"/>
      <c r="E85" s="2"/>
      <c r="F85" s="2"/>
      <c r="G85" s="2"/>
      <c r="H85" s="2"/>
      <c r="I85" s="2"/>
      <c r="J85" s="2"/>
      <c r="K85" s="2"/>
      <c r="L85" s="44"/>
    </row>
    <row r="86" spans="1:12" ht="16.5" customHeight="1" x14ac:dyDescent="0.25">
      <c r="A86" s="176"/>
      <c r="B86" s="177"/>
      <c r="C86" s="2"/>
      <c r="D86" s="2"/>
      <c r="E86" s="2"/>
      <c r="F86" s="2"/>
      <c r="G86" s="2"/>
      <c r="H86" s="2"/>
      <c r="I86" s="2"/>
      <c r="J86" s="2"/>
      <c r="K86" s="2"/>
      <c r="L86" s="44"/>
    </row>
    <row r="87" spans="1:12" ht="15" customHeight="1" x14ac:dyDescent="0.25">
      <c r="A87" s="176"/>
      <c r="B87" s="177"/>
      <c r="C87" s="2"/>
      <c r="D87" s="2"/>
      <c r="E87" s="2"/>
      <c r="F87" s="2"/>
      <c r="G87" s="2"/>
      <c r="H87" s="2"/>
      <c r="I87" s="2"/>
      <c r="J87" s="2"/>
      <c r="K87" s="2"/>
      <c r="L87" s="44"/>
    </row>
    <row r="88" spans="1:12" ht="15.95" customHeight="1" x14ac:dyDescent="0.25">
      <c r="A88" s="176"/>
      <c r="B88" s="177"/>
      <c r="C88" s="2"/>
      <c r="D88" s="2"/>
      <c r="E88" s="2"/>
      <c r="F88" s="2"/>
      <c r="G88" s="2"/>
      <c r="H88" s="2"/>
      <c r="I88" s="2"/>
      <c r="J88" s="2"/>
      <c r="K88" s="2"/>
      <c r="L88" s="44"/>
    </row>
    <row r="89" spans="1:12" ht="15.95" customHeight="1" x14ac:dyDescent="0.25">
      <c r="A89" s="176"/>
      <c r="B89" s="177"/>
      <c r="C89" s="2"/>
      <c r="D89" s="2"/>
      <c r="E89" s="2"/>
      <c r="F89" s="2"/>
      <c r="G89" s="2"/>
      <c r="H89" s="2"/>
      <c r="I89" s="2"/>
      <c r="J89" s="2"/>
      <c r="K89" s="2"/>
      <c r="L89" s="44"/>
    </row>
    <row r="90" spans="1:12" ht="15.95" customHeight="1" x14ac:dyDescent="0.25">
      <c r="A90" s="176"/>
      <c r="B90" s="177"/>
      <c r="C90" s="2"/>
      <c r="D90" s="2"/>
      <c r="E90" s="2"/>
      <c r="F90" s="2"/>
      <c r="G90" s="2"/>
      <c r="H90" s="2"/>
      <c r="I90" s="2"/>
      <c r="J90" s="2"/>
      <c r="K90" s="2"/>
      <c r="L90" s="44"/>
    </row>
    <row r="91" spans="1:12" ht="15.95" customHeight="1" x14ac:dyDescent="0.25">
      <c r="A91" s="176"/>
      <c r="B91" s="177"/>
      <c r="C91" s="2"/>
      <c r="D91" s="2"/>
      <c r="E91" s="2"/>
      <c r="F91" s="2"/>
      <c r="G91" s="2"/>
      <c r="H91" s="2"/>
      <c r="I91" s="2"/>
      <c r="J91" s="2"/>
      <c r="K91" s="2"/>
      <c r="L91" s="44"/>
    </row>
    <row r="92" spans="1:12" ht="15.95" customHeight="1" x14ac:dyDescent="0.25">
      <c r="A92" s="176"/>
      <c r="B92" s="177"/>
      <c r="C92" s="2"/>
      <c r="D92" s="2"/>
      <c r="E92" s="2"/>
      <c r="F92" s="2"/>
      <c r="G92" s="2"/>
      <c r="H92" s="2"/>
      <c r="I92" s="2"/>
      <c r="J92" s="2"/>
      <c r="K92" s="2"/>
      <c r="L92" s="44"/>
    </row>
    <row r="93" spans="1:12" ht="15.95" customHeight="1" x14ac:dyDescent="0.25">
      <c r="A93" s="176"/>
      <c r="B93" s="177"/>
      <c r="C93" s="2"/>
      <c r="D93" s="2"/>
      <c r="E93" s="2"/>
      <c r="F93" s="2"/>
      <c r="G93" s="2"/>
      <c r="H93" s="2"/>
      <c r="I93" s="2"/>
      <c r="J93" s="2"/>
      <c r="K93" s="2"/>
      <c r="L93" s="44"/>
    </row>
    <row r="94" spans="1:12" ht="15.95" customHeight="1" x14ac:dyDescent="0.25">
      <c r="A94" s="176"/>
      <c r="B94" s="177"/>
      <c r="C94" s="2"/>
      <c r="D94" s="2"/>
      <c r="E94" s="2"/>
      <c r="F94" s="2"/>
      <c r="G94" s="2"/>
      <c r="H94" s="2"/>
      <c r="I94" s="2"/>
      <c r="J94" s="2"/>
      <c r="K94" s="2"/>
      <c r="L94" s="44"/>
    </row>
    <row r="95" spans="1:12" ht="15.95" customHeight="1" x14ac:dyDescent="0.25">
      <c r="A95" s="88"/>
      <c r="B95" s="89"/>
      <c r="C95" s="2"/>
      <c r="D95" s="2"/>
      <c r="E95" s="2"/>
      <c r="F95" s="2"/>
      <c r="G95" s="2"/>
      <c r="H95" s="2"/>
      <c r="I95" s="2"/>
      <c r="J95" s="2"/>
      <c r="K95" s="2"/>
      <c r="L95" s="44"/>
    </row>
    <row r="96" spans="1:12" ht="15.95" customHeight="1" x14ac:dyDescent="0.25">
      <c r="A96" s="88"/>
      <c r="B96" s="89"/>
      <c r="C96" s="2"/>
      <c r="D96" s="2"/>
      <c r="E96" s="2"/>
      <c r="F96" s="2"/>
      <c r="G96" s="2"/>
      <c r="H96" s="2"/>
      <c r="I96" s="2"/>
      <c r="J96" s="2"/>
      <c r="K96" s="2"/>
      <c r="L96" s="44"/>
    </row>
    <row r="97" spans="1:12" ht="15.95" customHeight="1" x14ac:dyDescent="0.25">
      <c r="A97" s="88"/>
      <c r="B97" s="89"/>
      <c r="C97" s="2"/>
      <c r="D97" s="2"/>
      <c r="E97" s="2"/>
      <c r="F97" s="2"/>
      <c r="G97" s="2"/>
      <c r="H97" s="2"/>
      <c r="I97" s="2"/>
      <c r="J97" s="2"/>
      <c r="K97" s="2"/>
      <c r="L97" s="44"/>
    </row>
    <row r="98" spans="1:12" ht="15.95" customHeight="1" x14ac:dyDescent="0.25">
      <c r="A98" s="88"/>
      <c r="B98" s="89"/>
      <c r="C98" s="2"/>
      <c r="D98" s="2"/>
      <c r="E98" s="2"/>
      <c r="F98" s="2"/>
      <c r="G98" s="2"/>
      <c r="H98" s="2"/>
      <c r="I98" s="2"/>
      <c r="J98" s="2"/>
      <c r="K98" s="2"/>
      <c r="L98" s="44"/>
    </row>
    <row r="99" spans="1:12" ht="15.95" customHeight="1" x14ac:dyDescent="0.25">
      <c r="A99" s="88"/>
      <c r="B99" s="89"/>
      <c r="C99" s="2"/>
      <c r="D99" s="2"/>
      <c r="E99" s="2"/>
      <c r="F99" s="2"/>
      <c r="G99" s="2"/>
      <c r="H99" s="2"/>
      <c r="I99" s="2"/>
      <c r="J99" s="2"/>
      <c r="K99" s="2"/>
      <c r="L99" s="44"/>
    </row>
    <row r="100" spans="1:12" ht="15.95" customHeight="1" x14ac:dyDescent="0.25">
      <c r="A100" s="176"/>
      <c r="B100" s="177"/>
      <c r="C100" s="2"/>
      <c r="D100" s="2"/>
      <c r="E100" s="2"/>
      <c r="F100" s="2"/>
      <c r="G100" s="2"/>
      <c r="H100" s="2"/>
      <c r="I100" s="2"/>
      <c r="J100" s="2"/>
      <c r="K100" s="2"/>
      <c r="L100" s="44"/>
    </row>
    <row r="101" spans="1:12" ht="15.95" customHeight="1" x14ac:dyDescent="0.25">
      <c r="A101" s="176"/>
      <c r="B101" s="177"/>
      <c r="C101" s="2"/>
      <c r="D101" s="2"/>
      <c r="E101" s="2"/>
      <c r="F101" s="2"/>
      <c r="G101" s="2"/>
      <c r="H101" s="2"/>
      <c r="I101" s="2"/>
      <c r="J101" s="2"/>
      <c r="K101" s="2"/>
      <c r="L101" s="44"/>
    </row>
    <row r="102" spans="1:12" ht="15.95" customHeight="1" x14ac:dyDescent="0.25">
      <c r="A102" s="176"/>
      <c r="B102" s="177"/>
      <c r="C102" s="2"/>
      <c r="D102" s="2"/>
      <c r="E102" s="2"/>
      <c r="F102" s="2"/>
      <c r="G102" s="2"/>
      <c r="H102" s="2"/>
      <c r="I102" s="2"/>
      <c r="J102" s="2"/>
      <c r="K102" s="2"/>
      <c r="L102" s="44"/>
    </row>
    <row r="103" spans="1:12" ht="15.95" customHeight="1" x14ac:dyDescent="0.25">
      <c r="A103" s="176"/>
      <c r="B103" s="177"/>
      <c r="C103" s="2"/>
      <c r="D103" s="2"/>
      <c r="E103" s="2"/>
      <c r="F103" s="2"/>
      <c r="G103" s="2"/>
      <c r="H103" s="2"/>
      <c r="I103" s="2"/>
      <c r="J103" s="2"/>
      <c r="K103" s="2"/>
      <c r="L103" s="44"/>
    </row>
    <row r="104" spans="1:12" ht="15.95" customHeight="1" x14ac:dyDescent="0.25">
      <c r="A104" s="176"/>
      <c r="B104" s="177"/>
      <c r="C104" s="2"/>
      <c r="D104" s="2"/>
      <c r="E104" s="2"/>
      <c r="F104" s="2"/>
      <c r="G104" s="2"/>
      <c r="H104" s="2"/>
      <c r="I104" s="2"/>
      <c r="J104" s="2"/>
      <c r="K104" s="2"/>
      <c r="L104" s="44"/>
    </row>
    <row r="105" spans="1:12" ht="15.95" customHeight="1" x14ac:dyDescent="0.25">
      <c r="A105" s="176"/>
      <c r="B105" s="177"/>
      <c r="C105" s="2"/>
      <c r="D105" s="2"/>
      <c r="E105" s="2"/>
      <c r="F105" s="2"/>
      <c r="G105" s="2"/>
      <c r="H105" s="2"/>
      <c r="I105" s="2"/>
      <c r="J105" s="2"/>
      <c r="K105" s="2"/>
      <c r="L105" s="44"/>
    </row>
    <row r="106" spans="1:12" ht="15.95" customHeight="1" thickBot="1" x14ac:dyDescent="0.3">
      <c r="A106" s="277"/>
      <c r="B106" s="278"/>
      <c r="C106" s="50"/>
      <c r="D106" s="50"/>
      <c r="E106" s="50"/>
      <c r="F106" s="50"/>
      <c r="G106" s="50"/>
      <c r="H106" s="50"/>
      <c r="I106" s="50"/>
      <c r="J106" s="50"/>
      <c r="K106" s="50"/>
      <c r="L106" s="54"/>
    </row>
    <row r="123" spans="9:9" x14ac:dyDescent="0.25">
      <c r="I123" s="8"/>
    </row>
  </sheetData>
  <mergeCells count="204">
    <mergeCell ref="J2:K2"/>
    <mergeCell ref="A14:H14"/>
    <mergeCell ref="I15:J15"/>
    <mergeCell ref="I16:J16"/>
    <mergeCell ref="E17:F17"/>
    <mergeCell ref="E18:F18"/>
    <mergeCell ref="E19:F19"/>
    <mergeCell ref="I17:J17"/>
    <mergeCell ref="K15:L15"/>
    <mergeCell ref="A8:B8"/>
    <mergeCell ref="C8:D8"/>
    <mergeCell ref="G8:H8"/>
    <mergeCell ref="E8:F8"/>
    <mergeCell ref="I19:J19"/>
    <mergeCell ref="C17:D17"/>
    <mergeCell ref="C18:D18"/>
    <mergeCell ref="C19:D19"/>
    <mergeCell ref="B15:D15"/>
    <mergeCell ref="B16:D16"/>
    <mergeCell ref="F16:H16"/>
    <mergeCell ref="F15:H15"/>
    <mergeCell ref="A11:G11"/>
    <mergeCell ref="K11:L11"/>
    <mergeCell ref="A7:B7"/>
    <mergeCell ref="I79:J79"/>
    <mergeCell ref="A80:B81"/>
    <mergeCell ref="B1:C1"/>
    <mergeCell ref="D3:E3"/>
    <mergeCell ref="G3:H3"/>
    <mergeCell ref="J3:K3"/>
    <mergeCell ref="J4:L4"/>
    <mergeCell ref="J5:L5"/>
    <mergeCell ref="J23:K23"/>
    <mergeCell ref="A17:B17"/>
    <mergeCell ref="A18:B18"/>
    <mergeCell ref="A19:B19"/>
    <mergeCell ref="A20:B20"/>
    <mergeCell ref="A4:C4"/>
    <mergeCell ref="A5:C5"/>
    <mergeCell ref="D5:E5"/>
    <mergeCell ref="D4:E4"/>
    <mergeCell ref="G4:H4"/>
    <mergeCell ref="G5:H5"/>
    <mergeCell ref="G2:H2"/>
    <mergeCell ref="C20:D20"/>
    <mergeCell ref="G17:H17"/>
    <mergeCell ref="D1:L1"/>
    <mergeCell ref="D2:E2"/>
    <mergeCell ref="A102:B102"/>
    <mergeCell ref="A103:B103"/>
    <mergeCell ref="A104:B104"/>
    <mergeCell ref="A105:B105"/>
    <mergeCell ref="A106:B106"/>
    <mergeCell ref="A91:B91"/>
    <mergeCell ref="A92:B92"/>
    <mergeCell ref="A93:B93"/>
    <mergeCell ref="A94:B94"/>
    <mergeCell ref="A100:B100"/>
    <mergeCell ref="A101:B101"/>
    <mergeCell ref="G64:I64"/>
    <mergeCell ref="A62:E62"/>
    <mergeCell ref="I53:J53"/>
    <mergeCell ref="I54:J54"/>
    <mergeCell ref="K49:L49"/>
    <mergeCell ref="K53:L53"/>
    <mergeCell ref="K54:L54"/>
    <mergeCell ref="K55:L55"/>
    <mergeCell ref="A55:J55"/>
    <mergeCell ref="A49:E49"/>
    <mergeCell ref="A53:E53"/>
    <mergeCell ref="A54:E54"/>
    <mergeCell ref="E27:F27"/>
    <mergeCell ref="I14:L14"/>
    <mergeCell ref="K16:L16"/>
    <mergeCell ref="K17:L17"/>
    <mergeCell ref="I18:J18"/>
    <mergeCell ref="K18:L18"/>
    <mergeCell ref="G18:H18"/>
    <mergeCell ref="G19:H19"/>
    <mergeCell ref="B21:H21"/>
    <mergeCell ref="I21:J21"/>
    <mergeCell ref="K21:L21"/>
    <mergeCell ref="A23:I23"/>
    <mergeCell ref="K27:L27"/>
    <mergeCell ref="G27:H27"/>
    <mergeCell ref="F20:H20"/>
    <mergeCell ref="K19:L19"/>
    <mergeCell ref="I20:J20"/>
    <mergeCell ref="K20:L20"/>
    <mergeCell ref="C27:D27"/>
    <mergeCell ref="A27:B27"/>
    <mergeCell ref="A90:B90"/>
    <mergeCell ref="A9:B9"/>
    <mergeCell ref="A26:L26"/>
    <mergeCell ref="I27:J27"/>
    <mergeCell ref="K33:L33"/>
    <mergeCell ref="K38:L38"/>
    <mergeCell ref="K39:L39"/>
    <mergeCell ref="A40:J40"/>
    <mergeCell ref="A32:L32"/>
    <mergeCell ref="A57:E57"/>
    <mergeCell ref="A85:B85"/>
    <mergeCell ref="A46:E46"/>
    <mergeCell ref="A41:B43"/>
    <mergeCell ref="A33:G33"/>
    <mergeCell ref="A78:D78"/>
    <mergeCell ref="C79:D79"/>
    <mergeCell ref="E78:H78"/>
    <mergeCell ref="G79:H79"/>
    <mergeCell ref="I78:L78"/>
    <mergeCell ref="K79:L79"/>
    <mergeCell ref="A83:B83"/>
    <mergeCell ref="A84:B84"/>
    <mergeCell ref="A79:B79"/>
    <mergeCell ref="E79:F79"/>
    <mergeCell ref="I7:J7"/>
    <mergeCell ref="I9:J9"/>
    <mergeCell ref="C7:D7"/>
    <mergeCell ref="E7:F7"/>
    <mergeCell ref="G7:H7"/>
    <mergeCell ref="K7:L7"/>
    <mergeCell ref="G9:H9"/>
    <mergeCell ref="E9:F9"/>
    <mergeCell ref="K9:L9"/>
    <mergeCell ref="C9:D9"/>
    <mergeCell ref="I8:J8"/>
    <mergeCell ref="K8:L8"/>
    <mergeCell ref="A89:B89"/>
    <mergeCell ref="A86:B86"/>
    <mergeCell ref="A87:B87"/>
    <mergeCell ref="A88:B88"/>
    <mergeCell ref="C41:L43"/>
    <mergeCell ref="G57:L57"/>
    <mergeCell ref="A47:E47"/>
    <mergeCell ref="K46:L46"/>
    <mergeCell ref="K47:L47"/>
    <mergeCell ref="I46:J46"/>
    <mergeCell ref="I47:J47"/>
    <mergeCell ref="I48:J48"/>
    <mergeCell ref="I49:J49"/>
    <mergeCell ref="A82:B82"/>
    <mergeCell ref="A66:L66"/>
    <mergeCell ref="A67:B67"/>
    <mergeCell ref="A68:B68"/>
    <mergeCell ref="K48:L48"/>
    <mergeCell ref="A58:B58"/>
    <mergeCell ref="A59:B59"/>
    <mergeCell ref="A60:B60"/>
    <mergeCell ref="G62:L62"/>
    <mergeCell ref="G63:I63"/>
    <mergeCell ref="A77:L77"/>
    <mergeCell ref="C67:D67"/>
    <mergeCell ref="C68:D68"/>
    <mergeCell ref="E67:F67"/>
    <mergeCell ref="G67:H67"/>
    <mergeCell ref="I67:J67"/>
    <mergeCell ref="K67:L67"/>
    <mergeCell ref="K68:L68"/>
    <mergeCell ref="I68:J68"/>
    <mergeCell ref="G68:H68"/>
    <mergeCell ref="E68:F68"/>
    <mergeCell ref="A10:B10"/>
    <mergeCell ref="C10:D10"/>
    <mergeCell ref="E10:F10"/>
    <mergeCell ref="G10:H10"/>
    <mergeCell ref="I10:J10"/>
    <mergeCell ref="K10:L10"/>
    <mergeCell ref="A12:E12"/>
    <mergeCell ref="I12:J12"/>
    <mergeCell ref="K12:L12"/>
    <mergeCell ref="A37:G37"/>
    <mergeCell ref="K37:L37"/>
    <mergeCell ref="A35:G35"/>
    <mergeCell ref="K35:L35"/>
    <mergeCell ref="A34:G34"/>
    <mergeCell ref="K34:L34"/>
    <mergeCell ref="A36:G36"/>
    <mergeCell ref="K36:L36"/>
    <mergeCell ref="A52:E52"/>
    <mergeCell ref="I52:J52"/>
    <mergeCell ref="K52:L52"/>
    <mergeCell ref="A51:E51"/>
    <mergeCell ref="I51:J51"/>
    <mergeCell ref="K51:L51"/>
    <mergeCell ref="A50:E50"/>
    <mergeCell ref="I50:J50"/>
    <mergeCell ref="K50:L50"/>
    <mergeCell ref="A38:G38"/>
    <mergeCell ref="A39:G39"/>
    <mergeCell ref="A45:L45"/>
    <mergeCell ref="K40:L40"/>
    <mergeCell ref="A48:E48"/>
    <mergeCell ref="A29:B29"/>
    <mergeCell ref="C29:D29"/>
    <mergeCell ref="E29:F29"/>
    <mergeCell ref="G29:H29"/>
    <mergeCell ref="I29:J29"/>
    <mergeCell ref="K29:L29"/>
    <mergeCell ref="A28:B28"/>
    <mergeCell ref="C28:D28"/>
    <mergeCell ref="E28:F28"/>
    <mergeCell ref="G28:H28"/>
    <mergeCell ref="I28:J28"/>
    <mergeCell ref="K28:L28"/>
  </mergeCells>
  <conditionalFormatting sqref="C59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!" sqref="J59">
      <formula1>IF(VALUE(LEFT(B1,2))=85,J59,0)</formula1>
    </dataValidation>
    <dataValidation type="custom" allowBlank="1" showInputMessage="1" showErrorMessage="1" errorTitle="BIG MISTAKE" error="DOSSIER 85 !!" sqref="H59">
      <formula1>IF(VALUE(LEFT(B1,2))=85,H59,0)</formula1>
    </dataValidation>
    <dataValidation type="custom" allowBlank="1" showInputMessage="1" showErrorMessage="1" errorTitle="BIG MISTAKE" error="DOSSIER 85 !!" sqref="J60">
      <formula1>IF(VALUE(LEFT(B1,2))=69,J60,0)</formula1>
    </dataValidation>
    <dataValidation type="list" allowBlank="1" showInputMessage="1" showErrorMessage="1" sqref="I79 A79 E79">
      <formula1>Techniciens</formula1>
    </dataValidation>
    <dataValidation type="custom" showInputMessage="1" showErrorMessage="1" sqref="C79">
      <formula1>IF(#REF!=0,"",#REF!)</formula1>
    </dataValidation>
    <dataValidation type="whole" operator="equal" allowBlank="1" showInputMessage="1" showErrorMessage="1" errorTitle="BIG MISTAKE" error="Ne rien mettre quelquesoit le n° de dossier." sqref="H60">
      <formula1>0</formula1>
    </dataValidation>
    <dataValidation type="custom" allowBlank="1" showInputMessage="1" showErrorMessage="1" errorTitle="BIG MISTAKE" error="DOSSIER 85" sqref="C60">
      <formula1>IF(VALUE(LEFT(B1,2))=69,K40,0)</formula1>
    </dataValidation>
    <dataValidation type="custom" allowBlank="1" showInputMessage="1" showErrorMessage="1" errorTitle="Big MISTAKE !!!!" error="Ce n'est pas un dossier 85 !!!" sqref="C59">
      <formula1>IF(VALUE(LEFT(B1,2))=85,K40,0)</formula1>
    </dataValidation>
    <dataValidation type="list" allowBlank="1" showInputMessage="1" showErrorMessage="1" sqref="I12 I47:I54">
      <formula1>Dispo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1"/>
  <ignoredErrors>
    <ignoredError sqref="F48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5"/>
  <sheetViews>
    <sheetView workbookViewId="0">
      <selection activeCell="E16" sqref="E16"/>
    </sheetView>
  </sheetViews>
  <sheetFormatPr baseColWidth="10" defaultRowHeight="15.75" x14ac:dyDescent="0.25"/>
  <cols>
    <col min="1" max="1" width="27.28515625" style="53" bestFit="1" customWidth="1"/>
    <col min="2" max="2" width="20.7109375" customWidth="1"/>
    <col min="3" max="3" width="10.7109375" customWidth="1"/>
    <col min="4" max="5" width="19.7109375" customWidth="1"/>
    <col min="6" max="7" width="15.7109375" customWidth="1"/>
  </cols>
  <sheetData>
    <row r="1" spans="1:7" ht="15" customHeight="1" thickBot="1" x14ac:dyDescent="0.3">
      <c r="A1" s="143" t="s">
        <v>73</v>
      </c>
      <c r="B1" s="147" t="s">
        <v>110</v>
      </c>
      <c r="C1" s="14" t="s">
        <v>178</v>
      </c>
      <c r="D1" s="5" t="s">
        <v>40</v>
      </c>
      <c r="E1" s="40" t="s">
        <v>77</v>
      </c>
      <c r="F1" s="7" t="s">
        <v>33</v>
      </c>
      <c r="G1" s="6" t="s">
        <v>34</v>
      </c>
    </row>
    <row r="2" spans="1:7" ht="15" customHeight="1" x14ac:dyDescent="0.25">
      <c r="A2" s="144"/>
      <c r="B2" s="148"/>
      <c r="C2" s="13"/>
      <c r="D2" s="19"/>
      <c r="E2" s="95"/>
      <c r="F2" s="96"/>
      <c r="G2" s="10"/>
    </row>
    <row r="3" spans="1:7" ht="15" customHeight="1" x14ac:dyDescent="0.25">
      <c r="A3" s="145" t="s">
        <v>120</v>
      </c>
      <c r="B3" s="149" t="s">
        <v>174</v>
      </c>
      <c r="C3" s="15">
        <v>15</v>
      </c>
      <c r="D3" s="20" t="s">
        <v>30</v>
      </c>
      <c r="E3" s="94" t="s">
        <v>168</v>
      </c>
      <c r="F3" s="97" t="s">
        <v>111</v>
      </c>
      <c r="G3" s="16">
        <v>89545</v>
      </c>
    </row>
    <row r="4" spans="1:7" ht="15" customHeight="1" thickBot="1" x14ac:dyDescent="0.3">
      <c r="A4" s="145" t="s">
        <v>119</v>
      </c>
      <c r="B4" s="149" t="s">
        <v>175</v>
      </c>
      <c r="C4" s="15">
        <v>25</v>
      </c>
      <c r="D4" s="21" t="s">
        <v>31</v>
      </c>
      <c r="E4" s="94" t="s">
        <v>169</v>
      </c>
      <c r="F4" s="97" t="s">
        <v>112</v>
      </c>
      <c r="G4" s="98">
        <v>1125896</v>
      </c>
    </row>
    <row r="5" spans="1:7" ht="15" customHeight="1" thickBot="1" x14ac:dyDescent="0.3">
      <c r="A5" s="145" t="s">
        <v>173</v>
      </c>
      <c r="B5" s="149" t="s">
        <v>176</v>
      </c>
      <c r="C5" s="15">
        <v>40</v>
      </c>
      <c r="D5" s="22" t="s">
        <v>62</v>
      </c>
      <c r="E5" s="94" t="s">
        <v>170</v>
      </c>
      <c r="F5" s="97" t="s">
        <v>113</v>
      </c>
      <c r="G5" s="16">
        <v>566874</v>
      </c>
    </row>
    <row r="6" spans="1:7" ht="15" customHeight="1" thickBot="1" x14ac:dyDescent="0.3">
      <c r="A6" s="146" t="s">
        <v>122</v>
      </c>
      <c r="B6" s="149" t="s">
        <v>177</v>
      </c>
      <c r="C6" s="15">
        <v>65</v>
      </c>
      <c r="D6" s="23"/>
      <c r="E6" s="94" t="s">
        <v>171</v>
      </c>
      <c r="F6" s="97" t="s">
        <v>114</v>
      </c>
      <c r="G6" s="98">
        <v>48456</v>
      </c>
    </row>
    <row r="7" spans="1:7" ht="15" customHeight="1" x14ac:dyDescent="0.25">
      <c r="B7" s="149" t="s">
        <v>179</v>
      </c>
      <c r="C7" s="15">
        <v>120</v>
      </c>
      <c r="D7" s="24" t="s">
        <v>28</v>
      </c>
      <c r="E7" s="94" t="s">
        <v>172</v>
      </c>
      <c r="F7" s="97" t="s">
        <v>115</v>
      </c>
      <c r="G7" s="16">
        <v>48746</v>
      </c>
    </row>
    <row r="8" spans="1:7" ht="15" customHeight="1" x14ac:dyDescent="0.25">
      <c r="B8" s="149"/>
      <c r="C8" s="15"/>
      <c r="D8" s="25" t="s">
        <v>63</v>
      </c>
      <c r="E8" s="94"/>
      <c r="F8" s="97" t="s">
        <v>116</v>
      </c>
      <c r="G8" s="16">
        <v>4564156</v>
      </c>
    </row>
    <row r="9" spans="1:7" ht="15" customHeight="1" thickBot="1" x14ac:dyDescent="0.3">
      <c r="B9" s="150"/>
      <c r="C9" s="18"/>
      <c r="D9" s="45" t="s">
        <v>32</v>
      </c>
      <c r="E9" s="94"/>
      <c r="F9" s="97" t="s">
        <v>118</v>
      </c>
      <c r="G9" s="16">
        <v>4156456</v>
      </c>
    </row>
    <row r="10" spans="1:7" ht="15" customHeight="1" thickBot="1" x14ac:dyDescent="0.3">
      <c r="D10" s="26" t="s">
        <v>3</v>
      </c>
      <c r="E10" s="41"/>
      <c r="F10" s="102" t="s">
        <v>117</v>
      </c>
      <c r="G10" s="99">
        <v>48645</v>
      </c>
    </row>
    <row r="11" spans="1:7" ht="15" customHeight="1" x14ac:dyDescent="0.25">
      <c r="D11" s="27"/>
      <c r="G11" s="17"/>
    </row>
    <row r="12" spans="1:7" ht="15" customHeight="1" x14ac:dyDescent="0.25">
      <c r="D12" s="28" t="s">
        <v>26</v>
      </c>
      <c r="G12" s="93"/>
    </row>
    <row r="13" spans="1:7" ht="15" customHeight="1" thickBot="1" x14ac:dyDescent="0.3">
      <c r="D13" s="29" t="s">
        <v>27</v>
      </c>
      <c r="G13" s="17"/>
    </row>
    <row r="14" spans="1:7" ht="16.5" thickBot="1" x14ac:dyDescent="0.3">
      <c r="D14" s="30" t="s">
        <v>42</v>
      </c>
      <c r="G14" s="17"/>
    </row>
    <row r="15" spans="1:7" x14ac:dyDescent="0.25">
      <c r="D15" s="31"/>
      <c r="G15" s="17"/>
    </row>
    <row r="16" spans="1:7" x14ac:dyDescent="0.25">
      <c r="D16" s="42" t="s">
        <v>100</v>
      </c>
      <c r="G16" s="17"/>
    </row>
    <row r="17" spans="4:7" x14ac:dyDescent="0.25">
      <c r="D17" s="42" t="s">
        <v>101</v>
      </c>
      <c r="G17" s="17"/>
    </row>
    <row r="18" spans="4:7" x14ac:dyDescent="0.25">
      <c r="D18" s="32" t="s">
        <v>102</v>
      </c>
      <c r="G18" s="17"/>
    </row>
    <row r="19" spans="4:7" x14ac:dyDescent="0.25">
      <c r="D19" s="69" t="s">
        <v>103</v>
      </c>
      <c r="G19" s="17"/>
    </row>
    <row r="20" spans="4:7" ht="16.5" thickBot="1" x14ac:dyDescent="0.3">
      <c r="D20" s="33" t="s">
        <v>56</v>
      </c>
      <c r="G20" s="17"/>
    </row>
    <row r="21" spans="4:7" ht="16.5" thickBot="1" x14ac:dyDescent="0.3">
      <c r="D21" s="34" t="s">
        <v>4</v>
      </c>
      <c r="G21" s="17"/>
    </row>
    <row r="22" spans="4:7" x14ac:dyDescent="0.25">
      <c r="D22" s="35"/>
      <c r="G22" s="17"/>
    </row>
    <row r="23" spans="4:7" x14ac:dyDescent="0.25">
      <c r="D23" s="36" t="s">
        <v>155</v>
      </c>
      <c r="G23" s="17"/>
    </row>
    <row r="24" spans="4:7" x14ac:dyDescent="0.25">
      <c r="D24" s="36" t="s">
        <v>156</v>
      </c>
      <c r="G24" s="17"/>
    </row>
    <row r="25" spans="4:7" x14ac:dyDescent="0.25">
      <c r="D25" s="36" t="s">
        <v>157</v>
      </c>
      <c r="G25" s="17"/>
    </row>
    <row r="26" spans="4:7" ht="16.5" thickBot="1" x14ac:dyDescent="0.3">
      <c r="D26" s="37" t="s">
        <v>158</v>
      </c>
      <c r="G26" s="17"/>
    </row>
    <row r="27" spans="4:7" ht="16.5" thickBot="1" x14ac:dyDescent="0.3">
      <c r="D27" s="38" t="s">
        <v>29</v>
      </c>
    </row>
    <row r="28" spans="4:7" x14ac:dyDescent="0.25">
      <c r="D28" s="39"/>
    </row>
    <row r="29" spans="4:7" x14ac:dyDescent="0.25">
      <c r="D29" s="100" t="s">
        <v>106</v>
      </c>
      <c r="G29" s="17"/>
    </row>
    <row r="30" spans="4:7" x14ac:dyDescent="0.25">
      <c r="D30" s="100" t="s">
        <v>107</v>
      </c>
      <c r="G30" s="17"/>
    </row>
    <row r="31" spans="4:7" x14ac:dyDescent="0.25">
      <c r="D31" s="100" t="s">
        <v>104</v>
      </c>
      <c r="G31" s="17"/>
    </row>
    <row r="32" spans="4:7" x14ac:dyDescent="0.25">
      <c r="D32" s="100" t="s">
        <v>109</v>
      </c>
      <c r="G32" s="17"/>
    </row>
    <row r="33" spans="4:7" x14ac:dyDescent="0.25">
      <c r="D33" s="100" t="s">
        <v>105</v>
      </c>
      <c r="G33" s="17"/>
    </row>
    <row r="34" spans="4:7" ht="16.5" thickBot="1" x14ac:dyDescent="0.3">
      <c r="D34" s="101" t="s">
        <v>108</v>
      </c>
      <c r="F34" s="17"/>
      <c r="G34" s="17"/>
    </row>
    <row r="35" spans="4:7" x14ac:dyDescent="0.25">
      <c r="F35" s="17"/>
      <c r="G35" s="17"/>
    </row>
    <row r="36" spans="4:7" x14ac:dyDescent="0.25">
      <c r="F36" s="17"/>
    </row>
    <row r="37" spans="4:7" x14ac:dyDescent="0.25">
      <c r="F37" s="17"/>
    </row>
    <row r="38" spans="4:7" x14ac:dyDescent="0.25">
      <c r="F38" s="17"/>
    </row>
    <row r="39" spans="4:7" x14ac:dyDescent="0.25">
      <c r="F39" s="17"/>
    </row>
    <row r="40" spans="4:7" x14ac:dyDescent="0.25">
      <c r="F40" s="17"/>
    </row>
    <row r="41" spans="4:7" x14ac:dyDescent="0.25">
      <c r="F41" s="17"/>
    </row>
    <row r="42" spans="4:7" x14ac:dyDescent="0.25">
      <c r="F42" s="17"/>
    </row>
    <row r="43" spans="4:7" x14ac:dyDescent="0.25">
      <c r="F43" s="17"/>
    </row>
    <row r="44" spans="4:7" x14ac:dyDescent="0.25">
      <c r="F44" s="17"/>
    </row>
    <row r="45" spans="4:7" x14ac:dyDescent="0.25">
      <c r="F45" s="17"/>
    </row>
  </sheetData>
  <sortState ref="D26:D31">
    <sortCondition ref="D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23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2.75" outlineLevelCol="1" x14ac:dyDescent="0.25"/>
  <cols>
    <col min="1" max="1" width="19.42578125" style="129" bestFit="1" customWidth="1"/>
    <col min="2" max="2" width="15.28515625" style="107" bestFit="1" customWidth="1"/>
    <col min="3" max="3" width="23.28515625" style="107" bestFit="1" customWidth="1"/>
    <col min="4" max="4" width="4.5703125" style="129" bestFit="1" customWidth="1"/>
    <col min="5" max="5" width="11.5703125" style="129" bestFit="1" customWidth="1"/>
    <col min="6" max="6" width="9.85546875" style="129" bestFit="1" customWidth="1"/>
    <col min="7" max="7" width="10.85546875" style="129" bestFit="1" customWidth="1"/>
    <col min="8" max="8" width="23.7109375" style="107" bestFit="1" customWidth="1"/>
    <col min="9" max="9" width="30.7109375" style="107" bestFit="1" customWidth="1"/>
    <col min="10" max="10" width="7.42578125" style="107" bestFit="1" customWidth="1"/>
    <col min="11" max="11" width="12" style="129" bestFit="1" customWidth="1"/>
    <col min="12" max="12" width="11" style="129" bestFit="1" customWidth="1"/>
    <col min="13" max="13" width="10.7109375" style="129" bestFit="1" customWidth="1"/>
    <col min="14" max="14" width="23.28515625" style="107" bestFit="1" customWidth="1"/>
    <col min="15" max="15" width="11.85546875" style="107" bestFit="1" customWidth="1"/>
    <col min="16" max="16" width="13.5703125" style="107" bestFit="1" customWidth="1"/>
    <col min="17" max="17" width="13.42578125" style="107" bestFit="1" customWidth="1"/>
    <col min="18" max="18" width="13" style="107" bestFit="1" customWidth="1"/>
    <col min="19" max="19" width="7.28515625" style="107" bestFit="1" customWidth="1" outlineLevel="1"/>
    <col min="20" max="20" width="10.7109375" style="107" bestFit="1" customWidth="1" outlineLevel="1"/>
    <col min="21" max="21" width="6.7109375" style="107" bestFit="1" customWidth="1" outlineLevel="1"/>
    <col min="22" max="22" width="6.85546875" style="107" bestFit="1" customWidth="1" outlineLevel="1"/>
    <col min="23" max="23" width="9.140625" style="107" bestFit="1" customWidth="1" outlineLevel="1"/>
    <col min="24" max="24" width="7.28515625" style="107" bestFit="1" customWidth="1"/>
    <col min="25" max="25" width="10.7109375" style="107" bestFit="1" customWidth="1"/>
    <col min="26" max="26" width="6.7109375" style="107" bestFit="1" customWidth="1"/>
    <col min="27" max="27" width="5.42578125" style="107" bestFit="1" customWidth="1"/>
    <col min="28" max="28" width="9.140625" style="107" bestFit="1" customWidth="1"/>
    <col min="29" max="29" width="6.7109375" style="107" bestFit="1" customWidth="1"/>
    <col min="30" max="30" width="10.85546875" style="129" bestFit="1" customWidth="1"/>
    <col min="31" max="31" width="9" style="129" bestFit="1" customWidth="1"/>
    <col min="32" max="32" width="5.7109375" style="107" bestFit="1" customWidth="1"/>
    <col min="33" max="33" width="9.140625" style="107" bestFit="1" customWidth="1"/>
    <col min="34" max="34" width="5.85546875" style="107" bestFit="1" customWidth="1"/>
    <col min="35" max="35" width="10.7109375" style="107" bestFit="1" customWidth="1"/>
    <col min="36" max="36" width="8.28515625" style="107" bestFit="1" customWidth="1"/>
    <col min="37" max="37" width="5.42578125" style="107" bestFit="1" customWidth="1"/>
    <col min="38" max="38" width="8.7109375" style="107" bestFit="1" customWidth="1"/>
    <col min="39" max="16384" width="11.42578125" style="107"/>
  </cols>
  <sheetData>
    <row r="1" spans="1:38" x14ac:dyDescent="0.25">
      <c r="A1" s="103"/>
      <c r="B1" s="332" t="s">
        <v>54</v>
      </c>
      <c r="C1" s="332"/>
      <c r="D1" s="332"/>
      <c r="E1" s="332"/>
      <c r="F1" s="332"/>
      <c r="G1" s="332"/>
      <c r="H1" s="332"/>
      <c r="I1" s="331" t="s">
        <v>41</v>
      </c>
      <c r="J1" s="331"/>
      <c r="K1" s="331"/>
      <c r="L1" s="331"/>
      <c r="M1" s="331"/>
      <c r="N1" s="331"/>
      <c r="O1" s="104" t="s">
        <v>57</v>
      </c>
      <c r="P1" s="105"/>
      <c r="Q1" s="106"/>
      <c r="R1" s="105"/>
      <c r="S1" s="333" t="s">
        <v>46</v>
      </c>
      <c r="T1" s="333"/>
      <c r="U1" s="333"/>
      <c r="V1" s="333"/>
      <c r="W1" s="333"/>
      <c r="X1" s="328" t="s">
        <v>47</v>
      </c>
      <c r="Y1" s="329"/>
      <c r="Z1" s="329"/>
      <c r="AA1" s="329"/>
      <c r="AB1" s="330"/>
      <c r="AC1" s="328" t="s">
        <v>45</v>
      </c>
      <c r="AD1" s="329"/>
      <c r="AE1" s="329"/>
      <c r="AF1" s="329"/>
      <c r="AG1" s="330"/>
      <c r="AH1" s="328" t="s">
        <v>48</v>
      </c>
      <c r="AI1" s="329"/>
      <c r="AJ1" s="329"/>
      <c r="AK1" s="329"/>
      <c r="AL1" s="330"/>
    </row>
    <row r="2" spans="1:38" s="116" customFormat="1" x14ac:dyDescent="0.25">
      <c r="A2" s="108" t="s">
        <v>44</v>
      </c>
      <c r="B2" s="109" t="s">
        <v>35</v>
      </c>
      <c r="C2" s="109" t="s">
        <v>78</v>
      </c>
      <c r="D2" s="110" t="s">
        <v>2</v>
      </c>
      <c r="E2" s="111" t="s">
        <v>52</v>
      </c>
      <c r="F2" s="111" t="s">
        <v>25</v>
      </c>
      <c r="G2" s="111" t="s">
        <v>50</v>
      </c>
      <c r="H2" s="112" t="s">
        <v>51</v>
      </c>
      <c r="I2" s="109" t="s">
        <v>35</v>
      </c>
      <c r="J2" s="109" t="s">
        <v>78</v>
      </c>
      <c r="K2" s="111" t="s">
        <v>52</v>
      </c>
      <c r="L2" s="111" t="s">
        <v>25</v>
      </c>
      <c r="M2" s="111" t="s">
        <v>50</v>
      </c>
      <c r="N2" s="112" t="s">
        <v>51</v>
      </c>
      <c r="O2" s="113" t="s">
        <v>55</v>
      </c>
      <c r="P2" s="113" t="s">
        <v>0</v>
      </c>
      <c r="Q2" s="113" t="s">
        <v>1</v>
      </c>
      <c r="R2" s="113" t="s">
        <v>72</v>
      </c>
      <c r="S2" s="114" t="s">
        <v>0</v>
      </c>
      <c r="T2" s="114" t="s">
        <v>1</v>
      </c>
      <c r="U2" s="114" t="s">
        <v>24</v>
      </c>
      <c r="V2" s="114" t="s">
        <v>61</v>
      </c>
      <c r="W2" s="114" t="s">
        <v>53</v>
      </c>
      <c r="X2" s="114" t="s">
        <v>0</v>
      </c>
      <c r="Y2" s="114" t="s">
        <v>1</v>
      </c>
      <c r="Z2" s="114" t="s">
        <v>24</v>
      </c>
      <c r="AA2" s="114" t="s">
        <v>61</v>
      </c>
      <c r="AB2" s="115" t="s">
        <v>53</v>
      </c>
      <c r="AC2" s="114" t="s">
        <v>0</v>
      </c>
      <c r="AD2" s="114" t="s">
        <v>1</v>
      </c>
      <c r="AE2" s="114" t="s">
        <v>24</v>
      </c>
      <c r="AF2" s="114" t="s">
        <v>61</v>
      </c>
      <c r="AG2" s="114" t="s">
        <v>53</v>
      </c>
      <c r="AH2" s="114" t="s">
        <v>0</v>
      </c>
      <c r="AI2" s="114" t="s">
        <v>1</v>
      </c>
      <c r="AJ2" s="114" t="s">
        <v>24</v>
      </c>
      <c r="AK2" s="114" t="s">
        <v>61</v>
      </c>
      <c r="AL2" s="114" t="s">
        <v>53</v>
      </c>
    </row>
    <row r="3" spans="1:38" x14ac:dyDescent="0.25">
      <c r="A3" s="117"/>
      <c r="B3" s="118"/>
      <c r="C3" s="118"/>
      <c r="D3" s="119"/>
      <c r="E3" s="120"/>
      <c r="F3" s="120"/>
      <c r="G3" s="120"/>
      <c r="H3" s="118"/>
      <c r="I3" s="118"/>
      <c r="J3" s="118"/>
      <c r="K3" s="120"/>
      <c r="L3" s="120"/>
      <c r="M3" s="120"/>
      <c r="N3" s="118"/>
      <c r="O3" s="121"/>
      <c r="P3" s="122"/>
      <c r="Q3" s="103"/>
      <c r="R3" s="122"/>
      <c r="S3" s="123"/>
      <c r="T3" s="123"/>
      <c r="U3" s="123"/>
      <c r="V3" s="123"/>
      <c r="W3" s="124"/>
      <c r="X3" s="123"/>
      <c r="Y3" s="123"/>
      <c r="Z3" s="123"/>
      <c r="AA3" s="123"/>
      <c r="AB3" s="124"/>
      <c r="AC3" s="123"/>
      <c r="AD3" s="125"/>
      <c r="AE3" s="125"/>
      <c r="AF3" s="125"/>
      <c r="AG3" s="126"/>
      <c r="AH3" s="103"/>
      <c r="AI3" s="103"/>
      <c r="AJ3" s="103"/>
      <c r="AK3" s="103"/>
      <c r="AL3" s="126"/>
    </row>
    <row r="4" spans="1:38" x14ac:dyDescent="0.25">
      <c r="A4" s="117" t="s">
        <v>119</v>
      </c>
      <c r="B4" s="118" t="s">
        <v>123</v>
      </c>
      <c r="C4" s="118" t="s">
        <v>124</v>
      </c>
      <c r="D4" s="119" t="s">
        <v>128</v>
      </c>
      <c r="E4" s="120" t="s">
        <v>132</v>
      </c>
      <c r="F4" s="120" t="s">
        <v>136</v>
      </c>
      <c r="G4" s="120" t="s">
        <v>143</v>
      </c>
      <c r="H4" s="118" t="s">
        <v>147</v>
      </c>
      <c r="I4" s="118" t="s">
        <v>151</v>
      </c>
      <c r="J4" s="118"/>
      <c r="K4" s="120"/>
      <c r="L4" s="120"/>
      <c r="M4" s="120"/>
      <c r="N4" s="118"/>
      <c r="O4" s="121" t="s">
        <v>155</v>
      </c>
      <c r="P4" s="122" t="s">
        <v>169</v>
      </c>
      <c r="Q4" s="103"/>
      <c r="R4" s="122"/>
      <c r="S4" s="123" t="s">
        <v>56</v>
      </c>
      <c r="T4" s="123" t="s">
        <v>56</v>
      </c>
      <c r="U4" s="123" t="s">
        <v>56</v>
      </c>
      <c r="V4" s="123" t="s">
        <v>56</v>
      </c>
      <c r="W4" s="124" t="s">
        <v>56</v>
      </c>
      <c r="X4" s="123" t="s">
        <v>56</v>
      </c>
      <c r="Y4" s="123" t="s">
        <v>56</v>
      </c>
      <c r="Z4" s="123" t="s">
        <v>56</v>
      </c>
      <c r="AA4" s="123" t="s">
        <v>56</v>
      </c>
      <c r="AB4" s="124" t="s">
        <v>56</v>
      </c>
      <c r="AC4" s="123" t="s">
        <v>100</v>
      </c>
      <c r="AD4" s="125" t="s">
        <v>164</v>
      </c>
      <c r="AE4" s="125" t="s">
        <v>165</v>
      </c>
      <c r="AF4" s="125">
        <v>52.5</v>
      </c>
      <c r="AG4" s="126">
        <v>40817</v>
      </c>
      <c r="AH4" s="123" t="s">
        <v>56</v>
      </c>
      <c r="AI4" s="123" t="s">
        <v>56</v>
      </c>
      <c r="AJ4" s="123" t="s">
        <v>56</v>
      </c>
      <c r="AK4" s="123" t="s">
        <v>56</v>
      </c>
      <c r="AL4" s="124" t="s">
        <v>56</v>
      </c>
    </row>
    <row r="5" spans="1:38" x14ac:dyDescent="0.25">
      <c r="A5" s="117" t="s">
        <v>120</v>
      </c>
      <c r="B5" s="118" t="s">
        <v>125</v>
      </c>
      <c r="C5" s="118" t="s">
        <v>137</v>
      </c>
      <c r="D5" s="119" t="s">
        <v>129</v>
      </c>
      <c r="E5" s="120" t="s">
        <v>133</v>
      </c>
      <c r="F5" s="120" t="s">
        <v>140</v>
      </c>
      <c r="G5" s="120" t="s">
        <v>144</v>
      </c>
      <c r="H5" s="118" t="s">
        <v>148</v>
      </c>
      <c r="I5" s="118" t="s">
        <v>152</v>
      </c>
      <c r="J5" s="118"/>
      <c r="K5" s="120"/>
      <c r="L5" s="120"/>
      <c r="M5" s="120"/>
      <c r="N5" s="118"/>
      <c r="O5" s="121" t="s">
        <v>156</v>
      </c>
      <c r="P5" s="122" t="s">
        <v>170</v>
      </c>
      <c r="Q5" s="103"/>
      <c r="R5" s="122"/>
      <c r="S5" s="123" t="s">
        <v>100</v>
      </c>
      <c r="T5" s="123" t="s">
        <v>159</v>
      </c>
      <c r="U5" s="123">
        <v>124789</v>
      </c>
      <c r="V5" s="123">
        <v>55</v>
      </c>
      <c r="W5" s="127">
        <v>2004</v>
      </c>
      <c r="X5" s="123" t="s">
        <v>56</v>
      </c>
      <c r="Y5" s="123" t="s">
        <v>56</v>
      </c>
      <c r="Z5" s="123" t="s">
        <v>56</v>
      </c>
      <c r="AA5" s="123" t="s">
        <v>56</v>
      </c>
      <c r="AB5" s="124" t="s">
        <v>56</v>
      </c>
      <c r="AC5" s="123" t="s">
        <v>56</v>
      </c>
      <c r="AD5" s="123" t="s">
        <v>56</v>
      </c>
      <c r="AE5" s="123" t="s">
        <v>56</v>
      </c>
      <c r="AF5" s="123" t="s">
        <v>56</v>
      </c>
      <c r="AG5" s="124" t="s">
        <v>56</v>
      </c>
      <c r="AH5" s="123" t="s">
        <v>103</v>
      </c>
      <c r="AI5" s="123" t="s">
        <v>166</v>
      </c>
      <c r="AJ5" s="123" t="s">
        <v>167</v>
      </c>
      <c r="AK5" s="123">
        <v>964</v>
      </c>
      <c r="AL5" s="124"/>
    </row>
    <row r="6" spans="1:38" x14ac:dyDescent="0.25">
      <c r="A6" s="117" t="s">
        <v>121</v>
      </c>
      <c r="B6" s="118" t="s">
        <v>126</v>
      </c>
      <c r="C6" s="118" t="s">
        <v>138</v>
      </c>
      <c r="D6" s="119" t="s">
        <v>130</v>
      </c>
      <c r="E6" s="120" t="s">
        <v>134</v>
      </c>
      <c r="F6" s="120" t="s">
        <v>141</v>
      </c>
      <c r="G6" s="120" t="s">
        <v>145</v>
      </c>
      <c r="H6" s="118" t="s">
        <v>149</v>
      </c>
      <c r="I6" s="118" t="s">
        <v>153</v>
      </c>
      <c r="J6" s="118"/>
      <c r="K6" s="120"/>
      <c r="L6" s="120"/>
      <c r="M6" s="120"/>
      <c r="N6" s="118"/>
      <c r="O6" s="121" t="s">
        <v>157</v>
      </c>
      <c r="P6" s="122" t="s">
        <v>171</v>
      </c>
      <c r="Q6" s="103"/>
      <c r="R6" s="122"/>
      <c r="S6" s="123" t="s">
        <v>102</v>
      </c>
      <c r="T6" s="123" t="s">
        <v>160</v>
      </c>
      <c r="U6" s="123">
        <v>73089499</v>
      </c>
      <c r="V6" s="123">
        <v>408.8</v>
      </c>
      <c r="W6" s="124">
        <v>40694</v>
      </c>
      <c r="X6" s="123" t="s">
        <v>102</v>
      </c>
      <c r="Y6" s="123" t="s">
        <v>163</v>
      </c>
      <c r="Z6" s="123">
        <v>73089273</v>
      </c>
      <c r="AA6" s="123">
        <v>409.4</v>
      </c>
      <c r="AB6" s="124">
        <v>40694</v>
      </c>
      <c r="AC6" s="123" t="s">
        <v>103</v>
      </c>
      <c r="AD6" s="125" t="s">
        <v>58</v>
      </c>
      <c r="AE6" s="125" t="s">
        <v>59</v>
      </c>
      <c r="AF6" s="125"/>
      <c r="AG6" s="126">
        <v>40694</v>
      </c>
      <c r="AH6" s="123" t="s">
        <v>102</v>
      </c>
      <c r="AI6" s="123" t="s">
        <v>58</v>
      </c>
      <c r="AJ6" s="123" t="s">
        <v>60</v>
      </c>
      <c r="AK6" s="123"/>
      <c r="AL6" s="124">
        <v>40694</v>
      </c>
    </row>
    <row r="7" spans="1:38" x14ac:dyDescent="0.25">
      <c r="A7" s="117" t="s">
        <v>122</v>
      </c>
      <c r="B7" s="118" t="s">
        <v>127</v>
      </c>
      <c r="C7" s="118" t="s">
        <v>139</v>
      </c>
      <c r="D7" s="119" t="s">
        <v>131</v>
      </c>
      <c r="E7" s="120" t="s">
        <v>135</v>
      </c>
      <c r="F7" s="120" t="s">
        <v>142</v>
      </c>
      <c r="G7" s="120" t="s">
        <v>146</v>
      </c>
      <c r="H7" s="118" t="s">
        <v>150</v>
      </c>
      <c r="I7" s="118" t="s">
        <v>154</v>
      </c>
      <c r="J7" s="118"/>
      <c r="K7" s="120"/>
      <c r="L7" s="120"/>
      <c r="M7" s="120"/>
      <c r="N7" s="118"/>
      <c r="O7" s="121" t="s">
        <v>158</v>
      </c>
      <c r="P7" s="122" t="s">
        <v>169</v>
      </c>
      <c r="Q7" s="103"/>
      <c r="R7" s="122"/>
      <c r="S7" s="123" t="s">
        <v>101</v>
      </c>
      <c r="T7" s="123" t="s">
        <v>161</v>
      </c>
      <c r="U7" s="123">
        <v>46462222</v>
      </c>
      <c r="V7" s="123">
        <v>555</v>
      </c>
      <c r="W7" s="124">
        <v>38672</v>
      </c>
      <c r="X7" s="123" t="s">
        <v>56</v>
      </c>
      <c r="Y7" s="123" t="s">
        <v>56</v>
      </c>
      <c r="Z7" s="123" t="s">
        <v>56</v>
      </c>
      <c r="AA7" s="123" t="s">
        <v>56</v>
      </c>
      <c r="AB7" s="124" t="s">
        <v>56</v>
      </c>
      <c r="AC7" s="123" t="s">
        <v>101</v>
      </c>
      <c r="AD7" s="123" t="s">
        <v>162</v>
      </c>
      <c r="AE7" s="123">
        <v>46462217</v>
      </c>
      <c r="AF7" s="123">
        <v>2539</v>
      </c>
      <c r="AG7" s="124">
        <v>38672</v>
      </c>
      <c r="AH7" s="123" t="s">
        <v>102</v>
      </c>
      <c r="AI7" s="123" t="s">
        <v>43</v>
      </c>
      <c r="AJ7" s="123" t="s">
        <v>76</v>
      </c>
      <c r="AK7" s="123">
        <v>5</v>
      </c>
      <c r="AL7" s="128">
        <v>41091</v>
      </c>
    </row>
    <row r="11" spans="1:38" x14ac:dyDescent="0.25">
      <c r="E11" s="107"/>
      <c r="F11" s="107"/>
      <c r="G11" s="107"/>
    </row>
    <row r="13" spans="1:38" x14ac:dyDescent="0.25">
      <c r="E13" s="130"/>
      <c r="Q13" s="131"/>
      <c r="T13" s="132"/>
      <c r="AC13" s="132"/>
    </row>
    <row r="14" spans="1:38" x14ac:dyDescent="0.25">
      <c r="E14" s="130"/>
      <c r="F14" s="107"/>
      <c r="G14" s="107"/>
      <c r="Q14" s="131"/>
      <c r="T14" s="132"/>
      <c r="AC14" s="133"/>
    </row>
    <row r="15" spans="1:38" x14ac:dyDescent="0.25">
      <c r="E15" s="130"/>
      <c r="F15" s="107"/>
      <c r="G15" s="107"/>
      <c r="Q15" s="131"/>
      <c r="T15" s="132"/>
    </row>
    <row r="16" spans="1:38" x14ac:dyDescent="0.25">
      <c r="E16" s="130"/>
    </row>
    <row r="17" spans="5:10" x14ac:dyDescent="0.25">
      <c r="E17" s="130"/>
      <c r="I17" s="116"/>
      <c r="J17" s="116"/>
    </row>
    <row r="19" spans="5:10" x14ac:dyDescent="0.25">
      <c r="F19" s="134"/>
    </row>
    <row r="22" spans="5:10" x14ac:dyDescent="0.25">
      <c r="F22" s="134"/>
    </row>
    <row r="23" spans="5:10" x14ac:dyDescent="0.25">
      <c r="F23" s="134"/>
    </row>
  </sheetData>
  <mergeCells count="6">
    <mergeCell ref="AC1:AG1"/>
    <mergeCell ref="AH1:AL1"/>
    <mergeCell ref="I1:N1"/>
    <mergeCell ref="B1:H1"/>
    <mergeCell ref="S1:W1"/>
    <mergeCell ref="X1:AB1"/>
  </mergeCells>
  <dataValidations count="3">
    <dataValidation type="list" allowBlank="1" showInputMessage="1" showErrorMessage="1" sqref="S3:S7 AH4:AH7 AC3:AC7 X3:X7">
      <formula1>Moteur_Groupe</formula1>
    </dataValidation>
    <dataValidation type="list" allowBlank="1" showInputMessage="1" showErrorMessage="1" sqref="O3:O7">
      <formula1>Application</formula1>
    </dataValidation>
    <dataValidation type="list" allowBlank="1" showInputMessage="1" showErrorMessage="1" sqref="P3:P7 R3:R7">
      <formula1>Marques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Plaquette</vt:lpstr>
      <vt:lpstr>Listes</vt:lpstr>
      <vt:lpstr>Info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MAZEPA Bruno</cp:lastModifiedBy>
  <cp:lastPrinted>2012-07-15T15:43:13Z</cp:lastPrinted>
  <dcterms:created xsi:type="dcterms:W3CDTF">2012-05-07T13:27:32Z</dcterms:created>
  <dcterms:modified xsi:type="dcterms:W3CDTF">2012-07-31T06:38:59Z</dcterms:modified>
</cp:coreProperties>
</file>