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977C397B-6D6F-4EA2-BADD-A3837C8E91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Params" sheetId="2" r:id="rId2"/>
  </sheets>
  <definedNames>
    <definedName name="_xlnm._FilterDatabase" localSheetId="0" hidden="1">Feuil1!$A$5:$V$5</definedName>
  </definedName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8" i="1" l="1"/>
  <c r="S58" i="1"/>
  <c r="R58" i="1"/>
  <c r="Q58" i="1"/>
  <c r="P58" i="1"/>
  <c r="O58" i="1"/>
  <c r="N58" i="1"/>
  <c r="M58" i="1"/>
  <c r="L58" i="1"/>
  <c r="K58" i="1"/>
  <c r="J58" i="1"/>
  <c r="I58" i="1"/>
  <c r="T55" i="1"/>
  <c r="S55" i="1"/>
  <c r="R55" i="1"/>
  <c r="Q55" i="1"/>
  <c r="P55" i="1"/>
  <c r="O55" i="1"/>
  <c r="N55" i="1"/>
  <c r="M55" i="1"/>
  <c r="L55" i="1"/>
  <c r="K55" i="1"/>
  <c r="J55" i="1"/>
  <c r="I55" i="1"/>
  <c r="T52" i="1"/>
  <c r="S52" i="1"/>
  <c r="R52" i="1"/>
  <c r="Q52" i="1"/>
  <c r="P52" i="1"/>
  <c r="O52" i="1"/>
  <c r="N52" i="1"/>
  <c r="M52" i="1"/>
  <c r="L52" i="1"/>
  <c r="K52" i="1"/>
  <c r="J52" i="1"/>
  <c r="I52" i="1"/>
  <c r="T49" i="1"/>
  <c r="S49" i="1"/>
  <c r="R49" i="1"/>
  <c r="Q49" i="1"/>
  <c r="P49" i="1"/>
  <c r="O49" i="1"/>
  <c r="N49" i="1"/>
  <c r="M49" i="1"/>
  <c r="L49" i="1"/>
  <c r="K49" i="1"/>
  <c r="J49" i="1"/>
  <c r="I49" i="1"/>
  <c r="T46" i="1"/>
  <c r="S46" i="1"/>
  <c r="R46" i="1"/>
  <c r="Q46" i="1"/>
  <c r="P46" i="1"/>
  <c r="O46" i="1"/>
  <c r="N46" i="1"/>
  <c r="M46" i="1"/>
  <c r="L46" i="1"/>
  <c r="K46" i="1"/>
  <c r="J46" i="1"/>
  <c r="I46" i="1"/>
  <c r="T43" i="1"/>
  <c r="S43" i="1"/>
  <c r="R43" i="1"/>
  <c r="Q43" i="1"/>
  <c r="P43" i="1"/>
  <c r="O43" i="1"/>
  <c r="N43" i="1"/>
  <c r="M43" i="1"/>
  <c r="L43" i="1"/>
  <c r="K43" i="1"/>
  <c r="J43" i="1"/>
  <c r="I43" i="1"/>
  <c r="T40" i="1"/>
  <c r="S40" i="1"/>
  <c r="R40" i="1"/>
  <c r="Q40" i="1"/>
  <c r="P40" i="1"/>
  <c r="O40" i="1"/>
  <c r="N40" i="1"/>
  <c r="M40" i="1"/>
  <c r="L40" i="1"/>
  <c r="K40" i="1"/>
  <c r="J40" i="1"/>
  <c r="I40" i="1"/>
  <c r="T37" i="1"/>
  <c r="S37" i="1"/>
  <c r="R37" i="1"/>
  <c r="Q37" i="1"/>
  <c r="P37" i="1"/>
  <c r="O37" i="1"/>
  <c r="N37" i="1"/>
  <c r="M37" i="1"/>
  <c r="L37" i="1"/>
  <c r="K37" i="1"/>
  <c r="J37" i="1"/>
  <c r="I37" i="1"/>
  <c r="T34" i="1"/>
  <c r="S34" i="1"/>
  <c r="R34" i="1"/>
  <c r="Q34" i="1"/>
  <c r="P34" i="1"/>
  <c r="O34" i="1"/>
  <c r="N34" i="1"/>
  <c r="M34" i="1"/>
  <c r="L34" i="1"/>
  <c r="K34" i="1"/>
  <c r="J34" i="1"/>
  <c r="I34" i="1"/>
  <c r="T31" i="1"/>
  <c r="S31" i="1"/>
  <c r="R31" i="1"/>
  <c r="Q31" i="1"/>
  <c r="P31" i="1"/>
  <c r="O31" i="1"/>
  <c r="N31" i="1"/>
  <c r="M31" i="1"/>
  <c r="L31" i="1"/>
  <c r="K31" i="1"/>
  <c r="J31" i="1"/>
  <c r="I31" i="1"/>
  <c r="T28" i="1"/>
  <c r="S28" i="1"/>
  <c r="R28" i="1"/>
  <c r="Q28" i="1"/>
  <c r="P28" i="1"/>
  <c r="O28" i="1"/>
  <c r="N28" i="1"/>
  <c r="M28" i="1"/>
  <c r="L28" i="1"/>
  <c r="K28" i="1"/>
  <c r="J28" i="1"/>
  <c r="I28" i="1"/>
  <c r="T25" i="1"/>
  <c r="S25" i="1"/>
  <c r="R25" i="1"/>
  <c r="Q25" i="1"/>
  <c r="P25" i="1"/>
  <c r="O25" i="1"/>
  <c r="N25" i="1"/>
  <c r="M25" i="1"/>
  <c r="L25" i="1"/>
  <c r="K25" i="1"/>
  <c r="J25" i="1"/>
  <c r="I25" i="1"/>
  <c r="T22" i="1"/>
  <c r="S22" i="1"/>
  <c r="R22" i="1"/>
  <c r="Q22" i="1"/>
  <c r="P22" i="1"/>
  <c r="O22" i="1"/>
  <c r="N22" i="1"/>
  <c r="M22" i="1"/>
  <c r="L22" i="1"/>
  <c r="K22" i="1"/>
  <c r="J22" i="1"/>
  <c r="I22" i="1"/>
  <c r="T19" i="1"/>
  <c r="S19" i="1"/>
  <c r="R19" i="1"/>
  <c r="Q19" i="1"/>
  <c r="P19" i="1"/>
  <c r="O19" i="1"/>
  <c r="N19" i="1"/>
  <c r="M19" i="1"/>
  <c r="L19" i="1"/>
  <c r="K19" i="1"/>
  <c r="J19" i="1"/>
  <c r="I19" i="1"/>
  <c r="T16" i="1"/>
  <c r="S16" i="1"/>
  <c r="R16" i="1"/>
  <c r="Q16" i="1"/>
  <c r="P16" i="1"/>
  <c r="O16" i="1"/>
  <c r="N16" i="1"/>
  <c r="M16" i="1"/>
  <c r="L16" i="1"/>
  <c r="K16" i="1"/>
  <c r="J16" i="1"/>
  <c r="I16" i="1"/>
  <c r="T13" i="1"/>
  <c r="S13" i="1"/>
  <c r="R13" i="1"/>
  <c r="Q13" i="1"/>
  <c r="P13" i="1"/>
  <c r="O13" i="1"/>
  <c r="N13" i="1"/>
  <c r="M13" i="1"/>
  <c r="L13" i="1"/>
  <c r="K13" i="1"/>
  <c r="J13" i="1"/>
  <c r="I13" i="1"/>
  <c r="T10" i="1"/>
  <c r="S10" i="1"/>
  <c r="R10" i="1"/>
  <c r="Q10" i="1"/>
  <c r="P10" i="1"/>
  <c r="O10" i="1"/>
  <c r="N10" i="1"/>
  <c r="M10" i="1"/>
  <c r="L10" i="1"/>
  <c r="K10" i="1"/>
  <c r="J10" i="1"/>
  <c r="I10" i="1"/>
  <c r="I7" i="1"/>
  <c r="J7" i="1"/>
  <c r="K7" i="1"/>
  <c r="L7" i="1"/>
  <c r="M7" i="1"/>
  <c r="N7" i="1"/>
  <c r="O7" i="1"/>
  <c r="P7" i="1"/>
  <c r="Q7" i="1"/>
  <c r="R7" i="1"/>
  <c r="S7" i="1"/>
  <c r="T7" i="1"/>
  <c r="F6" i="1"/>
  <c r="F9" i="1"/>
  <c r="F12" i="1"/>
  <c r="F15" i="1"/>
  <c r="F18" i="1"/>
  <c r="F21" i="1"/>
  <c r="F24" i="1"/>
  <c r="F27" i="1"/>
  <c r="F30" i="1"/>
  <c r="F33" i="1"/>
  <c r="F36" i="1"/>
  <c r="F39" i="1"/>
  <c r="F42" i="1"/>
  <c r="F45" i="1"/>
  <c r="F48" i="1"/>
  <c r="F51" i="1"/>
  <c r="F54" i="1"/>
  <c r="F57" i="1"/>
  <c r="J4" i="1"/>
  <c r="K4" i="1"/>
  <c r="L4" i="1"/>
  <c r="M4" i="1"/>
  <c r="N4" i="1"/>
  <c r="O4" i="1"/>
  <c r="P4" i="1"/>
  <c r="Q4" i="1"/>
  <c r="R4" i="1"/>
  <c r="S4" i="1"/>
  <c r="T4" i="1"/>
  <c r="U59" i="1"/>
  <c r="U57" i="1"/>
  <c r="C57" i="1"/>
  <c r="H58" i="1"/>
  <c r="U58" i="1"/>
  <c r="V57" i="1"/>
  <c r="C9" i="1"/>
  <c r="C12" i="1"/>
  <c r="C15" i="1"/>
  <c r="C18" i="1"/>
  <c r="C21" i="1"/>
  <c r="C24" i="1"/>
  <c r="C27" i="1"/>
  <c r="C30" i="1"/>
  <c r="C33" i="1"/>
  <c r="C36" i="1"/>
  <c r="C39" i="1"/>
  <c r="C42" i="1"/>
  <c r="C45" i="1"/>
  <c r="C48" i="1"/>
  <c r="C51" i="1"/>
  <c r="C54" i="1"/>
  <c r="C6" i="1"/>
  <c r="U56" i="1"/>
  <c r="U54" i="1"/>
  <c r="H55" i="1"/>
  <c r="U55" i="1"/>
  <c r="V54" i="1"/>
  <c r="U53" i="1"/>
  <c r="H52" i="1"/>
  <c r="U51" i="1"/>
  <c r="U50" i="1"/>
  <c r="U48" i="1"/>
  <c r="U47" i="1"/>
  <c r="H46" i="1"/>
  <c r="U45" i="1"/>
  <c r="U44" i="1"/>
  <c r="U42" i="1"/>
  <c r="U41" i="1"/>
  <c r="H40" i="1"/>
  <c r="U39" i="1"/>
  <c r="U38" i="1"/>
  <c r="U36" i="1"/>
  <c r="U35" i="1"/>
  <c r="H34" i="1"/>
  <c r="U33" i="1"/>
  <c r="U32" i="1"/>
  <c r="U30" i="1"/>
  <c r="U29" i="1"/>
  <c r="U27" i="1"/>
  <c r="U26" i="1"/>
  <c r="U24" i="1"/>
  <c r="U23" i="1"/>
  <c r="U21" i="1"/>
  <c r="U20" i="1"/>
  <c r="U18" i="1"/>
  <c r="U17" i="1"/>
  <c r="U15" i="1"/>
  <c r="U14" i="1"/>
  <c r="U12" i="1"/>
  <c r="U11" i="1"/>
  <c r="U9" i="1"/>
  <c r="H7" i="1"/>
  <c r="H28" i="1"/>
  <c r="H22" i="1"/>
  <c r="H19" i="1"/>
  <c r="H37" i="1"/>
  <c r="H43" i="1"/>
  <c r="H49" i="1"/>
  <c r="H31" i="1"/>
  <c r="H25" i="1"/>
  <c r="H16" i="1"/>
  <c r="H13" i="1"/>
  <c r="H10" i="1"/>
  <c r="U46" i="1"/>
  <c r="V45" i="1"/>
  <c r="U49" i="1"/>
  <c r="V48" i="1"/>
  <c r="U52" i="1"/>
  <c r="V51" i="1"/>
  <c r="U40" i="1"/>
  <c r="V39" i="1"/>
  <c r="U34" i="1"/>
  <c r="V33" i="1"/>
  <c r="U28" i="1"/>
  <c r="V27" i="1"/>
  <c r="U22" i="1"/>
  <c r="V21" i="1"/>
  <c r="U19" i="1"/>
  <c r="V18" i="1"/>
  <c r="U43" i="1"/>
  <c r="V42" i="1"/>
  <c r="U37" i="1"/>
  <c r="V36" i="1"/>
  <c r="U31" i="1"/>
  <c r="V30" i="1"/>
  <c r="U25" i="1"/>
  <c r="V24" i="1"/>
  <c r="U16" i="1"/>
  <c r="U13" i="1"/>
  <c r="V12" i="1"/>
  <c r="U10" i="1"/>
  <c r="V9" i="1"/>
  <c r="U6" i="1"/>
  <c r="U8" i="1"/>
  <c r="U7" i="1"/>
  <c r="V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 Inc.</author>
  </authors>
  <commentList>
    <comment ref="M2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HP Inc.:
</t>
        </r>
        <r>
          <rPr>
            <sz val="9"/>
            <color indexed="81"/>
            <rFont val="Tahoma"/>
            <family val="2"/>
          </rPr>
          <t>Part le 24/05/2023
Donc participation financière de mai sur seulement 24 jours.</t>
        </r>
      </text>
    </comment>
  </commentList>
</comments>
</file>

<file path=xl/sharedStrings.xml><?xml version="1.0" encoding="utf-8"?>
<sst xmlns="http://schemas.openxmlformats.org/spreadsheetml/2006/main" count="150" uniqueCount="38">
  <si>
    <t>Participations financières</t>
  </si>
  <si>
    <t>Composition familiale</t>
  </si>
  <si>
    <t>Taux de participation</t>
  </si>
  <si>
    <t>Reçu</t>
  </si>
  <si>
    <t>Participation financière</t>
  </si>
  <si>
    <t>Payé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</si>
  <si>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</si>
  <si>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</si>
  <si>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</si>
  <si>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</si>
  <si>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</si>
  <si>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</si>
  <si>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</si>
  <si>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</si>
  <si>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</si>
  <si>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</si>
  <si>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</si>
  <si>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</si>
  <si>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</si>
  <si>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Etat de la dette</t>
  </si>
  <si>
    <t>Report 2022</t>
  </si>
  <si>
    <t>composition familiale</t>
  </si>
  <si>
    <t>Personne isolée</t>
  </si>
  <si>
    <t>Couple</t>
  </si>
  <si>
    <t>Personne isolée avec enfant(s)</t>
  </si>
  <si>
    <t>Couple avec enfant(s)</t>
  </si>
  <si>
    <t>Structure</t>
  </si>
  <si>
    <t>CADA</t>
  </si>
  <si>
    <t>HU</t>
  </si>
  <si>
    <t>Personne isolée avec 1 enfant</t>
  </si>
  <si>
    <t>Oui</t>
  </si>
  <si>
    <t>Non</t>
  </si>
  <si>
    <t>Colonne1</t>
  </si>
  <si>
    <t>A partir de</t>
  </si>
  <si>
    <t>Mois</t>
  </si>
  <si>
    <t>Numéro mois</t>
  </si>
  <si>
    <t>Majoration</t>
  </si>
  <si>
    <t>N°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</si>
</sst>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</cellStyleXfs>
  <cellXfs count="61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0" fillId="8" borderId="5" xfId="0" applyFill="1" applyBorder="1"/>
    <xf numFmtId="164" fontId="0" fillId="8" borderId="5" xfId="0" applyNumberFormat="1" applyFill="1" applyBorder="1" applyAlignment="1">
      <alignment horizontal="center" vertical="center"/>
    </xf>
    <xf numFmtId="0" fontId="0" fillId="8" borderId="4" xfId="0" applyFill="1" applyBorder="1"/>
    <xf numFmtId="164" fontId="3" fillId="8" borderId="4" xfId="0" applyNumberFormat="1" applyFont="1" applyFill="1" applyBorder="1" applyAlignment="1">
      <alignment horizontal="center" vertical="center"/>
    </xf>
    <xf numFmtId="0" fontId="0" fillId="8" borderId="8" xfId="0" applyFill="1" applyBorder="1"/>
    <xf numFmtId="164" fontId="0" fillId="8" borderId="8" xfId="0" applyNumberFormat="1" applyFill="1" applyBorder="1" applyAlignment="1">
      <alignment horizontal="center" vertical="center"/>
    </xf>
    <xf numFmtId="164" fontId="3" fillId="8" borderId="8" xfId="0" applyNumberFormat="1" applyFont="1" applyFill="1" applyBorder="1" applyAlignment="1">
      <alignment horizontal="center" vertical="center"/>
    </xf>
    <xf numFmtId="9" fontId="0" fillId="0" borderId="10" xfId="1" applyFont="1" applyBorder="1" applyAlignment="1">
      <alignment horizontal="center" vertical="center"/>
    </xf>
    <xf numFmtId="9" fontId="0" fillId="0" borderId="11" xfId="1" applyFont="1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9" fontId="0" fillId="8" borderId="10" xfId="1" applyFont="1" applyFill="1" applyBorder="1" applyAlignment="1">
      <alignment horizontal="center" vertical="center"/>
    </xf>
    <xf numFmtId="9" fontId="0" fillId="8" borderId="11" xfId="1" applyFont="1" applyFill="1" applyBorder="1" applyAlignment="1">
      <alignment horizontal="center" vertical="center"/>
    </xf>
    <xf numFmtId="9" fontId="0" fillId="8" borderId="12" xfId="1" applyFont="1" applyFill="1" applyBorder="1" applyAlignment="1">
      <alignment horizontal="center" vertical="center"/>
    </xf>
    <xf numFmtId="164" fontId="6" fillId="6" borderId="6" xfId="2" applyNumberFormat="1" applyBorder="1" applyAlignment="1">
      <alignment horizontal="center" vertical="center"/>
    </xf>
    <xf numFmtId="164" fontId="6" fillId="6" borderId="7" xfId="2" applyNumberFormat="1" applyBorder="1" applyAlignment="1">
      <alignment horizontal="center" vertical="center"/>
    </xf>
    <xf numFmtId="164" fontId="6" fillId="6" borderId="9" xfId="2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0" fontId="0" fillId="8" borderId="5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9" fontId="0" fillId="8" borderId="5" xfId="1" applyFont="1" applyFill="1" applyBorder="1" applyAlignment="1">
      <alignment horizontal="center" vertical="center"/>
    </xf>
    <xf numFmtId="9" fontId="0" fillId="8" borderId="4" xfId="1" applyFont="1" applyFill="1" applyBorder="1" applyAlignment="1">
      <alignment horizontal="center" vertical="center"/>
    </xf>
    <xf numFmtId="9" fontId="0" fillId="8" borderId="8" xfId="1" applyFont="1" applyFill="1" applyBorder="1" applyAlignment="1">
      <alignment horizontal="center" vertical="center"/>
    </xf>
    <xf numFmtId="164" fontId="6" fillId="8" borderId="6" xfId="2" applyNumberFormat="1" applyFill="1" applyBorder="1" applyAlignment="1">
      <alignment horizontal="center" vertical="center"/>
    </xf>
    <xf numFmtId="164" fontId="6" fillId="8" borderId="7" xfId="2" applyNumberFormat="1" applyFill="1" applyBorder="1" applyAlignment="1">
      <alignment horizontal="center" vertical="center"/>
    </xf>
    <xf numFmtId="164" fontId="6" fillId="8" borderId="9" xfId="2" applyNumberFormat="1" applyFill="1" applyBorder="1" applyAlignment="1">
      <alignment horizontal="center" vertical="center"/>
    </xf>
    <xf numFmtId="164" fontId="7" fillId="7" borderId="6" xfId="3" applyNumberFormat="1" applyBorder="1" applyAlignment="1">
      <alignment horizontal="center" vertical="center"/>
    </xf>
    <xf numFmtId="164" fontId="7" fillId="7" borderId="7" xfId="3" applyNumberFormat="1" applyBorder="1" applyAlignment="1">
      <alignment horizontal="center" vertical="center"/>
    </xf>
    <xf numFmtId="164" fontId="7" fillId="7" borderId="9" xfId="3" applyNumberFormat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9" borderId="0" xfId="0" applyFill="1"/>
    <xf numFmtId="0" fontId="0" fillId="9" borderId="0" xfId="0" applyFill="1" applyAlignment="1">
      <alignment horizontal="center"/>
    </xf>
    <xf numFmtId="1" fontId="0" fillId="9" borderId="10" xfId="1" applyNumberFormat="1" applyFont="1" applyFill="1" applyBorder="1" applyAlignment="1">
      <alignment horizontal="center" vertical="center"/>
    </xf>
    <xf numFmtId="1" fontId="0" fillId="9" borderId="11" xfId="1" applyNumberFormat="1" applyFont="1" applyFill="1" applyBorder="1" applyAlignment="1">
      <alignment horizontal="center" vertical="center"/>
    </xf>
    <xf numFmtId="1" fontId="0" fillId="9" borderId="12" xfId="1" applyNumberFormat="1" applyFont="1" applyFill="1" applyBorder="1" applyAlignment="1">
      <alignment horizontal="center" vertical="center"/>
    </xf>
  </cellXfs>
  <cellStyles count="4">
    <cellStyle name="Insatisfaisant" xfId="3" builtinId="27"/>
    <cellStyle name="Normal" xfId="0" builtinId="0"/>
    <cellStyle name="Pourcentage" xfId="1" builtinId="5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B8" totalsRowShown="0">
  <autoFilter ref="B3:B8" xr:uid="{00000000-0009-0000-0100-000001000000}"/>
  <tableColumns count="1">
    <tableColumn id="1" xr3:uid="{00000000-0010-0000-0000-000001000000}" name="composition familia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3:D5" totalsRowShown="0">
  <autoFilter ref="D3:D5" xr:uid="{00000000-0009-0000-0100-000002000000}"/>
  <tableColumns count="1">
    <tableColumn id="1" xr3:uid="{00000000-0010-0000-0100-000001000000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FB197E-BCAA-484A-9499-CA3C0D9BE08A}" name="TsMois" displayName="TsMois" ref="F3:F15" totalsRowShown="0">
  <autoFilter ref="F3:F15" xr:uid="{6EFB197E-BCAA-484A-9499-CA3C0D9BE08A}"/>
  <tableColumns count="1">
    <tableColumn id="1" xr3:uid="{FB855F3C-F955-411F-BEE7-2921E61C463F}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zoomScale="95" zoomScaleNormal="95" workbookViewId="0"/>
  </sheetViews>
  <sheetFormatPr baseColWidth="10" defaultRowHeight="15" x14ac:dyDescent="0.25"/>
  <cols>
    <col min="1" max="1" width="11.85546875" customWidth="1"/>
    <col min="2" max="2" width="16.42578125" customWidth="1"/>
    <col min="3" max="3" width="10.42578125" customWidth="1"/>
    <col min="4" max="4" width="9.85546875" customWidth="1"/>
    <col min="5" max="5" width="12.7109375" customWidth="1"/>
    <col min="6" max="6" width="6.140625" customWidth="1"/>
    <col min="7" max="7" width="23.5703125" customWidth="1"/>
    <col min="8" max="8" width="13" customWidth="1"/>
    <col min="9" max="10" width="11.42578125" customWidth="1"/>
  </cols>
  <sheetData>
    <row r="1" spans="1:22" x14ac:dyDescent="0.25">
      <c r="A1" t="s">
        <v>0</v>
      </c>
    </row>
    <row r="4" spans="1:22" ht="15.75" thickBot="1" x14ac:dyDescent="0.3">
      <c r="H4" s="56" t="s">
        <v>35</v>
      </c>
      <c r="I4" s="57">
        <v>1</v>
      </c>
      <c r="J4" s="57">
        <f>I4+1</f>
        <v>2</v>
      </c>
      <c r="K4" s="57">
        <f t="shared" ref="K4:T4" si="0">J4+1</f>
        <v>3</v>
      </c>
      <c r="L4" s="57">
        <f t="shared" si="0"/>
        <v>4</v>
      </c>
      <c r="M4" s="57">
        <f t="shared" si="0"/>
        <v>5</v>
      </c>
      <c r="N4" s="57">
        <f t="shared" si="0"/>
        <v>6</v>
      </c>
      <c r="O4" s="57">
        <f t="shared" si="0"/>
        <v>7</v>
      </c>
      <c r="P4" s="57">
        <f t="shared" si="0"/>
        <v>8</v>
      </c>
      <c r="Q4" s="57">
        <f t="shared" si="0"/>
        <v>9</v>
      </c>
      <c r="R4" s="57">
        <f t="shared" si="0"/>
        <v>10</v>
      </c>
      <c r="S4" s="57">
        <f t="shared" si="0"/>
        <v>11</v>
      </c>
      <c r="T4" s="57">
        <f t="shared" si="0"/>
        <v>12</v>
      </c>
    </row>
    <row r="5" spans="1:22" ht="45.75" thickBot="1" x14ac:dyDescent="0.3">
      <c r="A5" s="4" t="s">
        <v>26</v>
      </c>
      <c r="B5" s="5" t="s">
        <v>1</v>
      </c>
      <c r="C5" s="6" t="s">
        <v>2</v>
      </c>
      <c r="D5" s="55" t="s">
        <v>36</v>
      </c>
      <c r="E5" s="5" t="s">
        <v>33</v>
      </c>
      <c r="F5" s="5" t="s">
        <v>37</v>
      </c>
      <c r="G5" s="7"/>
      <c r="H5" s="4" t="s">
        <v>20</v>
      </c>
      <c r="I5" s="4" t="s">
        <v>6</v>
      </c>
      <c r="J5" s="7" t="s">
        <v>7</v>
      </c>
      <c r="K5" s="4" t="s">
        <v>8</v>
      </c>
      <c r="L5" s="7" t="s">
        <v>9</v>
      </c>
      <c r="M5" s="4" t="s">
        <v>10</v>
      </c>
      <c r="N5" s="7" t="s">
        <v>11</v>
      </c>
      <c r="O5" s="4" t="s">
        <v>12</v>
      </c>
      <c r="P5" s="7" t="s">
        <v>13</v>
      </c>
      <c r="Q5" s="4" t="s">
        <v>14</v>
      </c>
      <c r="R5" s="7" t="s">
        <v>15</v>
      </c>
      <c r="S5" s="4" t="s">
        <v>16</v>
      </c>
      <c r="T5" s="7" t="s">
        <v>17</v>
      </c>
      <c r="U5" s="4" t="s">
        <v>18</v>
      </c>
      <c r="V5" s="8" t="s">
        <v>19</v>
      </c>
    </row>
    <row r="6" spans="1:22" x14ac:dyDescent="0.25">
      <c r="A6" s="52" t="s">
        <v>27</v>
      </c>
      <c r="B6" s="31" t="s">
        <v>25</v>
      </c>
      <c r="C6" s="34">
        <f>IF(A6="CADA",IF(B6="Couple",0.25,IF(B6="Personne isolée avec enfant(s)",0.15,0.2)),IF(A6="HU",IF(B6="Couple avec enfant(s)",0.2,IF(B6="Personne isolée avec enfants",0.2,0.15))))+IF(D6="Oui",0.1,0)</f>
        <v>0.2</v>
      </c>
      <c r="D6" s="22" t="s">
        <v>31</v>
      </c>
      <c r="E6" s="22" t="s">
        <v>12</v>
      </c>
      <c r="F6" s="58">
        <f>IF(E6&lt;&gt;"",MATCH(E6,TsMois[],0),0)</f>
        <v>7</v>
      </c>
      <c r="G6" s="2" t="s">
        <v>3</v>
      </c>
      <c r="H6" s="9"/>
      <c r="I6" s="9"/>
      <c r="J6" s="9">
        <v>1079.1600000000001</v>
      </c>
      <c r="K6" s="9">
        <v>1079.1600000000001</v>
      </c>
      <c r="L6" s="9">
        <v>6745.29</v>
      </c>
      <c r="M6" s="9">
        <v>1084.7</v>
      </c>
      <c r="N6" s="9"/>
      <c r="O6" s="9"/>
      <c r="P6" s="9"/>
      <c r="Q6" s="9"/>
      <c r="R6" s="9"/>
      <c r="S6" s="9"/>
      <c r="T6" s="9"/>
      <c r="U6" s="9">
        <f t="shared" ref="U6:U53" si="1">SUM(H6:T6)</f>
        <v>9988.3100000000013</v>
      </c>
      <c r="V6" s="28">
        <f t="shared" ref="V6" si="2">U7-U8</f>
        <v>1.9999999999527063E-3</v>
      </c>
    </row>
    <row r="7" spans="1:22" x14ac:dyDescent="0.25">
      <c r="A7" s="53"/>
      <c r="B7" s="32"/>
      <c r="C7" s="35"/>
      <c r="D7" s="23"/>
      <c r="E7" s="23"/>
      <c r="F7" s="59"/>
      <c r="G7" s="1" t="s">
        <v>4</v>
      </c>
      <c r="H7" s="10">
        <f>H6*$C6</f>
        <v>0</v>
      </c>
      <c r="I7" s="11">
        <f t="shared" ref="I7:T7" si="3">IF(AND($D6="Oui",$F6&lt;=I$4),I6*$C6*1.1,I6*$C6)</f>
        <v>0</v>
      </c>
      <c r="J7" s="11">
        <f t="shared" si="3"/>
        <v>215.83200000000002</v>
      </c>
      <c r="K7" s="11">
        <f t="shared" si="3"/>
        <v>215.83200000000002</v>
      </c>
      <c r="L7" s="11">
        <f t="shared" si="3"/>
        <v>1349.058</v>
      </c>
      <c r="M7" s="11">
        <f t="shared" si="3"/>
        <v>216.94000000000003</v>
      </c>
      <c r="N7" s="11">
        <f t="shared" si="3"/>
        <v>0</v>
      </c>
      <c r="O7" s="11">
        <f t="shared" si="3"/>
        <v>0</v>
      </c>
      <c r="P7" s="11">
        <f t="shared" si="3"/>
        <v>0</v>
      </c>
      <c r="Q7" s="11">
        <f t="shared" si="3"/>
        <v>0</v>
      </c>
      <c r="R7" s="11">
        <f t="shared" si="3"/>
        <v>0</v>
      </c>
      <c r="S7" s="11">
        <f t="shared" si="3"/>
        <v>0</v>
      </c>
      <c r="T7" s="11">
        <f t="shared" si="3"/>
        <v>0</v>
      </c>
      <c r="U7" s="10">
        <f t="shared" si="1"/>
        <v>1997.662</v>
      </c>
      <c r="V7" s="29"/>
    </row>
    <row r="8" spans="1:22" ht="15.75" thickBot="1" x14ac:dyDescent="0.3">
      <c r="A8" s="54"/>
      <c r="B8" s="33"/>
      <c r="C8" s="36"/>
      <c r="D8" s="24"/>
      <c r="E8" s="24"/>
      <c r="F8" s="60"/>
      <c r="G8" s="3" t="s">
        <v>5</v>
      </c>
      <c r="H8" s="12"/>
      <c r="I8" s="13"/>
      <c r="J8" s="13"/>
      <c r="K8" s="13"/>
      <c r="L8" s="13">
        <v>424.47</v>
      </c>
      <c r="M8" s="13">
        <v>1356.25</v>
      </c>
      <c r="N8" s="13">
        <v>216.94</v>
      </c>
      <c r="O8" s="13"/>
      <c r="P8" s="13"/>
      <c r="Q8" s="13"/>
      <c r="R8" s="13"/>
      <c r="S8" s="13"/>
      <c r="T8" s="13"/>
      <c r="U8" s="14">
        <f t="shared" si="1"/>
        <v>1997.66</v>
      </c>
      <c r="V8" s="30"/>
    </row>
    <row r="9" spans="1:22" x14ac:dyDescent="0.25">
      <c r="A9" s="52" t="s">
        <v>27</v>
      </c>
      <c r="B9" s="31" t="s">
        <v>22</v>
      </c>
      <c r="C9" s="34">
        <f>IF(A9="CADA",IF(B9="Couple",0.25,IF(B9="Personne isolée avec enfant(s)",0.15,0.2)),IF(A9="HU",IF(B9="Couple avec enfant(s)",0.2,IF(B9="Personne isolée avec enfants",0.2,0.15))))+IF(D9="Oui",0.1,0)</f>
        <v>0.30000000000000004</v>
      </c>
      <c r="D9" s="22" t="s">
        <v>30</v>
      </c>
      <c r="E9" s="22" t="s">
        <v>12</v>
      </c>
      <c r="F9" s="58">
        <f>IF(E9&lt;&gt;"",MATCH(E9,TsMois[],0),0)</f>
        <v>7</v>
      </c>
      <c r="G9" s="2" t="s">
        <v>3</v>
      </c>
      <c r="H9" s="9">
        <v>1760</v>
      </c>
      <c r="I9" s="9"/>
      <c r="J9" s="9">
        <v>550.66</v>
      </c>
      <c r="K9" s="9">
        <v>550.66</v>
      </c>
      <c r="L9" s="9">
        <v>550.66</v>
      </c>
      <c r="M9" s="9">
        <v>2013.74</v>
      </c>
      <c r="N9" s="9"/>
      <c r="O9" s="9"/>
      <c r="P9" s="9"/>
      <c r="Q9" s="9"/>
      <c r="R9" s="9"/>
      <c r="S9" s="9"/>
      <c r="T9" s="9"/>
      <c r="U9" s="9">
        <f t="shared" si="1"/>
        <v>5425.7199999999993</v>
      </c>
      <c r="V9" s="28">
        <f t="shared" ref="V9" si="4">U10-U11</f>
        <v>542.57600000000025</v>
      </c>
    </row>
    <row r="10" spans="1:22" x14ac:dyDescent="0.25">
      <c r="A10" s="53"/>
      <c r="B10" s="32"/>
      <c r="C10" s="35"/>
      <c r="D10" s="23"/>
      <c r="E10" s="23"/>
      <c r="F10" s="59"/>
      <c r="G10" s="1" t="s">
        <v>4</v>
      </c>
      <c r="H10" s="10">
        <f>H9*$C9</f>
        <v>528.00000000000011</v>
      </c>
      <c r="I10" s="11">
        <f t="shared" ref="I10" si="5">IF(AND($D9="Oui",$F9&lt;=I$4),I9*$C9*1.1,I9*$C9)</f>
        <v>0</v>
      </c>
      <c r="J10" s="11">
        <f t="shared" ref="J10" si="6">IF(AND($D9="Oui",$F9&lt;=J$4),J9*$C9*1.1,J9*$C9)</f>
        <v>165.19800000000001</v>
      </c>
      <c r="K10" s="11">
        <f t="shared" ref="K10" si="7">IF(AND($D9="Oui",$F9&lt;=K$4),K9*$C9*1.1,K9*$C9)</f>
        <v>165.19800000000001</v>
      </c>
      <c r="L10" s="11">
        <f t="shared" ref="L10" si="8">IF(AND($D9="Oui",$F9&lt;=L$4),L9*$C9*1.1,L9*$C9)</f>
        <v>165.19800000000001</v>
      </c>
      <c r="M10" s="11">
        <f t="shared" ref="M10" si="9">IF(AND($D9="Oui",$F9&lt;=M$4),M9*$C9*1.1,M9*$C9)</f>
        <v>604.12200000000007</v>
      </c>
      <c r="N10" s="11">
        <f t="shared" ref="N10" si="10">IF(AND($D9="Oui",$F9&lt;=N$4),N9*$C9*1.1,N9*$C9)</f>
        <v>0</v>
      </c>
      <c r="O10" s="11">
        <f t="shared" ref="O10" si="11">IF(AND($D9="Oui",$F9&lt;=O$4),O9*$C9*1.1,O9*$C9)</f>
        <v>0</v>
      </c>
      <c r="P10" s="11">
        <f t="shared" ref="P10" si="12">IF(AND($D9="Oui",$F9&lt;=P$4),P9*$C9*1.1,P9*$C9)</f>
        <v>0</v>
      </c>
      <c r="Q10" s="11">
        <f t="shared" ref="Q10" si="13">IF(AND($D9="Oui",$F9&lt;=Q$4),Q9*$C9*1.1,Q9*$C9)</f>
        <v>0</v>
      </c>
      <c r="R10" s="11">
        <f t="shared" ref="R10" si="14">IF(AND($D9="Oui",$F9&lt;=R$4),R9*$C9*1.1,R9*$C9)</f>
        <v>0</v>
      </c>
      <c r="S10" s="11">
        <f t="shared" ref="S10" si="15">IF(AND($D9="Oui",$F9&lt;=S$4),S9*$C9*1.1,S9*$C9)</f>
        <v>0</v>
      </c>
      <c r="T10" s="11">
        <f t="shared" ref="T10" si="16">IF(AND($D9="Oui",$F9&lt;=T$4),T9*$C9*1.1,T9*$C9)</f>
        <v>0</v>
      </c>
      <c r="U10" s="10">
        <f t="shared" si="1"/>
        <v>1627.7160000000001</v>
      </c>
      <c r="V10" s="29"/>
    </row>
    <row r="11" spans="1:22" ht="15.75" thickBot="1" x14ac:dyDescent="0.3">
      <c r="A11" s="54"/>
      <c r="B11" s="33"/>
      <c r="C11" s="36"/>
      <c r="D11" s="24"/>
      <c r="E11" s="24"/>
      <c r="F11" s="60"/>
      <c r="G11" s="3" t="s">
        <v>5</v>
      </c>
      <c r="H11" s="12"/>
      <c r="I11" s="13"/>
      <c r="J11" s="13"/>
      <c r="K11" s="13"/>
      <c r="L11" s="13">
        <v>130</v>
      </c>
      <c r="M11" s="13">
        <v>300</v>
      </c>
      <c r="N11" s="13">
        <v>655.14</v>
      </c>
      <c r="O11" s="13"/>
      <c r="P11" s="13"/>
      <c r="Q11" s="13"/>
      <c r="R11" s="13"/>
      <c r="S11" s="13"/>
      <c r="T11" s="13"/>
      <c r="U11" s="14">
        <f t="shared" si="1"/>
        <v>1085.1399999999999</v>
      </c>
      <c r="V11" s="30"/>
    </row>
    <row r="12" spans="1:22" x14ac:dyDescent="0.25">
      <c r="A12" s="52" t="s">
        <v>27</v>
      </c>
      <c r="B12" s="31" t="s">
        <v>22</v>
      </c>
      <c r="C12" s="34">
        <f>IF(A12="CADA",IF(B12="Couple",0.25,IF(B12="Personne isolée avec enfant(s)",0.15,0.2)),IF(A12="HU",IF(B12="Couple avec enfant(s)",0.2,IF(B12="Personne isolée avec enfants",0.2,0.15))))+IF(D12="Oui",0.1,0)</f>
        <v>0.30000000000000004</v>
      </c>
      <c r="D12" s="22" t="s">
        <v>30</v>
      </c>
      <c r="E12" s="22" t="s">
        <v>12</v>
      </c>
      <c r="F12" s="58">
        <f>IF(E12&lt;&gt;"",MATCH(E12,TsMois[],0),0)</f>
        <v>7</v>
      </c>
      <c r="G12" s="2" t="s">
        <v>3</v>
      </c>
      <c r="H12" s="9">
        <v>200</v>
      </c>
      <c r="I12" s="9">
        <v>500</v>
      </c>
      <c r="J12" s="9">
        <v>500</v>
      </c>
      <c r="K12" s="9"/>
      <c r="L12" s="9">
        <v>520</v>
      </c>
      <c r="M12" s="9">
        <v>528</v>
      </c>
      <c r="N12" s="9"/>
      <c r="O12" s="9"/>
      <c r="P12" s="9"/>
      <c r="Q12" s="9"/>
      <c r="R12" s="9"/>
      <c r="S12" s="9"/>
      <c r="T12" s="9"/>
      <c r="U12" s="9">
        <f t="shared" si="1"/>
        <v>2248</v>
      </c>
      <c r="V12" s="46">
        <f t="shared" ref="V12" si="17">U13-U14</f>
        <v>324.80000000000007</v>
      </c>
    </row>
    <row r="13" spans="1:22" x14ac:dyDescent="0.25">
      <c r="A13" s="53"/>
      <c r="B13" s="32"/>
      <c r="C13" s="35"/>
      <c r="D13" s="23"/>
      <c r="E13" s="23"/>
      <c r="F13" s="59"/>
      <c r="G13" s="1" t="s">
        <v>4</v>
      </c>
      <c r="H13" s="10">
        <f>H12*$C12</f>
        <v>60.000000000000007</v>
      </c>
      <c r="I13" s="11">
        <f t="shared" ref="I13" si="18">IF(AND($D12="Oui",$F12&lt;=I$4),I12*$C12*1.1,I12*$C12)</f>
        <v>150.00000000000003</v>
      </c>
      <c r="J13" s="11">
        <f t="shared" ref="J13" si="19">IF(AND($D12="Oui",$F12&lt;=J$4),J12*$C12*1.1,J12*$C12)</f>
        <v>150.00000000000003</v>
      </c>
      <c r="K13" s="11">
        <f t="shared" ref="K13" si="20">IF(AND($D12="Oui",$F12&lt;=K$4),K12*$C12*1.1,K12*$C12)</f>
        <v>0</v>
      </c>
      <c r="L13" s="11">
        <f t="shared" ref="L13" si="21">IF(AND($D12="Oui",$F12&lt;=L$4),L12*$C12*1.1,L12*$C12)</f>
        <v>156.00000000000003</v>
      </c>
      <c r="M13" s="11">
        <f t="shared" ref="M13" si="22">IF(AND($D12="Oui",$F12&lt;=M$4),M12*$C12*1.1,M12*$C12)</f>
        <v>158.40000000000003</v>
      </c>
      <c r="N13" s="11">
        <f t="shared" ref="N13" si="23">IF(AND($D12="Oui",$F12&lt;=N$4),N12*$C12*1.1,N12*$C12)</f>
        <v>0</v>
      </c>
      <c r="O13" s="11">
        <f t="shared" ref="O13" si="24">IF(AND($D12="Oui",$F12&lt;=O$4),O12*$C12*1.1,O12*$C12)</f>
        <v>0</v>
      </c>
      <c r="P13" s="11">
        <f t="shared" ref="P13" si="25">IF(AND($D12="Oui",$F12&lt;=P$4),P12*$C12*1.1,P12*$C12)</f>
        <v>0</v>
      </c>
      <c r="Q13" s="11">
        <f t="shared" ref="Q13" si="26">IF(AND($D12="Oui",$F12&lt;=Q$4),Q12*$C12*1.1,Q12*$C12)</f>
        <v>0</v>
      </c>
      <c r="R13" s="11">
        <f t="shared" ref="R13" si="27">IF(AND($D12="Oui",$F12&lt;=R$4),R12*$C12*1.1,R12*$C12)</f>
        <v>0</v>
      </c>
      <c r="S13" s="11">
        <f t="shared" ref="S13" si="28">IF(AND($D12="Oui",$F12&lt;=S$4),S12*$C12*1.1,S12*$C12)</f>
        <v>0</v>
      </c>
      <c r="T13" s="11">
        <f t="shared" ref="T13" si="29">IF(AND($D12="Oui",$F12&lt;=T$4),T12*$C12*1.1,T12*$C12)</f>
        <v>0</v>
      </c>
      <c r="U13" s="10">
        <f t="shared" si="1"/>
        <v>674.40000000000009</v>
      </c>
      <c r="V13" s="47"/>
    </row>
    <row r="14" spans="1:22" ht="15.75" thickBot="1" x14ac:dyDescent="0.3">
      <c r="A14" s="54"/>
      <c r="B14" s="33"/>
      <c r="C14" s="36"/>
      <c r="D14" s="24"/>
      <c r="E14" s="24"/>
      <c r="F14" s="60"/>
      <c r="G14" s="3" t="s">
        <v>5</v>
      </c>
      <c r="H14" s="12"/>
      <c r="I14" s="13"/>
      <c r="J14" s="13"/>
      <c r="K14" s="13"/>
      <c r="L14" s="13">
        <v>130</v>
      </c>
      <c r="M14" s="13">
        <v>219.6</v>
      </c>
      <c r="N14" s="13"/>
      <c r="O14" s="13"/>
      <c r="P14" s="13"/>
      <c r="Q14" s="13"/>
      <c r="R14" s="13"/>
      <c r="S14" s="13"/>
      <c r="T14" s="13"/>
      <c r="U14" s="14">
        <f t="shared" si="1"/>
        <v>349.6</v>
      </c>
      <c r="V14" s="48"/>
    </row>
    <row r="15" spans="1:22" x14ac:dyDescent="0.25">
      <c r="A15" s="49" t="s">
        <v>27</v>
      </c>
      <c r="B15" s="37" t="s">
        <v>24</v>
      </c>
      <c r="C15" s="40">
        <f>IF(A15="CADA",IF(B15="Couple",0.25,IF(B15="Personne isolée avec enfant(s)",0.15,0.2)),IF(A15="HU",IF(B15="Couple avec enfant(s)",0.2,IF(B15="Personne isolée avec enfants",0.2,0.15))))+IF(D15="Oui",0.1,0)</f>
        <v>0.15</v>
      </c>
      <c r="D15" s="25" t="s">
        <v>31</v>
      </c>
      <c r="E15" s="25"/>
      <c r="F15" s="58">
        <f>IF(E15&lt;&gt;"",MATCH(E15,TsMois[],0),0)</f>
        <v>0</v>
      </c>
      <c r="G15" s="15" t="s">
        <v>3</v>
      </c>
      <c r="H15" s="16"/>
      <c r="I15" s="16"/>
      <c r="J15" s="16">
        <v>1197.08</v>
      </c>
      <c r="K15" s="16">
        <v>2430.5500000000002</v>
      </c>
      <c r="L15" s="16">
        <v>969.58</v>
      </c>
      <c r="M15" s="16">
        <v>782.34</v>
      </c>
      <c r="N15" s="16"/>
      <c r="O15" s="16"/>
      <c r="P15" s="16"/>
      <c r="Q15" s="16"/>
      <c r="R15" s="16"/>
      <c r="S15" s="16"/>
      <c r="T15" s="16"/>
      <c r="U15" s="16">
        <f t="shared" si="1"/>
        <v>5379.55</v>
      </c>
      <c r="V15" s="43">
        <v>0</v>
      </c>
    </row>
    <row r="16" spans="1:22" x14ac:dyDescent="0.25">
      <c r="A16" s="50"/>
      <c r="B16" s="38"/>
      <c r="C16" s="41"/>
      <c r="D16" s="26"/>
      <c r="E16" s="26"/>
      <c r="F16" s="59"/>
      <c r="G16" s="17" t="s">
        <v>4</v>
      </c>
      <c r="H16" s="18">
        <f>H15*$C15</f>
        <v>0</v>
      </c>
      <c r="I16" s="18">
        <f t="shared" ref="I16" si="30">IF(AND($D15="Oui",$F15&lt;=I$4),I15*$C15*1.1,I15*$C15)</f>
        <v>0</v>
      </c>
      <c r="J16" s="18">
        <f t="shared" ref="J16" si="31">IF(AND($D15="Oui",$F15&lt;=J$4),J15*$C15*1.1,J15*$C15)</f>
        <v>179.56199999999998</v>
      </c>
      <c r="K16" s="18">
        <f t="shared" ref="K16" si="32">IF(AND($D15="Oui",$F15&lt;=K$4),K15*$C15*1.1,K15*$C15)</f>
        <v>364.58250000000004</v>
      </c>
      <c r="L16" s="18">
        <f t="shared" ref="L16" si="33">IF(AND($D15="Oui",$F15&lt;=L$4),L15*$C15*1.1,L15*$C15)</f>
        <v>145.43700000000001</v>
      </c>
      <c r="M16" s="18">
        <f t="shared" ref="M16" si="34">IF(AND($D15="Oui",$F15&lt;=M$4),M15*$C15*1.1,M15*$C15)</f>
        <v>117.351</v>
      </c>
      <c r="N16" s="18">
        <f t="shared" ref="N16" si="35">IF(AND($D15="Oui",$F15&lt;=N$4),N15*$C15*1.1,N15*$C15)</f>
        <v>0</v>
      </c>
      <c r="O16" s="18">
        <f t="shared" ref="O16" si="36">IF(AND($D15="Oui",$F15&lt;=O$4),O15*$C15*1.1,O15*$C15)</f>
        <v>0</v>
      </c>
      <c r="P16" s="18">
        <f t="shared" ref="P16" si="37">IF(AND($D15="Oui",$F15&lt;=P$4),P15*$C15*1.1,P15*$C15)</f>
        <v>0</v>
      </c>
      <c r="Q16" s="18">
        <f t="shared" ref="Q16" si="38">IF(AND($D15="Oui",$F15&lt;=Q$4),Q15*$C15*1.1,Q15*$C15)</f>
        <v>0</v>
      </c>
      <c r="R16" s="18">
        <f t="shared" ref="R16" si="39">IF(AND($D15="Oui",$F15&lt;=R$4),R15*$C15*1.1,R15*$C15)</f>
        <v>0</v>
      </c>
      <c r="S16" s="18">
        <f t="shared" ref="S16" si="40">IF(AND($D15="Oui",$F15&lt;=S$4),S15*$C15*1.1,S15*$C15)</f>
        <v>0</v>
      </c>
      <c r="T16" s="18">
        <f t="shared" ref="T16" si="41">IF(AND($D15="Oui",$F15&lt;=T$4),T15*$C15*1.1,T15*$C15)</f>
        <v>0</v>
      </c>
      <c r="U16" s="18">
        <f t="shared" si="1"/>
        <v>806.9325</v>
      </c>
      <c r="V16" s="44"/>
    </row>
    <row r="17" spans="1:22" ht="15.75" thickBot="1" x14ac:dyDescent="0.3">
      <c r="A17" s="51"/>
      <c r="B17" s="39"/>
      <c r="C17" s="42"/>
      <c r="D17" s="27"/>
      <c r="E17" s="27"/>
      <c r="F17" s="60"/>
      <c r="G17" s="19" t="s">
        <v>5</v>
      </c>
      <c r="H17" s="20"/>
      <c r="I17" s="21"/>
      <c r="J17" s="21">
        <v>89.78</v>
      </c>
      <c r="K17" s="21"/>
      <c r="L17" s="21">
        <v>170</v>
      </c>
      <c r="M17" s="21">
        <v>429.8</v>
      </c>
      <c r="N17" s="21"/>
      <c r="O17" s="21"/>
      <c r="P17" s="21"/>
      <c r="Q17" s="21"/>
      <c r="R17" s="21"/>
      <c r="S17" s="21"/>
      <c r="T17" s="21"/>
      <c r="U17" s="21">
        <f t="shared" si="1"/>
        <v>689.57999999999993</v>
      </c>
      <c r="V17" s="45"/>
    </row>
    <row r="18" spans="1:22" x14ac:dyDescent="0.25">
      <c r="A18" s="49" t="s">
        <v>27</v>
      </c>
      <c r="B18" s="37" t="s">
        <v>24</v>
      </c>
      <c r="C18" s="40">
        <f>IF(A18="CADA",IF(B18="Couple",0.25,IF(B18="Personne isolée avec enfant(s)",0.15,0.2)),IF(A18="HU",IF(B18="Couple avec enfant(s)",0.2,IF(B18="Personne isolée avec enfants",0.2,0.15))))+IF(D18="Oui",0.1,0)</f>
        <v>0.15</v>
      </c>
      <c r="D18" s="25"/>
      <c r="E18" s="25"/>
      <c r="F18" s="58">
        <f>IF(E18&lt;&gt;"",MATCH(E18,TsMois[],0),0)</f>
        <v>0</v>
      </c>
      <c r="G18" s="15" t="s">
        <v>3</v>
      </c>
      <c r="H18" s="16"/>
      <c r="I18" s="16"/>
      <c r="J18" s="16">
        <v>881.15</v>
      </c>
      <c r="K18" s="16">
        <v>881.15</v>
      </c>
      <c r="L18" s="16">
        <v>1429.05</v>
      </c>
      <c r="M18" s="16">
        <v>1431.72</v>
      </c>
      <c r="N18" s="16"/>
      <c r="O18" s="16"/>
      <c r="P18" s="16"/>
      <c r="Q18" s="16"/>
      <c r="R18" s="16"/>
      <c r="S18" s="16"/>
      <c r="T18" s="16"/>
      <c r="U18" s="16">
        <f t="shared" si="1"/>
        <v>4623.07</v>
      </c>
      <c r="V18" s="43">
        <f t="shared" ref="V18" si="42">U19-U20</f>
        <v>4.9999999998817657E-4</v>
      </c>
    </row>
    <row r="19" spans="1:22" x14ac:dyDescent="0.25">
      <c r="A19" s="50"/>
      <c r="B19" s="38"/>
      <c r="C19" s="41"/>
      <c r="D19" s="26"/>
      <c r="E19" s="26"/>
      <c r="F19" s="59"/>
      <c r="G19" s="17" t="s">
        <v>4</v>
      </c>
      <c r="H19" s="18">
        <f>H18*$C18</f>
        <v>0</v>
      </c>
      <c r="I19" s="18">
        <f t="shared" ref="I19" si="43">IF(AND($D18="Oui",$F18&lt;=I$4),I18*$C18*1.1,I18*$C18)</f>
        <v>0</v>
      </c>
      <c r="J19" s="18">
        <f t="shared" ref="J19" si="44">IF(AND($D18="Oui",$F18&lt;=J$4),J18*$C18*1.1,J18*$C18)</f>
        <v>132.17249999999999</v>
      </c>
      <c r="K19" s="18">
        <f t="shared" ref="K19" si="45">IF(AND($D18="Oui",$F18&lt;=K$4),K18*$C18*1.1,K18*$C18)</f>
        <v>132.17249999999999</v>
      </c>
      <c r="L19" s="18">
        <f t="shared" ref="L19" si="46">IF(AND($D18="Oui",$F18&lt;=L$4),L18*$C18*1.1,L18*$C18)</f>
        <v>214.35749999999999</v>
      </c>
      <c r="M19" s="18">
        <f t="shared" ref="M19" si="47">IF(AND($D18="Oui",$F18&lt;=M$4),M18*$C18*1.1,M18*$C18)</f>
        <v>214.75800000000001</v>
      </c>
      <c r="N19" s="18">
        <f t="shared" ref="N19" si="48">IF(AND($D18="Oui",$F18&lt;=N$4),N18*$C18*1.1,N18*$C18)</f>
        <v>0</v>
      </c>
      <c r="O19" s="18">
        <f t="shared" ref="O19" si="49">IF(AND($D18="Oui",$F18&lt;=O$4),O18*$C18*1.1,O18*$C18)</f>
        <v>0</v>
      </c>
      <c r="P19" s="18">
        <f t="shared" ref="P19" si="50">IF(AND($D18="Oui",$F18&lt;=P$4),P18*$C18*1.1,P18*$C18)</f>
        <v>0</v>
      </c>
      <c r="Q19" s="18">
        <f t="shared" ref="Q19" si="51">IF(AND($D18="Oui",$F18&lt;=Q$4),Q18*$C18*1.1,Q18*$C18)</f>
        <v>0</v>
      </c>
      <c r="R19" s="18">
        <f t="shared" ref="R19" si="52">IF(AND($D18="Oui",$F18&lt;=R$4),R18*$C18*1.1,R18*$C18)</f>
        <v>0</v>
      </c>
      <c r="S19" s="18">
        <f t="shared" ref="S19" si="53">IF(AND($D18="Oui",$F18&lt;=S$4),S18*$C18*1.1,S18*$C18)</f>
        <v>0</v>
      </c>
      <c r="T19" s="18">
        <f t="shared" ref="T19" si="54">IF(AND($D18="Oui",$F18&lt;=T$4),T18*$C18*1.1,T18*$C18)</f>
        <v>0</v>
      </c>
      <c r="U19" s="18">
        <f t="shared" si="1"/>
        <v>693.46050000000002</v>
      </c>
      <c r="V19" s="44"/>
    </row>
    <row r="20" spans="1:22" ht="15.75" thickBot="1" x14ac:dyDescent="0.3">
      <c r="A20" s="51"/>
      <c r="B20" s="39"/>
      <c r="C20" s="42"/>
      <c r="D20" s="27"/>
      <c r="E20" s="27"/>
      <c r="F20" s="60"/>
      <c r="G20" s="19" t="s">
        <v>5</v>
      </c>
      <c r="H20" s="20"/>
      <c r="I20" s="21"/>
      <c r="J20" s="21"/>
      <c r="K20" s="21"/>
      <c r="L20" s="21">
        <v>259.94</v>
      </c>
      <c r="M20" s="21">
        <v>109.14</v>
      </c>
      <c r="N20" s="21">
        <v>324.38</v>
      </c>
      <c r="O20" s="21"/>
      <c r="P20" s="21"/>
      <c r="Q20" s="21"/>
      <c r="R20" s="21"/>
      <c r="S20" s="21"/>
      <c r="T20" s="21"/>
      <c r="U20" s="21">
        <f t="shared" si="1"/>
        <v>693.46</v>
      </c>
      <c r="V20" s="45"/>
    </row>
    <row r="21" spans="1:22" x14ac:dyDescent="0.25">
      <c r="A21" s="52" t="s">
        <v>28</v>
      </c>
      <c r="B21" s="31" t="s">
        <v>29</v>
      </c>
      <c r="C21" s="34">
        <f>IF(A21="CADA",IF(B21="Couple",0.25,IF(B21="Personne isolée avec enfant(s)",0.15,0.2)),IF(A21="HU",IF(B21="Couple avec enfant(s)",0.2,IF(B21="Personne isolée avec enfants",0.2,0.15))))+IF(D21="Oui",0.1,0)</f>
        <v>0.15</v>
      </c>
      <c r="D21" s="22"/>
      <c r="E21" s="22"/>
      <c r="F21" s="58">
        <f>IF(E21&lt;&gt;"",MATCH(E21,TsMois[],0),0)</f>
        <v>0</v>
      </c>
      <c r="G21" s="2" t="s">
        <v>3</v>
      </c>
      <c r="H21" s="9"/>
      <c r="I21" s="9"/>
      <c r="J21" s="9">
        <v>47.49</v>
      </c>
      <c r="K21" s="9">
        <v>444.3</v>
      </c>
      <c r="L21" s="9">
        <v>300</v>
      </c>
      <c r="M21" s="9">
        <v>200</v>
      </c>
      <c r="N21" s="9"/>
      <c r="O21" s="9"/>
      <c r="P21" s="9"/>
      <c r="Q21" s="9"/>
      <c r="R21" s="9"/>
      <c r="S21" s="9"/>
      <c r="T21" s="9"/>
      <c r="U21" s="9">
        <f t="shared" si="1"/>
        <v>991.79</v>
      </c>
      <c r="V21" s="46">
        <f t="shared" ref="V21" si="55">U22-U23</f>
        <v>148.76849999999999</v>
      </c>
    </row>
    <row r="22" spans="1:22" x14ac:dyDescent="0.25">
      <c r="A22" s="53"/>
      <c r="B22" s="32"/>
      <c r="C22" s="35"/>
      <c r="D22" s="23"/>
      <c r="E22" s="23"/>
      <c r="F22" s="59"/>
      <c r="G22" s="1" t="s">
        <v>4</v>
      </c>
      <c r="H22" s="10">
        <f>H21*$C21</f>
        <v>0</v>
      </c>
      <c r="I22" s="11">
        <f t="shared" ref="I22" si="56">IF(AND($D21="Oui",$F21&lt;=I$4),I21*$C21*1.1,I21*$C21)</f>
        <v>0</v>
      </c>
      <c r="J22" s="11">
        <f t="shared" ref="J22" si="57">IF(AND($D21="Oui",$F21&lt;=J$4),J21*$C21*1.1,J21*$C21)</f>
        <v>7.1234999999999999</v>
      </c>
      <c r="K22" s="11">
        <f t="shared" ref="K22" si="58">IF(AND($D21="Oui",$F21&lt;=K$4),K21*$C21*1.1,K21*$C21)</f>
        <v>66.644999999999996</v>
      </c>
      <c r="L22" s="11">
        <f t="shared" ref="L22" si="59">IF(AND($D21="Oui",$F21&lt;=L$4),L21*$C21*1.1,L21*$C21)</f>
        <v>45</v>
      </c>
      <c r="M22" s="11">
        <f t="shared" ref="M22" si="60">IF(AND($D21="Oui",$F21&lt;=M$4),M21*$C21*1.1,M21*$C21)</f>
        <v>30</v>
      </c>
      <c r="N22" s="11">
        <f t="shared" ref="N22" si="61">IF(AND($D21="Oui",$F21&lt;=N$4),N21*$C21*1.1,N21*$C21)</f>
        <v>0</v>
      </c>
      <c r="O22" s="11">
        <f t="shared" ref="O22" si="62">IF(AND($D21="Oui",$F21&lt;=O$4),O21*$C21*1.1,O21*$C21)</f>
        <v>0</v>
      </c>
      <c r="P22" s="11">
        <f t="shared" ref="P22" si="63">IF(AND($D21="Oui",$F21&lt;=P$4),P21*$C21*1.1,P21*$C21)</f>
        <v>0</v>
      </c>
      <c r="Q22" s="11">
        <f t="shared" ref="Q22" si="64">IF(AND($D21="Oui",$F21&lt;=Q$4),Q21*$C21*1.1,Q21*$C21)</f>
        <v>0</v>
      </c>
      <c r="R22" s="11">
        <f t="shared" ref="R22" si="65">IF(AND($D21="Oui",$F21&lt;=R$4),R21*$C21*1.1,R21*$C21)</f>
        <v>0</v>
      </c>
      <c r="S22" s="11">
        <f t="shared" ref="S22" si="66">IF(AND($D21="Oui",$F21&lt;=S$4),S21*$C21*1.1,S21*$C21)</f>
        <v>0</v>
      </c>
      <c r="T22" s="11">
        <f t="shared" ref="T22" si="67">IF(AND($D21="Oui",$F21&lt;=T$4),T21*$C21*1.1,T21*$C21)</f>
        <v>0</v>
      </c>
      <c r="U22" s="10">
        <f t="shared" si="1"/>
        <v>148.76849999999999</v>
      </c>
      <c r="V22" s="47"/>
    </row>
    <row r="23" spans="1:22" ht="15.75" thickBot="1" x14ac:dyDescent="0.3">
      <c r="A23" s="54"/>
      <c r="B23" s="33"/>
      <c r="C23" s="36"/>
      <c r="D23" s="24"/>
      <c r="E23" s="24"/>
      <c r="F23" s="60"/>
      <c r="G23" s="3" t="s">
        <v>5</v>
      </c>
      <c r="H23" s="12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4">
        <f t="shared" si="1"/>
        <v>0</v>
      </c>
      <c r="V23" s="48"/>
    </row>
    <row r="24" spans="1:22" x14ac:dyDescent="0.25">
      <c r="A24" s="49" t="s">
        <v>27</v>
      </c>
      <c r="B24" s="37" t="s">
        <v>24</v>
      </c>
      <c r="C24" s="40">
        <f>IF(A24="CADA",IF(B24="Couple",0.25,IF(B24="Personne isolée avec enfant(s)",0.15,0.2)),IF(A24="HU",IF(B24="Couple avec enfant(s)",0.2,IF(B24="Personne isolée avec enfants",0.2,0.15))))+IF(D24="Oui",0.1,0)</f>
        <v>0.15</v>
      </c>
      <c r="D24" s="25"/>
      <c r="E24" s="25"/>
      <c r="F24" s="58">
        <f>IF(E24&lt;&gt;"",MATCH(E24,TsMois[],0),0)</f>
        <v>0</v>
      </c>
      <c r="G24" s="15" t="s">
        <v>3</v>
      </c>
      <c r="H24" s="16"/>
      <c r="I24" s="16"/>
      <c r="J24" s="16"/>
      <c r="K24" s="16">
        <v>3522.6</v>
      </c>
      <c r="L24" s="16">
        <v>3222.14</v>
      </c>
      <c r="M24" s="16">
        <v>1528.07</v>
      </c>
      <c r="N24" s="16"/>
      <c r="O24" s="16"/>
      <c r="P24" s="16"/>
      <c r="Q24" s="16"/>
      <c r="R24" s="16"/>
      <c r="S24" s="16"/>
      <c r="T24" s="16"/>
      <c r="U24" s="16">
        <f t="shared" si="1"/>
        <v>8272.81</v>
      </c>
      <c r="V24" s="43">
        <f t="shared" ref="V24" si="68">U25-U26</f>
        <v>51.761499999999842</v>
      </c>
    </row>
    <row r="25" spans="1:22" x14ac:dyDescent="0.25">
      <c r="A25" s="50"/>
      <c r="B25" s="38"/>
      <c r="C25" s="41"/>
      <c r="D25" s="26"/>
      <c r="E25" s="26"/>
      <c r="F25" s="59"/>
      <c r="G25" s="17" t="s">
        <v>4</v>
      </c>
      <c r="H25" s="18">
        <f>H24*$C24</f>
        <v>0</v>
      </c>
      <c r="I25" s="18">
        <f t="shared" ref="I25" si="69">IF(AND($D24="Oui",$F24&lt;=I$4),I24*$C24*1.1,I24*$C24)</f>
        <v>0</v>
      </c>
      <c r="J25" s="18">
        <f t="shared" ref="J25" si="70">IF(AND($D24="Oui",$F24&lt;=J$4),J24*$C24*1.1,J24*$C24)</f>
        <v>0</v>
      </c>
      <c r="K25" s="18">
        <f t="shared" ref="K25" si="71">IF(AND($D24="Oui",$F24&lt;=K$4),K24*$C24*1.1,K24*$C24)</f>
        <v>528.39</v>
      </c>
      <c r="L25" s="18">
        <f t="shared" ref="L25" si="72">IF(AND($D24="Oui",$F24&lt;=L$4),L24*$C24*1.1,L24*$C24)</f>
        <v>483.32099999999997</v>
      </c>
      <c r="M25" s="18">
        <f t="shared" ref="M25" si="73">IF(AND($D24="Oui",$F24&lt;=M$4),M24*$C24*1.1,M24*$C24)</f>
        <v>229.2105</v>
      </c>
      <c r="N25" s="18">
        <f t="shared" ref="N25" si="74">IF(AND($D24="Oui",$F24&lt;=N$4),N24*$C24*1.1,N24*$C24)</f>
        <v>0</v>
      </c>
      <c r="O25" s="18">
        <f t="shared" ref="O25" si="75">IF(AND($D24="Oui",$F24&lt;=O$4),O24*$C24*1.1,O24*$C24)</f>
        <v>0</v>
      </c>
      <c r="P25" s="18">
        <f t="shared" ref="P25" si="76">IF(AND($D24="Oui",$F24&lt;=P$4),P24*$C24*1.1,P24*$C24)</f>
        <v>0</v>
      </c>
      <c r="Q25" s="18">
        <f t="shared" ref="Q25" si="77">IF(AND($D24="Oui",$F24&lt;=Q$4),Q24*$C24*1.1,Q24*$C24)</f>
        <v>0</v>
      </c>
      <c r="R25" s="18">
        <f t="shared" ref="R25" si="78">IF(AND($D24="Oui",$F24&lt;=R$4),R24*$C24*1.1,R24*$C24)</f>
        <v>0</v>
      </c>
      <c r="S25" s="18">
        <f t="shared" ref="S25" si="79">IF(AND($D24="Oui",$F24&lt;=S$4),S24*$C24*1.1,S24*$C24)</f>
        <v>0</v>
      </c>
      <c r="T25" s="18">
        <f t="shared" ref="T25" si="80">IF(AND($D24="Oui",$F24&lt;=T$4),T24*$C24*1.1,T24*$C24)</f>
        <v>0</v>
      </c>
      <c r="U25" s="18">
        <f t="shared" si="1"/>
        <v>1240.9214999999999</v>
      </c>
      <c r="V25" s="44"/>
    </row>
    <row r="26" spans="1:22" ht="15.75" thickBot="1" x14ac:dyDescent="0.3">
      <c r="A26" s="51"/>
      <c r="B26" s="39"/>
      <c r="C26" s="42"/>
      <c r="D26" s="27"/>
      <c r="E26" s="27"/>
      <c r="F26" s="60"/>
      <c r="G26" s="19" t="s">
        <v>5</v>
      </c>
      <c r="H26" s="20"/>
      <c r="I26" s="21"/>
      <c r="J26" s="21"/>
      <c r="K26" s="21"/>
      <c r="L26" s="21">
        <v>426.29</v>
      </c>
      <c r="M26" s="21">
        <v>762.87</v>
      </c>
      <c r="N26" s="21"/>
      <c r="O26" s="21"/>
      <c r="P26" s="21"/>
      <c r="Q26" s="21"/>
      <c r="R26" s="21"/>
      <c r="S26" s="21"/>
      <c r="T26" s="21"/>
      <c r="U26" s="21">
        <f t="shared" si="1"/>
        <v>1189.1600000000001</v>
      </c>
      <c r="V26" s="45"/>
    </row>
    <row r="27" spans="1:22" x14ac:dyDescent="0.25">
      <c r="A27" s="52" t="s">
        <v>28</v>
      </c>
      <c r="B27" s="31" t="s">
        <v>22</v>
      </c>
      <c r="C27" s="34">
        <f>IF(A27="CADA",IF(B27="Couple",0.25,IF(B27="Personne isolée avec enfant(s)",0.15,0.2)),IF(A27="HU",IF(B27="Couple avec enfant(s)",0.2,IF(B27="Personne isolée avec enfants",0.2,0.15))))+IF(D27="Oui",0.1,0)</f>
        <v>0.15</v>
      </c>
      <c r="D27" s="22"/>
      <c r="E27" s="22"/>
      <c r="F27" s="58">
        <f>IF(E27&lt;&gt;"",MATCH(E27,TsMois[],0),0)</f>
        <v>0</v>
      </c>
      <c r="G27" s="2" t="s">
        <v>3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>
        <f t="shared" si="1"/>
        <v>0</v>
      </c>
      <c r="V27" s="28">
        <f>U28-U29</f>
        <v>0</v>
      </c>
    </row>
    <row r="28" spans="1:22" x14ac:dyDescent="0.25">
      <c r="A28" s="53"/>
      <c r="B28" s="32"/>
      <c r="C28" s="35"/>
      <c r="D28" s="23"/>
      <c r="E28" s="23"/>
      <c r="F28" s="59"/>
      <c r="G28" s="1" t="s">
        <v>4</v>
      </c>
      <c r="H28" s="10">
        <f>H27*$C27</f>
        <v>0</v>
      </c>
      <c r="I28" s="11">
        <f t="shared" ref="I28" si="81">IF(AND($D27="Oui",$F27&lt;=I$4),I27*$C27*1.1,I27*$C27)</f>
        <v>0</v>
      </c>
      <c r="J28" s="11">
        <f t="shared" ref="J28" si="82">IF(AND($D27="Oui",$F27&lt;=J$4),J27*$C27*1.1,J27*$C27)</f>
        <v>0</v>
      </c>
      <c r="K28" s="11">
        <f t="shared" ref="K28" si="83">IF(AND($D27="Oui",$F27&lt;=K$4),K27*$C27*1.1,K27*$C27)</f>
        <v>0</v>
      </c>
      <c r="L28" s="11">
        <f t="shared" ref="L28" si="84">IF(AND($D27="Oui",$F27&lt;=L$4),L27*$C27*1.1,L27*$C27)</f>
        <v>0</v>
      </c>
      <c r="M28" s="11">
        <f t="shared" ref="M28" si="85">IF(AND($D27="Oui",$F27&lt;=M$4),M27*$C27*1.1,M27*$C27)</f>
        <v>0</v>
      </c>
      <c r="N28" s="11">
        <f t="shared" ref="N28" si="86">IF(AND($D27="Oui",$F27&lt;=N$4),N27*$C27*1.1,N27*$C27)</f>
        <v>0</v>
      </c>
      <c r="O28" s="11">
        <f t="shared" ref="O28" si="87">IF(AND($D27="Oui",$F27&lt;=O$4),O27*$C27*1.1,O27*$C27)</f>
        <v>0</v>
      </c>
      <c r="P28" s="11">
        <f t="shared" ref="P28" si="88">IF(AND($D27="Oui",$F27&lt;=P$4),P27*$C27*1.1,P27*$C27)</f>
        <v>0</v>
      </c>
      <c r="Q28" s="11">
        <f t="shared" ref="Q28" si="89">IF(AND($D27="Oui",$F27&lt;=Q$4),Q27*$C27*1.1,Q27*$C27)</f>
        <v>0</v>
      </c>
      <c r="R28" s="11">
        <f t="shared" ref="R28" si="90">IF(AND($D27="Oui",$F27&lt;=R$4),R27*$C27*1.1,R27*$C27)</f>
        <v>0</v>
      </c>
      <c r="S28" s="11">
        <f t="shared" ref="S28" si="91">IF(AND($D27="Oui",$F27&lt;=S$4),S27*$C27*1.1,S27*$C27)</f>
        <v>0</v>
      </c>
      <c r="T28" s="11">
        <f t="shared" ref="T28" si="92">IF(AND($D27="Oui",$F27&lt;=T$4),T27*$C27*1.1,T27*$C27)</f>
        <v>0</v>
      </c>
      <c r="U28" s="10">
        <f t="shared" si="1"/>
        <v>0</v>
      </c>
      <c r="V28" s="29"/>
    </row>
    <row r="29" spans="1:22" ht="15.75" thickBot="1" x14ac:dyDescent="0.3">
      <c r="A29" s="54"/>
      <c r="B29" s="33"/>
      <c r="C29" s="36"/>
      <c r="D29" s="24"/>
      <c r="E29" s="24"/>
      <c r="F29" s="60"/>
      <c r="G29" s="3" t="s">
        <v>5</v>
      </c>
      <c r="H29" s="12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4">
        <f t="shared" si="1"/>
        <v>0</v>
      </c>
      <c r="V29" s="30"/>
    </row>
    <row r="30" spans="1:22" x14ac:dyDescent="0.25">
      <c r="A30" s="52" t="s">
        <v>28</v>
      </c>
      <c r="B30" s="31" t="s">
        <v>29</v>
      </c>
      <c r="C30" s="34">
        <f>IF(A30="CADA",IF(B30="Couple",0.25,IF(B30="Personne isolée avec enfant(s)",0.15,0.2)),IF(A30="HU",IF(B30="Couple avec enfant(s)",0.2,IF(B30="Personne isolée avec enfants",0.2,0.15))))+IF(D30="Oui",0.1,0)</f>
        <v>0.15</v>
      </c>
      <c r="D30" s="22"/>
      <c r="E30" s="22"/>
      <c r="F30" s="58">
        <f>IF(E30&lt;&gt;"",MATCH(E30,TsMois[],0),0)</f>
        <v>0</v>
      </c>
      <c r="G30" s="2" t="s">
        <v>3</v>
      </c>
      <c r="H30" s="9"/>
      <c r="I30" s="9"/>
      <c r="J30" s="9"/>
      <c r="K30" s="9"/>
      <c r="L30" s="9"/>
      <c r="M30" s="9">
        <v>3019</v>
      </c>
      <c r="N30" s="9"/>
      <c r="O30" s="9"/>
      <c r="P30" s="9"/>
      <c r="Q30" s="9"/>
      <c r="R30" s="9"/>
      <c r="S30" s="9"/>
      <c r="T30" s="9"/>
      <c r="U30" s="9">
        <f t="shared" si="1"/>
        <v>3019</v>
      </c>
      <c r="V30" s="28">
        <f>U31-U32</f>
        <v>0</v>
      </c>
    </row>
    <row r="31" spans="1:22" x14ac:dyDescent="0.25">
      <c r="A31" s="53"/>
      <c r="B31" s="32"/>
      <c r="C31" s="35"/>
      <c r="D31" s="23"/>
      <c r="E31" s="23"/>
      <c r="F31" s="59"/>
      <c r="G31" s="1" t="s">
        <v>4</v>
      </c>
      <c r="H31" s="10">
        <f>H30*$C30</f>
        <v>0</v>
      </c>
      <c r="I31" s="11">
        <f t="shared" ref="I31" si="93">IF(AND($D30="Oui",$F30&lt;=I$4),I30*$C30*1.1,I30*$C30)</f>
        <v>0</v>
      </c>
      <c r="J31" s="11">
        <f t="shared" ref="J31" si="94">IF(AND($D30="Oui",$F30&lt;=J$4),J30*$C30*1.1,J30*$C30)</f>
        <v>0</v>
      </c>
      <c r="K31" s="11">
        <f t="shared" ref="K31" si="95">IF(AND($D30="Oui",$F30&lt;=K$4),K30*$C30*1.1,K30*$C30)</f>
        <v>0</v>
      </c>
      <c r="L31" s="11">
        <f t="shared" ref="L31" si="96">IF(AND($D30="Oui",$F30&lt;=L$4),L30*$C30*1.1,L30*$C30)</f>
        <v>0</v>
      </c>
      <c r="M31" s="11">
        <f t="shared" ref="M31" si="97">IF(AND($D30="Oui",$F30&lt;=M$4),M30*$C30*1.1,M30*$C30)</f>
        <v>452.84999999999997</v>
      </c>
      <c r="N31" s="11">
        <f t="shared" ref="N31" si="98">IF(AND($D30="Oui",$F30&lt;=N$4),N30*$C30*1.1,N30*$C30)</f>
        <v>0</v>
      </c>
      <c r="O31" s="11">
        <f t="shared" ref="O31" si="99">IF(AND($D30="Oui",$F30&lt;=O$4),O30*$C30*1.1,O30*$C30)</f>
        <v>0</v>
      </c>
      <c r="P31" s="11">
        <f t="shared" ref="P31" si="100">IF(AND($D30="Oui",$F30&lt;=P$4),P30*$C30*1.1,P30*$C30)</f>
        <v>0</v>
      </c>
      <c r="Q31" s="11">
        <f t="shared" ref="Q31" si="101">IF(AND($D30="Oui",$F30&lt;=Q$4),Q30*$C30*1.1,Q30*$C30)</f>
        <v>0</v>
      </c>
      <c r="R31" s="11">
        <f t="shared" ref="R31" si="102">IF(AND($D30="Oui",$F30&lt;=R$4),R30*$C30*1.1,R30*$C30)</f>
        <v>0</v>
      </c>
      <c r="S31" s="11">
        <f t="shared" ref="S31" si="103">IF(AND($D30="Oui",$F30&lt;=S$4),S30*$C30*1.1,S30*$C30)</f>
        <v>0</v>
      </c>
      <c r="T31" s="11">
        <f t="shared" ref="T31" si="104">IF(AND($D30="Oui",$F30&lt;=T$4),T30*$C30*1.1,T30*$C30)</f>
        <v>0</v>
      </c>
      <c r="U31" s="10">
        <f t="shared" si="1"/>
        <v>452.84999999999997</v>
      </c>
      <c r="V31" s="29"/>
    </row>
    <row r="32" spans="1:22" ht="15.75" thickBot="1" x14ac:dyDescent="0.3">
      <c r="A32" s="54"/>
      <c r="B32" s="33"/>
      <c r="C32" s="36"/>
      <c r="D32" s="24"/>
      <c r="E32" s="24"/>
      <c r="F32" s="60"/>
      <c r="G32" s="3" t="s">
        <v>5</v>
      </c>
      <c r="H32" s="12"/>
      <c r="I32" s="13"/>
      <c r="J32" s="13"/>
      <c r="K32" s="13"/>
      <c r="L32" s="13"/>
      <c r="M32" s="13"/>
      <c r="N32" s="13">
        <v>452.85</v>
      </c>
      <c r="O32" s="13"/>
      <c r="P32" s="13"/>
      <c r="Q32" s="13"/>
      <c r="R32" s="13"/>
      <c r="S32" s="13"/>
      <c r="T32" s="13"/>
      <c r="U32" s="14">
        <f t="shared" si="1"/>
        <v>452.85</v>
      </c>
      <c r="V32" s="30"/>
    </row>
    <row r="33" spans="1:22" x14ac:dyDescent="0.25">
      <c r="A33" s="49" t="s">
        <v>27</v>
      </c>
      <c r="B33" s="37" t="s">
        <v>22</v>
      </c>
      <c r="C33" s="40">
        <f>IF(A33="CADA",IF(B33="Couple",0.25,IF(B33="Personne isolée avec enfant(s)",0.15,0.2)),IF(A33="HU",IF(B33="Couple avec enfant(s)",0.2,IF(B33="Personne isolée avec enfants",0.2,0.15))))+IF(D33="Oui",0.1,0)</f>
        <v>0.2</v>
      </c>
      <c r="D33" s="25"/>
      <c r="E33" s="25"/>
      <c r="F33" s="58">
        <f>IF(E33&lt;&gt;"",MATCH(E33,TsMois[],0),0)</f>
        <v>0</v>
      </c>
      <c r="G33" s="15" t="s">
        <v>3</v>
      </c>
      <c r="H33" s="16"/>
      <c r="I33" s="16"/>
      <c r="J33" s="16"/>
      <c r="K33" s="16">
        <v>520</v>
      </c>
      <c r="L33" s="16">
        <v>528</v>
      </c>
      <c r="M33" s="16"/>
      <c r="N33" s="16"/>
      <c r="O33" s="16"/>
      <c r="P33" s="16"/>
      <c r="Q33" s="16"/>
      <c r="R33" s="16"/>
      <c r="S33" s="16"/>
      <c r="T33" s="16"/>
      <c r="U33" s="16">
        <f t="shared" si="1"/>
        <v>1048</v>
      </c>
      <c r="V33" s="43">
        <f>U34-U35</f>
        <v>0</v>
      </c>
    </row>
    <row r="34" spans="1:22" x14ac:dyDescent="0.25">
      <c r="A34" s="50"/>
      <c r="B34" s="38"/>
      <c r="C34" s="41"/>
      <c r="D34" s="26"/>
      <c r="E34" s="26"/>
      <c r="F34" s="59"/>
      <c r="G34" s="17" t="s">
        <v>4</v>
      </c>
      <c r="H34" s="18">
        <f>H33*$C33</f>
        <v>0</v>
      </c>
      <c r="I34" s="18">
        <f t="shared" ref="I34" si="105">IF(AND($D33="Oui",$F33&lt;=I$4),I33*$C33*1.1,I33*$C33)</f>
        <v>0</v>
      </c>
      <c r="J34" s="18">
        <f t="shared" ref="J34" si="106">IF(AND($D33="Oui",$F33&lt;=J$4),J33*$C33*1.1,J33*$C33)</f>
        <v>0</v>
      </c>
      <c r="K34" s="18">
        <f t="shared" ref="K34" si="107">IF(AND($D33="Oui",$F33&lt;=K$4),K33*$C33*1.1,K33*$C33)</f>
        <v>104</v>
      </c>
      <c r="L34" s="18">
        <f t="shared" ref="L34" si="108">IF(AND($D33="Oui",$F33&lt;=L$4),L33*$C33*1.1,L33*$C33)</f>
        <v>105.60000000000001</v>
      </c>
      <c r="M34" s="18">
        <f t="shared" ref="M34" si="109">IF(AND($D33="Oui",$F33&lt;=M$4),M33*$C33*1.1,M33*$C33)</f>
        <v>0</v>
      </c>
      <c r="N34" s="18">
        <f t="shared" ref="N34" si="110">IF(AND($D33="Oui",$F33&lt;=N$4),N33*$C33*1.1,N33*$C33)</f>
        <v>0</v>
      </c>
      <c r="O34" s="18">
        <f t="shared" ref="O34" si="111">IF(AND($D33="Oui",$F33&lt;=O$4),O33*$C33*1.1,O33*$C33)</f>
        <v>0</v>
      </c>
      <c r="P34" s="18">
        <f t="shared" ref="P34" si="112">IF(AND($D33="Oui",$F33&lt;=P$4),P33*$C33*1.1,P33*$C33)</f>
        <v>0</v>
      </c>
      <c r="Q34" s="18">
        <f t="shared" ref="Q34" si="113">IF(AND($D33="Oui",$F33&lt;=Q$4),Q33*$C33*1.1,Q33*$C33)</f>
        <v>0</v>
      </c>
      <c r="R34" s="18">
        <f t="shared" ref="R34" si="114">IF(AND($D33="Oui",$F33&lt;=R$4),R33*$C33*1.1,R33*$C33)</f>
        <v>0</v>
      </c>
      <c r="S34" s="18">
        <f t="shared" ref="S34" si="115">IF(AND($D33="Oui",$F33&lt;=S$4),S33*$C33*1.1,S33*$C33)</f>
        <v>0</v>
      </c>
      <c r="T34" s="18">
        <f t="shared" ref="T34" si="116">IF(AND($D33="Oui",$F33&lt;=T$4),T33*$C33*1.1,T33*$C33)</f>
        <v>0</v>
      </c>
      <c r="U34" s="18">
        <f t="shared" si="1"/>
        <v>209.60000000000002</v>
      </c>
      <c r="V34" s="44"/>
    </row>
    <row r="35" spans="1:22" ht="15.75" thickBot="1" x14ac:dyDescent="0.3">
      <c r="A35" s="51"/>
      <c r="B35" s="39"/>
      <c r="C35" s="42"/>
      <c r="D35" s="27"/>
      <c r="E35" s="27"/>
      <c r="F35" s="60"/>
      <c r="G35" s="19" t="s">
        <v>5</v>
      </c>
      <c r="H35" s="20"/>
      <c r="I35" s="21"/>
      <c r="J35" s="21"/>
      <c r="K35" s="21"/>
      <c r="L35" s="21"/>
      <c r="M35" s="21">
        <v>209.6</v>
      </c>
      <c r="N35" s="21"/>
      <c r="O35" s="21"/>
      <c r="P35" s="21"/>
      <c r="Q35" s="21"/>
      <c r="R35" s="21"/>
      <c r="S35" s="21"/>
      <c r="T35" s="21"/>
      <c r="U35" s="21">
        <f t="shared" si="1"/>
        <v>209.6</v>
      </c>
      <c r="V35" s="45"/>
    </row>
    <row r="36" spans="1:22" ht="15" customHeight="1" x14ac:dyDescent="0.25">
      <c r="A36" s="49" t="s">
        <v>27</v>
      </c>
      <c r="B36" s="37" t="s">
        <v>24</v>
      </c>
      <c r="C36" s="40">
        <f>IF(A36="CADA",IF(B36="Couple",0.25,IF(B36="Personne isolée avec enfant(s)",0.15,0.2)),IF(A36="HU",IF(B36="Couple avec enfant(s)",0.2,IF(B36="Personne isolée avec enfants",0.2,0.15))))+IF(D36="Oui",0.1,0)</f>
        <v>0.15</v>
      </c>
      <c r="D36" s="25"/>
      <c r="E36" s="25"/>
      <c r="F36" s="58">
        <f>IF(E36&lt;&gt;"",MATCH(E36,TsMois[],0),0)</f>
        <v>0</v>
      </c>
      <c r="G36" s="15" t="s">
        <v>3</v>
      </c>
      <c r="H36" s="16"/>
      <c r="I36" s="16"/>
      <c r="J36" s="16"/>
      <c r="K36" s="16"/>
      <c r="L36" s="16">
        <v>4103.71</v>
      </c>
      <c r="M36" s="16">
        <v>1949.01</v>
      </c>
      <c r="N36" s="16"/>
      <c r="O36" s="16"/>
      <c r="P36" s="16"/>
      <c r="Q36" s="16"/>
      <c r="R36" s="16"/>
      <c r="S36" s="16"/>
      <c r="T36" s="16"/>
      <c r="U36" s="16">
        <f t="shared" si="1"/>
        <v>6052.72</v>
      </c>
      <c r="V36" s="43">
        <f>U37-U38</f>
        <v>-1.9999999999527063E-3</v>
      </c>
    </row>
    <row r="37" spans="1:22" x14ac:dyDescent="0.25">
      <c r="A37" s="50"/>
      <c r="B37" s="38"/>
      <c r="C37" s="41"/>
      <c r="D37" s="26"/>
      <c r="E37" s="26"/>
      <c r="F37" s="59"/>
      <c r="G37" s="17" t="s">
        <v>4</v>
      </c>
      <c r="H37" s="18">
        <f>H36*$C36</f>
        <v>0</v>
      </c>
      <c r="I37" s="18">
        <f t="shared" ref="I37" si="117">IF(AND($D36="Oui",$F36&lt;=I$4),I36*$C36*1.1,I36*$C36)</f>
        <v>0</v>
      </c>
      <c r="J37" s="18">
        <f t="shared" ref="J37" si="118">IF(AND($D36="Oui",$F36&lt;=J$4),J36*$C36*1.1,J36*$C36)</f>
        <v>0</v>
      </c>
      <c r="K37" s="18">
        <f t="shared" ref="K37" si="119">IF(AND($D36="Oui",$F36&lt;=K$4),K36*$C36*1.1,K36*$C36)</f>
        <v>0</v>
      </c>
      <c r="L37" s="18">
        <f t="shared" ref="L37" si="120">IF(AND($D36="Oui",$F36&lt;=L$4),L36*$C36*1.1,L36*$C36)</f>
        <v>615.55650000000003</v>
      </c>
      <c r="M37" s="18">
        <f t="shared" ref="M37" si="121">IF(AND($D36="Oui",$F36&lt;=M$4),M36*$C36*1.1,M36*$C36)</f>
        <v>292.35149999999999</v>
      </c>
      <c r="N37" s="18">
        <f t="shared" ref="N37" si="122">IF(AND($D36="Oui",$F36&lt;=N$4),N36*$C36*1.1,N36*$C36)</f>
        <v>0</v>
      </c>
      <c r="O37" s="18">
        <f t="shared" ref="O37" si="123">IF(AND($D36="Oui",$F36&lt;=O$4),O36*$C36*1.1,O36*$C36)</f>
        <v>0</v>
      </c>
      <c r="P37" s="18">
        <f t="shared" ref="P37" si="124">IF(AND($D36="Oui",$F36&lt;=P$4),P36*$C36*1.1,P36*$C36)</f>
        <v>0</v>
      </c>
      <c r="Q37" s="18">
        <f t="shared" ref="Q37" si="125">IF(AND($D36="Oui",$F36&lt;=Q$4),Q36*$C36*1.1,Q36*$C36)</f>
        <v>0</v>
      </c>
      <c r="R37" s="18">
        <f t="shared" ref="R37" si="126">IF(AND($D36="Oui",$F36&lt;=R$4),R36*$C36*1.1,R36*$C36)</f>
        <v>0</v>
      </c>
      <c r="S37" s="18">
        <f t="shared" ref="S37" si="127">IF(AND($D36="Oui",$F36&lt;=S$4),S36*$C36*1.1,S36*$C36)</f>
        <v>0</v>
      </c>
      <c r="T37" s="18">
        <f t="shared" ref="T37" si="128">IF(AND($D36="Oui",$F36&lt;=T$4),T36*$C36*1.1,T36*$C36)</f>
        <v>0</v>
      </c>
      <c r="U37" s="18">
        <f t="shared" si="1"/>
        <v>907.90800000000002</v>
      </c>
      <c r="V37" s="44"/>
    </row>
    <row r="38" spans="1:22" ht="15.75" thickBot="1" x14ac:dyDescent="0.3">
      <c r="A38" s="51"/>
      <c r="B38" s="39"/>
      <c r="C38" s="42"/>
      <c r="D38" s="27"/>
      <c r="E38" s="27"/>
      <c r="F38" s="60"/>
      <c r="G38" s="19" t="s">
        <v>5</v>
      </c>
      <c r="H38" s="20"/>
      <c r="I38" s="21"/>
      <c r="J38" s="21"/>
      <c r="K38" s="21"/>
      <c r="L38" s="21"/>
      <c r="M38" s="21">
        <v>615.55999999999995</v>
      </c>
      <c r="N38" s="21">
        <v>292.35000000000002</v>
      </c>
      <c r="O38" s="21"/>
      <c r="P38" s="21"/>
      <c r="Q38" s="21"/>
      <c r="R38" s="21"/>
      <c r="S38" s="21"/>
      <c r="T38" s="21"/>
      <c r="U38" s="21">
        <f t="shared" si="1"/>
        <v>907.91</v>
      </c>
      <c r="V38" s="45"/>
    </row>
    <row r="39" spans="1:22" x14ac:dyDescent="0.25">
      <c r="A39" s="52" t="s">
        <v>27</v>
      </c>
      <c r="B39" s="31" t="s">
        <v>24</v>
      </c>
      <c r="C39" s="34">
        <f>IF(A39="CADA",IF(B39="Couple",0.25,IF(B39="Personne isolée avec enfant(s)",0.15,0.2)),IF(A39="HU",IF(B39="Couple avec enfant(s)",0.2,IF(B39="Personne isolée avec enfants",0.2,0.15))))+IF(D39="Oui",0.1,0)</f>
        <v>0.15</v>
      </c>
      <c r="D39" s="22" t="s">
        <v>31</v>
      </c>
      <c r="E39" s="22"/>
      <c r="F39" s="58">
        <f>IF(E39&lt;&gt;"",MATCH(E39,TsMois[],0),0)</f>
        <v>0</v>
      </c>
      <c r="G39" s="2" t="s">
        <v>3</v>
      </c>
      <c r="H39" s="9"/>
      <c r="I39" s="9"/>
      <c r="J39" s="9"/>
      <c r="K39" s="9"/>
      <c r="L39" s="9">
        <v>296.86</v>
      </c>
      <c r="M39" s="9"/>
      <c r="N39" s="9"/>
      <c r="O39" s="9"/>
      <c r="P39" s="9"/>
      <c r="Q39" s="9"/>
      <c r="R39" s="9"/>
      <c r="S39" s="9"/>
      <c r="T39" s="9"/>
      <c r="U39" s="9">
        <f t="shared" si="1"/>
        <v>296.86</v>
      </c>
      <c r="V39" s="28">
        <f>U40-U41</f>
        <v>-9.9999999999766942E-4</v>
      </c>
    </row>
    <row r="40" spans="1:22" x14ac:dyDescent="0.25">
      <c r="A40" s="53"/>
      <c r="B40" s="32"/>
      <c r="C40" s="35"/>
      <c r="D40" s="23"/>
      <c r="E40" s="23"/>
      <c r="F40" s="59"/>
      <c r="G40" s="1" t="s">
        <v>4</v>
      </c>
      <c r="H40" s="10">
        <f>H39*$C39</f>
        <v>0</v>
      </c>
      <c r="I40" s="11">
        <f t="shared" ref="I40" si="129">IF(AND($D39="Oui",$F39&lt;=I$4),I39*$C39*1.1,I39*$C39)</f>
        <v>0</v>
      </c>
      <c r="J40" s="11">
        <f t="shared" ref="J40" si="130">IF(AND($D39="Oui",$F39&lt;=J$4),J39*$C39*1.1,J39*$C39)</f>
        <v>0</v>
      </c>
      <c r="K40" s="11">
        <f t="shared" ref="K40" si="131">IF(AND($D39="Oui",$F39&lt;=K$4),K39*$C39*1.1,K39*$C39)</f>
        <v>0</v>
      </c>
      <c r="L40" s="11">
        <f t="shared" ref="L40" si="132">IF(AND($D39="Oui",$F39&lt;=L$4),L39*$C39*1.1,L39*$C39)</f>
        <v>44.529000000000003</v>
      </c>
      <c r="M40" s="11">
        <f t="shared" ref="M40" si="133">IF(AND($D39="Oui",$F39&lt;=M$4),M39*$C39*1.1,M39*$C39)</f>
        <v>0</v>
      </c>
      <c r="N40" s="11">
        <f t="shared" ref="N40" si="134">IF(AND($D39="Oui",$F39&lt;=N$4),N39*$C39*1.1,N39*$C39)</f>
        <v>0</v>
      </c>
      <c r="O40" s="11">
        <f t="shared" ref="O40" si="135">IF(AND($D39="Oui",$F39&lt;=O$4),O39*$C39*1.1,O39*$C39)</f>
        <v>0</v>
      </c>
      <c r="P40" s="11">
        <f t="shared" ref="P40" si="136">IF(AND($D39="Oui",$F39&lt;=P$4),P39*$C39*1.1,P39*$C39)</f>
        <v>0</v>
      </c>
      <c r="Q40" s="11">
        <f t="shared" ref="Q40" si="137">IF(AND($D39="Oui",$F39&lt;=Q$4),Q39*$C39*1.1,Q39*$C39)</f>
        <v>0</v>
      </c>
      <c r="R40" s="11">
        <f t="shared" ref="R40" si="138">IF(AND($D39="Oui",$F39&lt;=R$4),R39*$C39*1.1,R39*$C39)</f>
        <v>0</v>
      </c>
      <c r="S40" s="11">
        <f t="shared" ref="S40" si="139">IF(AND($D39="Oui",$F39&lt;=S$4),S39*$C39*1.1,S39*$C39)</f>
        <v>0</v>
      </c>
      <c r="T40" s="11">
        <f t="shared" ref="T40" si="140">IF(AND($D39="Oui",$F39&lt;=T$4),T39*$C39*1.1,T39*$C39)</f>
        <v>0</v>
      </c>
      <c r="U40" s="10">
        <f t="shared" si="1"/>
        <v>44.529000000000003</v>
      </c>
      <c r="V40" s="29"/>
    </row>
    <row r="41" spans="1:22" ht="15.75" thickBot="1" x14ac:dyDescent="0.3">
      <c r="A41" s="54"/>
      <c r="B41" s="33"/>
      <c r="C41" s="36"/>
      <c r="D41" s="24"/>
      <c r="E41" s="24"/>
      <c r="F41" s="60"/>
      <c r="G41" s="3" t="s">
        <v>5</v>
      </c>
      <c r="H41" s="12"/>
      <c r="I41" s="13"/>
      <c r="J41" s="13"/>
      <c r="K41" s="13"/>
      <c r="L41" s="13"/>
      <c r="M41" s="13">
        <v>44.53</v>
      </c>
      <c r="N41" s="13"/>
      <c r="O41" s="13"/>
      <c r="P41" s="13"/>
      <c r="Q41" s="13"/>
      <c r="R41" s="13"/>
      <c r="S41" s="13"/>
      <c r="T41" s="13"/>
      <c r="U41" s="14">
        <f t="shared" si="1"/>
        <v>44.53</v>
      </c>
      <c r="V41" s="30"/>
    </row>
    <row r="42" spans="1:22" x14ac:dyDescent="0.25">
      <c r="A42" s="52" t="s">
        <v>27</v>
      </c>
      <c r="B42" s="31" t="s">
        <v>24</v>
      </c>
      <c r="C42" s="34">
        <f>IF(A42="CADA",IF(B42="Couple",0.25,IF(B42="Personne isolée avec enfant(s)",0.15,0.2)),IF(A42="HU",IF(B42="Couple avec enfant(s)",0.2,IF(B42="Personne isolée avec enfants",0.2,0.15))))+IF(D42="Oui",0.1,0)</f>
        <v>0.15</v>
      </c>
      <c r="D42" s="22" t="s">
        <v>31</v>
      </c>
      <c r="E42" s="22"/>
      <c r="F42" s="58">
        <f>IF(E42&lt;&gt;"",MATCH(E42,TsMois[],0),0)</f>
        <v>0</v>
      </c>
      <c r="G42" s="2" t="s">
        <v>3</v>
      </c>
      <c r="H42" s="9"/>
      <c r="I42" s="9"/>
      <c r="J42" s="9"/>
      <c r="K42" s="9"/>
      <c r="L42" s="9"/>
      <c r="M42" s="9">
        <v>635.73</v>
      </c>
      <c r="N42" s="9">
        <v>941.4</v>
      </c>
      <c r="O42" s="9"/>
      <c r="P42" s="9"/>
      <c r="Q42" s="9"/>
      <c r="R42" s="9"/>
      <c r="S42" s="9"/>
      <c r="T42" s="9"/>
      <c r="U42" s="9">
        <f t="shared" si="1"/>
        <v>1577.13</v>
      </c>
      <c r="V42" s="28">
        <f>U43-U44</f>
        <v>-5.0000000001659828E-4</v>
      </c>
    </row>
    <row r="43" spans="1:22" x14ac:dyDescent="0.25">
      <c r="A43" s="53"/>
      <c r="B43" s="32"/>
      <c r="C43" s="35"/>
      <c r="D43" s="23"/>
      <c r="E43" s="23"/>
      <c r="F43" s="59"/>
      <c r="G43" s="1" t="s">
        <v>4</v>
      </c>
      <c r="H43" s="10">
        <f>H42*$C42</f>
        <v>0</v>
      </c>
      <c r="I43" s="11">
        <f t="shared" ref="I43" si="141">IF(AND($D42="Oui",$F42&lt;=I$4),I42*$C42*1.1,I42*$C42)</f>
        <v>0</v>
      </c>
      <c r="J43" s="11">
        <f t="shared" ref="J43" si="142">IF(AND($D42="Oui",$F42&lt;=J$4),J42*$C42*1.1,J42*$C42)</f>
        <v>0</v>
      </c>
      <c r="K43" s="11">
        <f t="shared" ref="K43" si="143">IF(AND($D42="Oui",$F42&lt;=K$4),K42*$C42*1.1,K42*$C42)</f>
        <v>0</v>
      </c>
      <c r="L43" s="11">
        <f t="shared" ref="L43" si="144">IF(AND($D42="Oui",$F42&lt;=L$4),L42*$C42*1.1,L42*$C42)</f>
        <v>0</v>
      </c>
      <c r="M43" s="11">
        <f t="shared" ref="M43" si="145">IF(AND($D42="Oui",$F42&lt;=M$4),M42*$C42*1.1,M42*$C42)</f>
        <v>95.359499999999997</v>
      </c>
      <c r="N43" s="11">
        <f t="shared" ref="N43" si="146">IF(AND($D42="Oui",$F42&lt;=N$4),N42*$C42*1.1,N42*$C42)</f>
        <v>141.20999999999998</v>
      </c>
      <c r="O43" s="11">
        <f t="shared" ref="O43" si="147">IF(AND($D42="Oui",$F42&lt;=O$4),O42*$C42*1.1,O42*$C42)</f>
        <v>0</v>
      </c>
      <c r="P43" s="11">
        <f t="shared" ref="P43" si="148">IF(AND($D42="Oui",$F42&lt;=P$4),P42*$C42*1.1,P42*$C42)</f>
        <v>0</v>
      </c>
      <c r="Q43" s="11">
        <f t="shared" ref="Q43" si="149">IF(AND($D42="Oui",$F42&lt;=Q$4),Q42*$C42*1.1,Q42*$C42)</f>
        <v>0</v>
      </c>
      <c r="R43" s="11">
        <f t="shared" ref="R43" si="150">IF(AND($D42="Oui",$F42&lt;=R$4),R42*$C42*1.1,R42*$C42)</f>
        <v>0</v>
      </c>
      <c r="S43" s="11">
        <f t="shared" ref="S43" si="151">IF(AND($D42="Oui",$F42&lt;=S$4),S42*$C42*1.1,S42*$C42)</f>
        <v>0</v>
      </c>
      <c r="T43" s="11">
        <f t="shared" ref="T43" si="152">IF(AND($D42="Oui",$F42&lt;=T$4),T42*$C42*1.1,T42*$C42)</f>
        <v>0</v>
      </c>
      <c r="U43" s="10">
        <f t="shared" si="1"/>
        <v>236.56949999999998</v>
      </c>
      <c r="V43" s="29"/>
    </row>
    <row r="44" spans="1:22" ht="15.75" thickBot="1" x14ac:dyDescent="0.3">
      <c r="A44" s="54"/>
      <c r="B44" s="33"/>
      <c r="C44" s="36"/>
      <c r="D44" s="24"/>
      <c r="E44" s="24"/>
      <c r="F44" s="60"/>
      <c r="G44" s="3" t="s">
        <v>5</v>
      </c>
      <c r="H44" s="12"/>
      <c r="I44" s="13"/>
      <c r="J44" s="13"/>
      <c r="K44" s="13"/>
      <c r="L44" s="13"/>
      <c r="M44" s="13">
        <v>95.36</v>
      </c>
      <c r="N44" s="13">
        <v>141.21</v>
      </c>
      <c r="O44" s="13"/>
      <c r="P44" s="13"/>
      <c r="Q44" s="13"/>
      <c r="R44" s="13"/>
      <c r="S44" s="13"/>
      <c r="T44" s="13"/>
      <c r="U44" s="14">
        <f t="shared" si="1"/>
        <v>236.57</v>
      </c>
      <c r="V44" s="30"/>
    </row>
    <row r="45" spans="1:22" x14ac:dyDescent="0.25">
      <c r="A45" s="52" t="s">
        <v>27</v>
      </c>
      <c r="B45" s="31" t="s">
        <v>22</v>
      </c>
      <c r="C45" s="34">
        <f>IF(A45="CADA",IF(B45="Couple",0.25,IF(B45="Personne isolée avec enfant(s)",0.15,0.2)),IF(A45="HU",IF(B45="Couple avec enfant(s)",0.2,IF(B45="Personne isolée avec enfants",0.2,0.15))))+IF(D45="Oui",0.1,0)</f>
        <v>0.2</v>
      </c>
      <c r="D45" s="22" t="s">
        <v>31</v>
      </c>
      <c r="E45" s="22"/>
      <c r="F45" s="58">
        <f>IF(E45&lt;&gt;"",MATCH(E45,TsMois[],0),0)</f>
        <v>0</v>
      </c>
      <c r="G45" s="2" t="s">
        <v>3</v>
      </c>
      <c r="H45" s="9"/>
      <c r="I45" s="9"/>
      <c r="J45" s="9"/>
      <c r="K45" s="9"/>
      <c r="L45" s="9"/>
      <c r="M45" s="9">
        <v>845.44</v>
      </c>
      <c r="N45" s="9">
        <v>526.72</v>
      </c>
      <c r="O45" s="9"/>
      <c r="P45" s="9"/>
      <c r="Q45" s="9"/>
      <c r="R45" s="9"/>
      <c r="S45" s="9"/>
      <c r="T45" s="9"/>
      <c r="U45" s="9">
        <f t="shared" si="1"/>
        <v>1372.16</v>
      </c>
      <c r="V45" s="28">
        <f>U46-U47</f>
        <v>2.0000000000095497E-3</v>
      </c>
    </row>
    <row r="46" spans="1:22" x14ac:dyDescent="0.25">
      <c r="A46" s="53"/>
      <c r="B46" s="32"/>
      <c r="C46" s="35"/>
      <c r="D46" s="23"/>
      <c r="E46" s="23"/>
      <c r="F46" s="59"/>
      <c r="G46" s="1" t="s">
        <v>4</v>
      </c>
      <c r="H46" s="10">
        <f>H45*$C45</f>
        <v>0</v>
      </c>
      <c r="I46" s="11">
        <f t="shared" ref="I46" si="153">IF(AND($D45="Oui",$F45&lt;=I$4),I45*$C45*1.1,I45*$C45)</f>
        <v>0</v>
      </c>
      <c r="J46" s="11">
        <f t="shared" ref="J46" si="154">IF(AND($D45="Oui",$F45&lt;=J$4),J45*$C45*1.1,J45*$C45)</f>
        <v>0</v>
      </c>
      <c r="K46" s="11">
        <f t="shared" ref="K46" si="155">IF(AND($D45="Oui",$F45&lt;=K$4),K45*$C45*1.1,K45*$C45)</f>
        <v>0</v>
      </c>
      <c r="L46" s="11">
        <f t="shared" ref="L46" si="156">IF(AND($D45="Oui",$F45&lt;=L$4),L45*$C45*1.1,L45*$C45)</f>
        <v>0</v>
      </c>
      <c r="M46" s="11">
        <f t="shared" ref="M46" si="157">IF(AND($D45="Oui",$F45&lt;=M$4),M45*$C45*1.1,M45*$C45)</f>
        <v>169.08800000000002</v>
      </c>
      <c r="N46" s="11">
        <f t="shared" ref="N46" si="158">IF(AND($D45="Oui",$F45&lt;=N$4),N45*$C45*1.1,N45*$C45)</f>
        <v>105.34400000000001</v>
      </c>
      <c r="O46" s="11">
        <f t="shared" ref="O46" si="159">IF(AND($D45="Oui",$F45&lt;=O$4),O45*$C45*1.1,O45*$C45)</f>
        <v>0</v>
      </c>
      <c r="P46" s="11">
        <f t="shared" ref="P46" si="160">IF(AND($D45="Oui",$F45&lt;=P$4),P45*$C45*1.1,P45*$C45)</f>
        <v>0</v>
      </c>
      <c r="Q46" s="11">
        <f t="shared" ref="Q46" si="161">IF(AND($D45="Oui",$F45&lt;=Q$4),Q45*$C45*1.1,Q45*$C45)</f>
        <v>0</v>
      </c>
      <c r="R46" s="11">
        <f t="shared" ref="R46" si="162">IF(AND($D45="Oui",$F45&lt;=R$4),R45*$C45*1.1,R45*$C45)</f>
        <v>0</v>
      </c>
      <c r="S46" s="11">
        <f t="shared" ref="S46" si="163">IF(AND($D45="Oui",$F45&lt;=S$4),S45*$C45*1.1,S45*$C45)</f>
        <v>0</v>
      </c>
      <c r="T46" s="11">
        <f t="shared" ref="T46" si="164">IF(AND($D45="Oui",$F45&lt;=T$4),T45*$C45*1.1,T45*$C45)</f>
        <v>0</v>
      </c>
      <c r="U46" s="10">
        <f t="shared" si="1"/>
        <v>274.43200000000002</v>
      </c>
      <c r="V46" s="29"/>
    </row>
    <row r="47" spans="1:22" ht="15.75" thickBot="1" x14ac:dyDescent="0.3">
      <c r="A47" s="54"/>
      <c r="B47" s="33"/>
      <c r="C47" s="36"/>
      <c r="D47" s="24"/>
      <c r="E47" s="24"/>
      <c r="F47" s="60"/>
      <c r="G47" s="3" t="s">
        <v>5</v>
      </c>
      <c r="H47" s="12"/>
      <c r="I47" s="13"/>
      <c r="J47" s="13"/>
      <c r="K47" s="13"/>
      <c r="L47" s="13"/>
      <c r="M47" s="13"/>
      <c r="N47" s="13">
        <v>274.43</v>
      </c>
      <c r="O47" s="13"/>
      <c r="P47" s="13"/>
      <c r="Q47" s="13"/>
      <c r="R47" s="13"/>
      <c r="S47" s="13"/>
      <c r="T47" s="13"/>
      <c r="U47" s="14">
        <f t="shared" si="1"/>
        <v>274.43</v>
      </c>
      <c r="V47" s="30"/>
    </row>
    <row r="48" spans="1:22" ht="15" customHeight="1" x14ac:dyDescent="0.25">
      <c r="A48" s="52" t="s">
        <v>27</v>
      </c>
      <c r="B48" s="31" t="s">
        <v>22</v>
      </c>
      <c r="C48" s="34">
        <f>IF(A48="CADA",IF(B48="Couple",0.25,IF(B48="Personne isolée avec enfant(s)",0.15,0.2)),IF(A48="HU",IF(B48="Couple avec enfant(s)",0.2,IF(B48="Personne isolée avec enfants",0.2,0.15))))+IF(D48="Oui",0.1,0)</f>
        <v>0.2</v>
      </c>
      <c r="D48" s="22" t="s">
        <v>31</v>
      </c>
      <c r="E48" s="22"/>
      <c r="F48" s="58">
        <f>IF(E48&lt;&gt;"",MATCH(E48,TsMois[],0),0)</f>
        <v>0</v>
      </c>
      <c r="G48" s="2" t="s">
        <v>3</v>
      </c>
      <c r="H48" s="9"/>
      <c r="I48" s="9"/>
      <c r="J48" s="9"/>
      <c r="K48" s="9"/>
      <c r="L48" s="9"/>
      <c r="M48" s="9">
        <v>529.41999999999996</v>
      </c>
      <c r="N48" s="9"/>
      <c r="O48" s="9"/>
      <c r="P48" s="9"/>
      <c r="Q48" s="9"/>
      <c r="R48" s="9"/>
      <c r="S48" s="9"/>
      <c r="T48" s="9"/>
      <c r="U48" s="9">
        <f t="shared" si="1"/>
        <v>529.41999999999996</v>
      </c>
      <c r="V48" s="28">
        <f>U49-U50</f>
        <v>4.0000000000048885E-3</v>
      </c>
    </row>
    <row r="49" spans="1:22" x14ac:dyDescent="0.25">
      <c r="A49" s="53"/>
      <c r="B49" s="32"/>
      <c r="C49" s="35"/>
      <c r="D49" s="23"/>
      <c r="E49" s="23"/>
      <c r="F49" s="59"/>
      <c r="G49" s="1" t="s">
        <v>4</v>
      </c>
      <c r="H49" s="10">
        <f>H48*$C48</f>
        <v>0</v>
      </c>
      <c r="I49" s="11">
        <f t="shared" ref="I49" si="165">IF(AND($D48="Oui",$F48&lt;=I$4),I48*$C48*1.1,I48*$C48)</f>
        <v>0</v>
      </c>
      <c r="J49" s="11">
        <f t="shared" ref="J49" si="166">IF(AND($D48="Oui",$F48&lt;=J$4),J48*$C48*1.1,J48*$C48)</f>
        <v>0</v>
      </c>
      <c r="K49" s="11">
        <f t="shared" ref="K49" si="167">IF(AND($D48="Oui",$F48&lt;=K$4),K48*$C48*1.1,K48*$C48)</f>
        <v>0</v>
      </c>
      <c r="L49" s="11">
        <f t="shared" ref="L49" si="168">IF(AND($D48="Oui",$F48&lt;=L$4),L48*$C48*1.1,L48*$C48)</f>
        <v>0</v>
      </c>
      <c r="M49" s="11">
        <f t="shared" ref="M49" si="169">IF(AND($D48="Oui",$F48&lt;=M$4),M48*$C48*1.1,M48*$C48)</f>
        <v>105.884</v>
      </c>
      <c r="N49" s="11">
        <f t="shared" ref="N49" si="170">IF(AND($D48="Oui",$F48&lt;=N$4),N48*$C48*1.1,N48*$C48)</f>
        <v>0</v>
      </c>
      <c r="O49" s="11">
        <f t="shared" ref="O49" si="171">IF(AND($D48="Oui",$F48&lt;=O$4),O48*$C48*1.1,O48*$C48)</f>
        <v>0</v>
      </c>
      <c r="P49" s="11">
        <f t="shared" ref="P49" si="172">IF(AND($D48="Oui",$F48&lt;=P$4),P48*$C48*1.1,P48*$C48)</f>
        <v>0</v>
      </c>
      <c r="Q49" s="11">
        <f t="shared" ref="Q49" si="173">IF(AND($D48="Oui",$F48&lt;=Q$4),Q48*$C48*1.1,Q48*$C48)</f>
        <v>0</v>
      </c>
      <c r="R49" s="11">
        <f t="shared" ref="R49" si="174">IF(AND($D48="Oui",$F48&lt;=R$4),R48*$C48*1.1,R48*$C48)</f>
        <v>0</v>
      </c>
      <c r="S49" s="11">
        <f t="shared" ref="S49" si="175">IF(AND($D48="Oui",$F48&lt;=S$4),S48*$C48*1.1,S48*$C48)</f>
        <v>0</v>
      </c>
      <c r="T49" s="11">
        <f t="shared" ref="T49" si="176">IF(AND($D48="Oui",$F48&lt;=T$4),T48*$C48*1.1,T48*$C48)</f>
        <v>0</v>
      </c>
      <c r="U49" s="10">
        <f t="shared" si="1"/>
        <v>105.884</v>
      </c>
      <c r="V49" s="29"/>
    </row>
    <row r="50" spans="1:22" ht="15.75" thickBot="1" x14ac:dyDescent="0.3">
      <c r="A50" s="54"/>
      <c r="B50" s="33"/>
      <c r="C50" s="36"/>
      <c r="D50" s="24"/>
      <c r="E50" s="24"/>
      <c r="F50" s="60"/>
      <c r="G50" s="3" t="s">
        <v>5</v>
      </c>
      <c r="H50" s="12"/>
      <c r="I50" s="13"/>
      <c r="J50" s="13"/>
      <c r="K50" s="13"/>
      <c r="L50" s="13"/>
      <c r="M50" s="13"/>
      <c r="N50" s="13">
        <v>105.88</v>
      </c>
      <c r="O50" s="13"/>
      <c r="P50" s="13"/>
      <c r="Q50" s="13"/>
      <c r="R50" s="13"/>
      <c r="S50" s="13"/>
      <c r="T50" s="13"/>
      <c r="U50" s="14">
        <f t="shared" si="1"/>
        <v>105.88</v>
      </c>
      <c r="V50" s="30"/>
    </row>
    <row r="51" spans="1:22" x14ac:dyDescent="0.25">
      <c r="A51" s="52" t="s">
        <v>27</v>
      </c>
      <c r="B51" s="31" t="s">
        <v>24</v>
      </c>
      <c r="C51" s="34">
        <f>IF(A51="CADA",IF(B51="Couple",0.25,IF(B51="Personne isolée avec enfant(s)",0.15,0.2)),IF(A51="HU",IF(B51="Couple avec enfant(s)",0.2,IF(B51="Personne isolée avec enfants",0.2,0.15))))+IF(D51="Oui",0.1,0)</f>
        <v>0.25</v>
      </c>
      <c r="D51" s="22" t="s">
        <v>30</v>
      </c>
      <c r="E51" s="22" t="s">
        <v>12</v>
      </c>
      <c r="F51" s="58">
        <f>IF(E51&lt;&gt;"",MATCH(E51,TsMois[],0),0)</f>
        <v>7</v>
      </c>
      <c r="G51" s="2" t="s">
        <v>3</v>
      </c>
      <c r="H51" s="9"/>
      <c r="I51" s="9"/>
      <c r="J51" s="9"/>
      <c r="K51" s="9"/>
      <c r="L51" s="9"/>
      <c r="M51" s="9"/>
      <c r="N51" s="9">
        <v>10195.09</v>
      </c>
      <c r="O51" s="9"/>
      <c r="P51" s="9"/>
      <c r="Q51" s="9"/>
      <c r="R51" s="9"/>
      <c r="S51" s="9"/>
      <c r="T51" s="9"/>
      <c r="U51" s="9">
        <f t="shared" si="1"/>
        <v>10195.09</v>
      </c>
      <c r="V51" s="28">
        <f>U52-U53</f>
        <v>1019.5125</v>
      </c>
    </row>
    <row r="52" spans="1:22" x14ac:dyDescent="0.25">
      <c r="A52" s="53"/>
      <c r="B52" s="32"/>
      <c r="C52" s="35"/>
      <c r="D52" s="23"/>
      <c r="E52" s="23"/>
      <c r="F52" s="59"/>
      <c r="G52" s="1" t="s">
        <v>4</v>
      </c>
      <c r="H52" s="10">
        <f>H51*$C51</f>
        <v>0</v>
      </c>
      <c r="I52" s="11">
        <f t="shared" ref="I52" si="177">IF(AND($D51="Oui",$F51&lt;=I$4),I51*$C51*1.1,I51*$C51)</f>
        <v>0</v>
      </c>
      <c r="J52" s="11">
        <f t="shared" ref="J52" si="178">IF(AND($D51="Oui",$F51&lt;=J$4),J51*$C51*1.1,J51*$C51)</f>
        <v>0</v>
      </c>
      <c r="K52" s="11">
        <f t="shared" ref="K52" si="179">IF(AND($D51="Oui",$F51&lt;=K$4),K51*$C51*1.1,K51*$C51)</f>
        <v>0</v>
      </c>
      <c r="L52" s="11">
        <f t="shared" ref="L52" si="180">IF(AND($D51="Oui",$F51&lt;=L$4),L51*$C51*1.1,L51*$C51)</f>
        <v>0</v>
      </c>
      <c r="M52" s="11">
        <f t="shared" ref="M52" si="181">IF(AND($D51="Oui",$F51&lt;=M$4),M51*$C51*1.1,M51*$C51)</f>
        <v>0</v>
      </c>
      <c r="N52" s="11">
        <f t="shared" ref="N52" si="182">IF(AND($D51="Oui",$F51&lt;=N$4),N51*$C51*1.1,N51*$C51)</f>
        <v>2548.7725</v>
      </c>
      <c r="O52" s="11">
        <f t="shared" ref="O52" si="183">IF(AND($D51="Oui",$F51&lt;=O$4),O51*$C51*1.1,O51*$C51)</f>
        <v>0</v>
      </c>
      <c r="P52" s="11">
        <f t="shared" ref="P52" si="184">IF(AND($D51="Oui",$F51&lt;=P$4),P51*$C51*1.1,P51*$C51)</f>
        <v>0</v>
      </c>
      <c r="Q52" s="11">
        <f t="shared" ref="Q52" si="185">IF(AND($D51="Oui",$F51&lt;=Q$4),Q51*$C51*1.1,Q51*$C51)</f>
        <v>0</v>
      </c>
      <c r="R52" s="11">
        <f t="shared" ref="R52" si="186">IF(AND($D51="Oui",$F51&lt;=R$4),R51*$C51*1.1,R51*$C51)</f>
        <v>0</v>
      </c>
      <c r="S52" s="11">
        <f t="shared" ref="S52" si="187">IF(AND($D51="Oui",$F51&lt;=S$4),S51*$C51*1.1,S51*$C51)</f>
        <v>0</v>
      </c>
      <c r="T52" s="11">
        <f t="shared" ref="T52" si="188">IF(AND($D51="Oui",$F51&lt;=T$4),T51*$C51*1.1,T51*$C51)</f>
        <v>0</v>
      </c>
      <c r="U52" s="10">
        <f t="shared" si="1"/>
        <v>2548.7725</v>
      </c>
      <c r="V52" s="29"/>
    </row>
    <row r="53" spans="1:22" ht="15.75" thickBot="1" x14ac:dyDescent="0.3">
      <c r="A53" s="54"/>
      <c r="B53" s="33"/>
      <c r="C53" s="36"/>
      <c r="D53" s="24"/>
      <c r="E53" s="24"/>
      <c r="F53" s="60"/>
      <c r="G53" s="3" t="s">
        <v>5</v>
      </c>
      <c r="H53" s="12"/>
      <c r="I53" s="13"/>
      <c r="J53" s="13"/>
      <c r="K53" s="13"/>
      <c r="L53" s="13"/>
      <c r="M53" s="13"/>
      <c r="N53" s="13">
        <v>1529.26</v>
      </c>
      <c r="O53" s="13"/>
      <c r="P53" s="13"/>
      <c r="Q53" s="13"/>
      <c r="R53" s="13"/>
      <c r="S53" s="13"/>
      <c r="T53" s="13"/>
      <c r="U53" s="14">
        <f t="shared" si="1"/>
        <v>1529.26</v>
      </c>
      <c r="V53" s="30"/>
    </row>
    <row r="54" spans="1:22" x14ac:dyDescent="0.25">
      <c r="A54" s="52" t="s">
        <v>27</v>
      </c>
      <c r="B54" s="31" t="s">
        <v>24</v>
      </c>
      <c r="C54" s="34">
        <f>IF(A54="CADA",IF(B54="Couple",0.25,IF(B54="Personne isolée avec enfant(s)",0.15,0.2)),IF(A54="HU",IF(B54="Couple avec enfant(s)",0.2,IF(B54="Personne isolée avec enfants",0.2,0.15))))+IF(D54="Oui",0.1,0)</f>
        <v>0.15</v>
      </c>
      <c r="D54" s="22" t="s">
        <v>31</v>
      </c>
      <c r="E54" s="22"/>
      <c r="F54" s="58">
        <f>IF(E54&lt;&gt;"",MATCH(E54,TsMois[],0),0)</f>
        <v>0</v>
      </c>
      <c r="G54" s="2" t="s">
        <v>3</v>
      </c>
      <c r="H54" s="9"/>
      <c r="I54" s="9"/>
      <c r="J54" s="9"/>
      <c r="K54" s="9"/>
      <c r="L54" s="9"/>
      <c r="M54" s="9"/>
      <c r="N54" s="9">
        <v>705.89</v>
      </c>
      <c r="O54" s="9"/>
      <c r="P54" s="9"/>
      <c r="Q54" s="9"/>
      <c r="R54" s="9"/>
      <c r="S54" s="9"/>
      <c r="T54" s="9"/>
      <c r="U54" s="9">
        <f t="shared" ref="U54:U56" si="189">SUM(H54:T54)</f>
        <v>705.89</v>
      </c>
      <c r="V54" s="28">
        <f>U55-U56</f>
        <v>105.8835</v>
      </c>
    </row>
    <row r="55" spans="1:22" x14ac:dyDescent="0.25">
      <c r="A55" s="53"/>
      <c r="B55" s="32"/>
      <c r="C55" s="35"/>
      <c r="D55" s="23"/>
      <c r="E55" s="23"/>
      <c r="F55" s="59"/>
      <c r="G55" s="1" t="s">
        <v>4</v>
      </c>
      <c r="H55" s="10">
        <f>H54*$C54</f>
        <v>0</v>
      </c>
      <c r="I55" s="11">
        <f t="shared" ref="I55" si="190">IF(AND($D54="Oui",$F54&lt;=I$4),I54*$C54*1.1,I54*$C54)</f>
        <v>0</v>
      </c>
      <c r="J55" s="11">
        <f t="shared" ref="J55" si="191">IF(AND($D54="Oui",$F54&lt;=J$4),J54*$C54*1.1,J54*$C54)</f>
        <v>0</v>
      </c>
      <c r="K55" s="11">
        <f t="shared" ref="K55" si="192">IF(AND($D54="Oui",$F54&lt;=K$4),K54*$C54*1.1,K54*$C54)</f>
        <v>0</v>
      </c>
      <c r="L55" s="11">
        <f t="shared" ref="L55" si="193">IF(AND($D54="Oui",$F54&lt;=L$4),L54*$C54*1.1,L54*$C54)</f>
        <v>0</v>
      </c>
      <c r="M55" s="11">
        <f t="shared" ref="M55" si="194">IF(AND($D54="Oui",$F54&lt;=M$4),M54*$C54*1.1,M54*$C54)</f>
        <v>0</v>
      </c>
      <c r="N55" s="11">
        <f t="shared" ref="N55" si="195">IF(AND($D54="Oui",$F54&lt;=N$4),N54*$C54*1.1,N54*$C54)</f>
        <v>105.8835</v>
      </c>
      <c r="O55" s="11">
        <f t="shared" ref="O55" si="196">IF(AND($D54="Oui",$F54&lt;=O$4),O54*$C54*1.1,O54*$C54)</f>
        <v>0</v>
      </c>
      <c r="P55" s="11">
        <f t="shared" ref="P55" si="197">IF(AND($D54="Oui",$F54&lt;=P$4),P54*$C54*1.1,P54*$C54)</f>
        <v>0</v>
      </c>
      <c r="Q55" s="11">
        <f t="shared" ref="Q55" si="198">IF(AND($D54="Oui",$F54&lt;=Q$4),Q54*$C54*1.1,Q54*$C54)</f>
        <v>0</v>
      </c>
      <c r="R55" s="11">
        <f t="shared" ref="R55" si="199">IF(AND($D54="Oui",$F54&lt;=R$4),R54*$C54*1.1,R54*$C54)</f>
        <v>0</v>
      </c>
      <c r="S55" s="11">
        <f t="shared" ref="S55" si="200">IF(AND($D54="Oui",$F54&lt;=S$4),S54*$C54*1.1,S54*$C54)</f>
        <v>0</v>
      </c>
      <c r="T55" s="11">
        <f t="shared" ref="T55" si="201">IF(AND($D54="Oui",$F54&lt;=T$4),T54*$C54*1.1,T54*$C54)</f>
        <v>0</v>
      </c>
      <c r="U55" s="10">
        <f t="shared" si="189"/>
        <v>105.8835</v>
      </c>
      <c r="V55" s="29"/>
    </row>
    <row r="56" spans="1:22" ht="15.75" thickBot="1" x14ac:dyDescent="0.3">
      <c r="A56" s="54"/>
      <c r="B56" s="33"/>
      <c r="C56" s="36"/>
      <c r="D56" s="24"/>
      <c r="E56" s="24"/>
      <c r="F56" s="60"/>
      <c r="G56" s="3" t="s">
        <v>5</v>
      </c>
      <c r="H56" s="12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4">
        <f t="shared" si="189"/>
        <v>0</v>
      </c>
      <c r="V56" s="30"/>
    </row>
    <row r="57" spans="1:22" x14ac:dyDescent="0.25">
      <c r="A57" s="52" t="s">
        <v>27</v>
      </c>
      <c r="B57" s="31" t="s">
        <v>24</v>
      </c>
      <c r="C57" s="34">
        <f>IF(A57="CADA",IF(B57="Couple",0.25,IF(B57="Personne isolée avec enfant(s)",0.15,0.2)),IF(A57="HU",IF(B57="Couple avec enfant(s)",0.2,IF(B57="Personne isolée avec enfants",0.2,0.15))))+IF(D57="Oui",0.1,0)</f>
        <v>0.15</v>
      </c>
      <c r="D57" s="22" t="s">
        <v>31</v>
      </c>
      <c r="E57" s="22"/>
      <c r="F57" s="58">
        <f>IF(E57&lt;&gt;"",MATCH(E57,TsMois[],0),0)</f>
        <v>0</v>
      </c>
      <c r="G57" s="2" t="s">
        <v>3</v>
      </c>
      <c r="H57" s="9"/>
      <c r="I57" s="9"/>
      <c r="J57" s="9"/>
      <c r="K57" s="9"/>
      <c r="L57" s="9"/>
      <c r="M57" s="9"/>
      <c r="N57" s="9">
        <v>705.89</v>
      </c>
      <c r="O57" s="9"/>
      <c r="P57" s="9"/>
      <c r="Q57" s="9"/>
      <c r="R57" s="9"/>
      <c r="S57" s="9"/>
      <c r="T57" s="9"/>
      <c r="U57" s="9">
        <f t="shared" ref="U57:U59" si="202">SUM(H57:T57)</f>
        <v>705.89</v>
      </c>
      <c r="V57" s="28">
        <f>U58-U59</f>
        <v>105.8835</v>
      </c>
    </row>
    <row r="58" spans="1:22" x14ac:dyDescent="0.25">
      <c r="A58" s="53"/>
      <c r="B58" s="32"/>
      <c r="C58" s="35"/>
      <c r="D58" s="23"/>
      <c r="E58" s="23"/>
      <c r="F58" s="59"/>
      <c r="G58" s="1" t="s">
        <v>4</v>
      </c>
      <c r="H58" s="10">
        <f>H57*$C57</f>
        <v>0</v>
      </c>
      <c r="I58" s="11">
        <f t="shared" ref="I58" si="203">IF(AND($D57="Oui",$F57&lt;=I$4),I57*$C57*1.1,I57*$C57)</f>
        <v>0</v>
      </c>
      <c r="J58" s="11">
        <f t="shared" ref="J58" si="204">IF(AND($D57="Oui",$F57&lt;=J$4),J57*$C57*1.1,J57*$C57)</f>
        <v>0</v>
      </c>
      <c r="K58" s="11">
        <f t="shared" ref="K58" si="205">IF(AND($D57="Oui",$F57&lt;=K$4),K57*$C57*1.1,K57*$C57)</f>
        <v>0</v>
      </c>
      <c r="L58" s="11">
        <f t="shared" ref="L58" si="206">IF(AND($D57="Oui",$F57&lt;=L$4),L57*$C57*1.1,L57*$C57)</f>
        <v>0</v>
      </c>
      <c r="M58" s="11">
        <f t="shared" ref="M58" si="207">IF(AND($D57="Oui",$F57&lt;=M$4),M57*$C57*1.1,M57*$C57)</f>
        <v>0</v>
      </c>
      <c r="N58" s="11">
        <f t="shared" ref="N58" si="208">IF(AND($D57="Oui",$F57&lt;=N$4),N57*$C57*1.1,N57*$C57)</f>
        <v>105.8835</v>
      </c>
      <c r="O58" s="11">
        <f t="shared" ref="O58" si="209">IF(AND($D57="Oui",$F57&lt;=O$4),O57*$C57*1.1,O57*$C57)</f>
        <v>0</v>
      </c>
      <c r="P58" s="11">
        <f t="shared" ref="P58" si="210">IF(AND($D57="Oui",$F57&lt;=P$4),P57*$C57*1.1,P57*$C57)</f>
        <v>0</v>
      </c>
      <c r="Q58" s="11">
        <f t="shared" ref="Q58" si="211">IF(AND($D57="Oui",$F57&lt;=Q$4),Q57*$C57*1.1,Q57*$C57)</f>
        <v>0</v>
      </c>
      <c r="R58" s="11">
        <f t="shared" ref="R58" si="212">IF(AND($D57="Oui",$F57&lt;=R$4),R57*$C57*1.1,R57*$C57)</f>
        <v>0</v>
      </c>
      <c r="S58" s="11">
        <f t="shared" ref="S58" si="213">IF(AND($D57="Oui",$F57&lt;=S$4),S57*$C57*1.1,S57*$C57)</f>
        <v>0</v>
      </c>
      <c r="T58" s="11">
        <f t="shared" ref="T58" si="214">IF(AND($D57="Oui",$F57&lt;=T$4),T57*$C57*1.1,T57*$C57)</f>
        <v>0</v>
      </c>
      <c r="U58" s="10">
        <f t="shared" si="202"/>
        <v>105.8835</v>
      </c>
      <c r="V58" s="29"/>
    </row>
    <row r="59" spans="1:22" ht="15.75" thickBot="1" x14ac:dyDescent="0.3">
      <c r="A59" s="54"/>
      <c r="B59" s="33"/>
      <c r="C59" s="36"/>
      <c r="D59" s="24"/>
      <c r="E59" s="24"/>
      <c r="F59" s="60"/>
      <c r="G59" s="3" t="s">
        <v>5</v>
      </c>
      <c r="H59" s="12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4">
        <f t="shared" si="202"/>
        <v>0</v>
      </c>
      <c r="V59" s="30"/>
    </row>
  </sheetData>
  <autoFilter ref="A5:X5" xr:uid="{00000000-0009-0000-0000-000000000000}"/>
  <mergeCells count="126">
    <mergeCell ref="F33:F35"/>
    <mergeCell ref="F36:F38"/>
    <mergeCell ref="F39:F41"/>
    <mergeCell ref="F42:F44"/>
    <mergeCell ref="F45:F47"/>
    <mergeCell ref="F48:F50"/>
    <mergeCell ref="F51:F53"/>
    <mergeCell ref="F54:F56"/>
    <mergeCell ref="F57:F59"/>
    <mergeCell ref="A42:A44"/>
    <mergeCell ref="A39:A41"/>
    <mergeCell ref="A36:A38"/>
    <mergeCell ref="A15:A17"/>
    <mergeCell ref="A30:A32"/>
    <mergeCell ref="A33:A35"/>
    <mergeCell ref="A57:A59"/>
    <mergeCell ref="A54:A56"/>
    <mergeCell ref="A51:A53"/>
    <mergeCell ref="A48:A50"/>
    <mergeCell ref="A45:A47"/>
    <mergeCell ref="V15:V17"/>
    <mergeCell ref="A6:A8"/>
    <mergeCell ref="B6:B8"/>
    <mergeCell ref="C6:C8"/>
    <mergeCell ref="V6:V8"/>
    <mergeCell ref="V9:V11"/>
    <mergeCell ref="V12:V14"/>
    <mergeCell ref="A9:A11"/>
    <mergeCell ref="A12:A14"/>
    <mergeCell ref="B9:B11"/>
    <mergeCell ref="C9:C11"/>
    <mergeCell ref="B12:B14"/>
    <mergeCell ref="C12:C14"/>
    <mergeCell ref="F6:F8"/>
    <mergeCell ref="F9:F11"/>
    <mergeCell ref="F12:F14"/>
    <mergeCell ref="F15:F17"/>
    <mergeCell ref="B33:B35"/>
    <mergeCell ref="C33:C35"/>
    <mergeCell ref="V33:V35"/>
    <mergeCell ref="A18:A20"/>
    <mergeCell ref="B18:B20"/>
    <mergeCell ref="C18:C20"/>
    <mergeCell ref="V18:V20"/>
    <mergeCell ref="A21:A23"/>
    <mergeCell ref="A24:A26"/>
    <mergeCell ref="B24:B26"/>
    <mergeCell ref="C24:C26"/>
    <mergeCell ref="V24:V26"/>
    <mergeCell ref="A27:A29"/>
    <mergeCell ref="B27:B29"/>
    <mergeCell ref="C27:C29"/>
    <mergeCell ref="V27:V29"/>
    <mergeCell ref="B30:B32"/>
    <mergeCell ref="C30:C32"/>
    <mergeCell ref="V30:V32"/>
    <mergeCell ref="F18:F20"/>
    <mergeCell ref="F21:F23"/>
    <mergeCell ref="F24:F26"/>
    <mergeCell ref="F27:F29"/>
    <mergeCell ref="F30:F32"/>
    <mergeCell ref="D48:D50"/>
    <mergeCell ref="D51:D53"/>
    <mergeCell ref="B15:B17"/>
    <mergeCell ref="C15:C17"/>
    <mergeCell ref="V42:V44"/>
    <mergeCell ref="B45:B47"/>
    <mergeCell ref="C45:C47"/>
    <mergeCell ref="V45:V47"/>
    <mergeCell ref="B42:B44"/>
    <mergeCell ref="C42:C44"/>
    <mergeCell ref="D33:D35"/>
    <mergeCell ref="D36:D38"/>
    <mergeCell ref="D39:D41"/>
    <mergeCell ref="D42:D44"/>
    <mergeCell ref="D45:D47"/>
    <mergeCell ref="D21:D23"/>
    <mergeCell ref="D24:D26"/>
    <mergeCell ref="D27:D29"/>
    <mergeCell ref="V36:V38"/>
    <mergeCell ref="B21:B23"/>
    <mergeCell ref="C21:C23"/>
    <mergeCell ref="V21:V23"/>
    <mergeCell ref="V39:V41"/>
    <mergeCell ref="D30:D32"/>
    <mergeCell ref="V57:V59"/>
    <mergeCell ref="D54:D56"/>
    <mergeCell ref="B57:B59"/>
    <mergeCell ref="C57:C59"/>
    <mergeCell ref="D57:D59"/>
    <mergeCell ref="V54:V56"/>
    <mergeCell ref="E57:E59"/>
    <mergeCell ref="D6:D8"/>
    <mergeCell ref="D9:D11"/>
    <mergeCell ref="D12:D14"/>
    <mergeCell ref="D15:D17"/>
    <mergeCell ref="D18:D20"/>
    <mergeCell ref="B54:B56"/>
    <mergeCell ref="C54:C56"/>
    <mergeCell ref="B39:B41"/>
    <mergeCell ref="C39:C41"/>
    <mergeCell ref="B36:B38"/>
    <mergeCell ref="C36:C38"/>
    <mergeCell ref="V48:V50"/>
    <mergeCell ref="B51:B53"/>
    <mergeCell ref="C51:C53"/>
    <mergeCell ref="V51:V53"/>
    <mergeCell ref="B48:B50"/>
    <mergeCell ref="C48:C50"/>
    <mergeCell ref="E42:E44"/>
    <mergeCell ref="E45:E47"/>
    <mergeCell ref="E48:E50"/>
    <mergeCell ref="E51:E53"/>
    <mergeCell ref="E54:E56"/>
    <mergeCell ref="E6:E8"/>
    <mergeCell ref="E9:E11"/>
    <mergeCell ref="E12:E14"/>
    <mergeCell ref="E15:E17"/>
    <mergeCell ref="E18:E20"/>
    <mergeCell ref="E21:E23"/>
    <mergeCell ref="E24:E26"/>
    <mergeCell ref="E27:E29"/>
    <mergeCell ref="E30:E32"/>
    <mergeCell ref="E33:E35"/>
    <mergeCell ref="E36:E38"/>
    <mergeCell ref="E39:E41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00000000-0002-0000-0000-000000000000}">
          <x14:formula1>
            <xm:f>Params!$D$4:$D$5</xm:f>
          </x14:formula1>
          <xm:sqref>D5:D59</xm:sqref>
        </x14:dataValidation>
        <x14:dataValidation type="list" allowBlank="1" showInputMessage="1" showErrorMessage="1" xr:uid="{00000000-0002-0000-0000-000001000000}">
          <x14:formula1>
            <xm:f>Params!$B$4:$B$8</xm:f>
          </x14:formula1>
          <xm:sqref>B6:B59 C60:C73 D74:D1093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15"/>
  <sheetViews>
    <sheetView workbookViewId="0">
      <selection activeCell="F3" sqref="F3:F15"/>
    </sheetView>
  </sheetViews>
  <sheetFormatPr baseColWidth="10" defaultRowHeight="15" x14ac:dyDescent="0.25"/>
  <cols>
    <col min="2" max="2" width="22.42578125" customWidth="1"/>
    <col min="4" max="4" width="11.5703125" customWidth="1"/>
  </cols>
  <sheetData>
    <row r="3" spans="2:6" x14ac:dyDescent="0.25">
      <c r="B3" t="s">
        <v>21</v>
      </c>
      <c r="D3" t="s">
        <v>32</v>
      </c>
      <c r="F3" t="s">
        <v>34</v>
      </c>
    </row>
    <row r="4" spans="2:6" x14ac:dyDescent="0.25">
      <c r="B4" t="s">
        <v>22</v>
      </c>
      <c r="D4" t="s">
        <v>30</v>
      </c>
      <c r="F4" t="s">
        <v>6</v>
      </c>
    </row>
    <row r="5" spans="2:6" x14ac:dyDescent="0.25">
      <c r="B5" t="s">
        <v>23</v>
      </c>
      <c r="D5" t="s">
        <v>31</v>
      </c>
      <c r="F5" t="s">
        <v>7</v>
      </c>
    </row>
    <row r="6" spans="2:6" x14ac:dyDescent="0.25">
      <c r="B6" t="s">
        <v>24</v>
      </c>
      <c r="F6" t="s">
        <v>8</v>
      </c>
    </row>
    <row r="7" spans="2:6" x14ac:dyDescent="0.25">
      <c r="B7" t="s">
        <v>25</v>
      </c>
      <c r="F7" t="s">
        <v>9</v>
      </c>
    </row>
    <row r="8" spans="2:6" x14ac:dyDescent="0.25">
      <c r="B8" t="s">
        <v>29</v>
      </c>
      <c r="F8" t="s">
        <v>10</v>
      </c>
    </row>
    <row r="9" spans="2:6" x14ac:dyDescent="0.25">
      <c r="F9" t="s">
        <v>11</v>
      </c>
    </row>
    <row r="10" spans="2:6" x14ac:dyDescent="0.25">
      <c r="F10" t="s">
        <v>12</v>
      </c>
    </row>
    <row r="11" spans="2:6" x14ac:dyDescent="0.25">
      <c r="F11" t="s">
        <v>13</v>
      </c>
    </row>
    <row r="12" spans="2:6" x14ac:dyDescent="0.25">
      <c r="F12" t="s">
        <v>14</v>
      </c>
    </row>
    <row r="13" spans="2:6" x14ac:dyDescent="0.25">
      <c r="F13" t="s">
        <v>15</v>
      </c>
    </row>
    <row r="14" spans="2:6" x14ac:dyDescent="0.25">
      <c r="F14" t="s">
        <v>16</v>
      </c>
    </row>
    <row r="15" spans="2:6" x14ac:dyDescent="0.25">
      <c r="F15" t="s">
        <v>17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2023-04-19T09:18:27Z</dcterms:created>
  <dcterms:modified xsi:type="dcterms:W3CDTF">2023-07-05T14:02:23Z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2023-07-05T14:02:23Z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961bd603-9ade-4e24-9a71-59598044591f</vt:lpwstr>
  </property>
  <property fmtid="{D5CDD505-2E9C-101B-9397-08002B2CF9AE}" pid="8" name="MSIP_Label_64a238cc-6af3-4341-9d32-201b7e04331f_ContentBits">
    <vt:lpwstr>0</vt:lpwstr>
  </property>
</Properties>
</file>