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90FED371-4995-4065-8219-D62BA737C03C}" xr6:coauthVersionLast="47" xr6:coauthVersionMax="47" xr10:uidLastSave="{00000000-0000-0000-0000-000000000000}"/>
  <bookViews>
    <workbookView xWindow="16035" yWindow="5070" windowWidth="29145" windowHeight="22380" xr2:uid="{4F8D8294-25C0-46E9-858D-BBF3E7B6FD0A}"/>
  </bookViews>
  <sheets>
    <sheet name="Base adhérents" sheetId="2" r:id="rId1"/>
    <sheet name="Reçut" sheetId="4" r:id="rId2"/>
    <sheet name="Statistiques" sheetId="5" r:id="rId3"/>
    <sheet name="Mot de passe" sheetId="3" r:id="rId4"/>
  </sheets>
  <definedNames>
    <definedName name="_xlnm.Print_Area" localSheetId="1">Reçut!$A$8:$N$37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3" i="2" l="1"/>
  <c r="N13" i="2" s="1" a="1"/>
  <c r="N13" i="2" s="1"/>
  <c r="M14" i="2"/>
  <c r="O14" i="2" s="1" a="1"/>
  <c r="O14" i="2" s="1"/>
  <c r="M15" i="2"/>
  <c r="O15" i="2" s="1" a="1"/>
  <c r="O15" i="2" s="1"/>
  <c r="M16" i="2"/>
  <c r="H16" i="2" s="1" a="1"/>
  <c r="H16" i="2" s="1"/>
  <c r="M17" i="2"/>
  <c r="O17" i="2" s="1" a="1"/>
  <c r="O17" i="2" s="1"/>
  <c r="M18" i="2"/>
  <c r="H18" i="2" s="1" a="1"/>
  <c r="H18" i="2" s="1"/>
  <c r="M19" i="2"/>
  <c r="H19" i="2" s="1" a="1"/>
  <c r="H19" i="2" s="1"/>
  <c r="M20" i="2"/>
  <c r="H20" i="2" s="1" a="1"/>
  <c r="H20" i="2" s="1"/>
  <c r="M21" i="2"/>
  <c r="H21" i="2" s="1" a="1"/>
  <c r="H21" i="2" s="1"/>
  <c r="J10" i="5"/>
  <c r="J8" i="5"/>
  <c r="H17" i="2" l="1" a="1"/>
  <c r="H17" i="2" s="1"/>
  <c r="H15" i="2" a="1"/>
  <c r="H15" i="2" s="1"/>
  <c r="H14" i="2" a="1"/>
  <c r="H14" i="2" s="1"/>
  <c r="H13" i="2" a="1"/>
  <c r="H13" i="2" s="1"/>
  <c r="O21" i="2" a="1"/>
  <c r="O21" i="2" s="1"/>
  <c r="N16" i="2" a="1"/>
  <c r="N16" i="2" s="1"/>
  <c r="O16" i="2" a="1"/>
  <c r="O16" i="2" s="1"/>
  <c r="N19" i="2" a="1"/>
  <c r="N19" i="2" s="1"/>
  <c r="O19" i="2" a="1"/>
  <c r="O19" i="2" s="1"/>
  <c r="N18" i="2" a="1"/>
  <c r="N18" i="2" s="1"/>
  <c r="O18" i="2" a="1"/>
  <c r="O18" i="2" s="1"/>
  <c r="N20" i="2" a="1"/>
  <c r="N20" i="2" s="1"/>
  <c r="O20" i="2" a="1"/>
  <c r="O20" i="2" s="1"/>
  <c r="N15" i="2" a="1"/>
  <c r="N15" i="2" s="1"/>
  <c r="N14" i="2" a="1"/>
  <c r="N14" i="2" s="1"/>
  <c r="N21" i="2" a="1"/>
  <c r="N21" i="2" s="1"/>
  <c r="N17" i="2" a="1"/>
  <c r="N17" i="2" s="1"/>
  <c r="O13" i="2" a="1"/>
  <c r="O13" i="2" s="1"/>
  <c r="C20" i="4"/>
  <c r="I25" i="4"/>
  <c r="H25" i="4"/>
  <c r="G25" i="4"/>
  <c r="F10" i="4"/>
  <c r="I16" i="4"/>
  <c r="I15" i="4"/>
  <c r="I17" i="4"/>
  <c r="C14" i="4"/>
  <c r="C17" i="4"/>
  <c r="C16" i="4"/>
  <c r="C15" i="4"/>
  <c r="E18" i="5"/>
  <c r="A3" i="5"/>
  <c r="J11" i="2"/>
  <c r="E8" i="5" l="1"/>
  <c r="E9" i="5"/>
  <c r="E12" i="5"/>
  <c r="E13" i="5"/>
  <c r="E10" i="5"/>
  <c r="E11" i="5"/>
  <c r="E14" i="5"/>
  <c r="E15" i="5"/>
  <c r="E22" i="5"/>
  <c r="G27" i="4"/>
  <c r="D29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<sst xmlns="http://schemas.openxmlformats.org/spreadsheetml/2006/main" count="80" uniqueCount="77">
  <si>
    <t>Prénom</t>
  </si>
  <si>
    <t>Portable</t>
  </si>
  <si>
    <t>E-mail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</si>
  <si>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</si>
  <si>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</si>
  <si>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</si>
  <si>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</si>
  <si>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</si>
  <si>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</si>
  <si>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</si>
  <si>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</si>
  <si>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</si>
  <si>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Actif</t>
  </si>
  <si>
    <t>Mode règlement cotisation</t>
  </si>
  <si>
    <t>Adresse de l'association :</t>
  </si>
  <si>
    <t>Numéro de tél :</t>
  </si>
  <si>
    <t>E-mail :</t>
  </si>
  <si>
    <t>Nom de votre association :</t>
  </si>
  <si>
    <t>Date paiement cotisation</t>
  </si>
  <si>
    <t xml:space="preserve">Année concernée : </t>
  </si>
  <si>
    <t>Total cotisations perçues :</t>
  </si>
  <si>
    <t>Statistiques</t>
  </si>
  <si>
    <t>Sommes totales perçues à ce jour :</t>
  </si>
  <si>
    <t>Sélectionnez le n° adhérent pour lequel vous souhaitez établir le reçu fiscal :</t>
  </si>
  <si>
    <t>N° donateur :</t>
  </si>
  <si>
    <t>Adresse :</t>
  </si>
  <si>
    <t>Adresse complète</t>
  </si>
  <si>
    <t>Bénéficiaire :</t>
  </si>
  <si>
    <t>Etat des versements reçus :</t>
  </si>
  <si>
    <t>Cotisations</t>
  </si>
  <si>
    <t xml:space="preserve">Total </t>
  </si>
  <si>
    <t>Date des versements :</t>
  </si>
  <si>
    <t>Montant</t>
  </si>
  <si>
    <t>Date</t>
  </si>
  <si>
    <t>Mode versement</t>
  </si>
  <si>
    <t>Emis le :</t>
  </si>
  <si>
    <t>Signature du Président de l'association :</t>
  </si>
  <si>
    <t>€</t>
  </si>
  <si>
    <t>Base adhérents et donateurs association</t>
  </si>
  <si>
    <t>N°</t>
  </si>
  <si>
    <t>Adhérent</t>
  </si>
  <si>
    <t>Simple donateur</t>
  </si>
  <si>
    <t>Non-actif</t>
  </si>
  <si>
    <t>Finances :</t>
  </si>
  <si>
    <t xml:space="preserve">Nom adhérent </t>
  </si>
  <si>
    <t>CATEGORIE</t>
  </si>
  <si>
    <t>LICENCE</t>
  </si>
  <si>
    <t>2022-2023</t>
  </si>
  <si>
    <t>Note</t>
  </si>
  <si>
    <t>echiquier mallemort club</t>
  </si>
  <si>
    <t>06 12 23 57 88</t>
  </si>
  <si>
    <t>echiquier.mallemortais@gmail.com</t>
  </si>
  <si>
    <t xml:space="preserve">Reçu </t>
  </si>
  <si>
    <t>adherent :</t>
  </si>
  <si>
    <t>Nom  :</t>
  </si>
  <si>
    <t>BAC7</t>
  </si>
  <si>
    <t>Adhérents  :</t>
  </si>
  <si>
    <t>YRIARTE</t>
  </si>
  <si>
    <t>CYRIL</t>
  </si>
  <si>
    <t>Nombre adhérents Adulte:</t>
  </si>
  <si>
    <t>Nombre adhérents U18 :</t>
  </si>
  <si>
    <t>Nombre adhérents U16</t>
  </si>
  <si>
    <t>Nombre adhérents U20</t>
  </si>
  <si>
    <t>Nombre adhérents U14</t>
  </si>
  <si>
    <t>Nombre adhérents U12</t>
  </si>
  <si>
    <t>Nombre adhérents U10</t>
  </si>
  <si>
    <t>Nombre adhérents U8</t>
  </si>
  <si>
    <t>Nombre licence A</t>
  </si>
  <si>
    <t>Nombre lience B</t>
  </si>
  <si>
    <t>Date de naissance</t>
  </si>
  <si>
    <t>A</t>
  </si>
  <si>
    <t>Espèces</t>
  </si>
  <si>
    <t>203 RUE DE LA CAMPANE 13370 MALLEMORT</t>
  </si>
  <si>
    <t>Cotisation+ LICENCE A</t>
  </si>
  <si>
    <t>Cotisation +licence B</t>
  </si>
  <si>
    <t>Age</t>
  </si>
  <si>
    <t>Cotisation+licence 2022-2023 (montant)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</si>
</sst>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#&quot; &quot;##&quot; &quot;##&quot; &quot;##&quot; &quot;##"/>
    <numFmt numFmtId="165" formatCode="#,##0.00\ _€"/>
  </numFmts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24"/>
      <color rgb="FFC00000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2"/>
      <color theme="0"/>
      <name val="Calibri"/>
      <family val="2"/>
    </font>
    <font>
      <b/>
      <sz val="14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i/>
      <sz val="9"/>
      <color theme="1"/>
      <name val="Calibri"/>
      <family val="2"/>
    </font>
    <font>
      <b/>
      <i/>
      <sz val="16"/>
      <color rgb="FFC0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0"/>
      <name val="Calibri"/>
      <family val="2"/>
    </font>
    <font>
      <b/>
      <i/>
      <sz val="18"/>
      <color theme="1"/>
      <name val="Calibri"/>
      <family val="2"/>
      <scheme val="minor"/>
    </font>
    <font>
      <b/>
      <sz val="11"/>
      <color theme="0"/>
      <name val="Calibri"/>
      <family val="2"/>
    </font>
    <font>
      <b/>
      <i/>
      <u/>
      <sz val="22"/>
      <color theme="1"/>
      <name val="Calibri"/>
      <family val="2"/>
      <scheme val="minor"/>
    </font>
    <font>
      <b/>
      <i/>
      <sz val="14"/>
      <color theme="0"/>
      <name val="Calibri"/>
      <family val="2"/>
    </font>
    <font>
      <b/>
      <i/>
      <sz val="11"/>
      <color rgb="FFC00000"/>
      <name val="Calibri"/>
      <family val="2"/>
      <scheme val="minor"/>
    </font>
    <font>
      <b/>
      <i/>
      <sz val="12"/>
      <color rgb="FFC00000"/>
      <name val="Calibri"/>
      <family val="2"/>
      <scheme val="minor"/>
    </font>
    <font>
      <b/>
      <sz val="12"/>
      <name val="Calibri"/>
      <family val="2"/>
      <scheme val="minor"/>
    </font>
    <font>
      <i/>
      <sz val="12"/>
      <color rgb="FFFF0000"/>
      <name val="Calibri"/>
      <family val="2"/>
      <scheme val="minor"/>
    </font>
    <font>
      <sz val="14"/>
      <color rgb="FF595F5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31">
    <border>
      <left/>
      <right/>
      <top/>
      <bottom/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8"/>
      </bottom>
      <diagonal/>
    </border>
    <border>
      <left style="thick">
        <color theme="0"/>
      </left>
      <right/>
      <top/>
      <bottom style="hair">
        <color indexed="8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 style="hair">
        <color indexed="8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8">
    <xf numFmtId="0" fontId="0" fillId="0" borderId="0" xfId="0"/>
    <xf numFmtId="49" fontId="3" fillId="0" borderId="0" xfId="0" applyNumberFormat="1" applyFont="1"/>
    <xf numFmtId="0" fontId="0" fillId="0" borderId="0" xfId="0" applyAlignment="1">
      <alignment horizontal="left"/>
    </xf>
    <xf numFmtId="49" fontId="0" fillId="0" borderId="0" xfId="0" applyNumberFormat="1"/>
    <xf numFmtId="49" fontId="0" fillId="0" borderId="1" xfId="0" applyNumberFormat="1" applyBorder="1" applyAlignment="1">
      <alignment horizontal="left" vertical="center"/>
    </xf>
    <xf numFmtId="0" fontId="0" fillId="0" borderId="2" xfId="0" applyBorder="1" applyAlignment="1" applyProtection="1">
      <alignment vertical="center"/>
      <protection locked="0"/>
    </xf>
    <xf numFmtId="0" fontId="1" fillId="0" borderId="2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164" fontId="0" fillId="0" borderId="1" xfId="0" applyNumberFormat="1" applyBorder="1" applyAlignment="1" applyProtection="1">
      <alignment horizontal="left" vertical="center"/>
      <protection locked="0"/>
    </xf>
    <xf numFmtId="0" fontId="2" fillId="0" borderId="1" xfId="1" applyBorder="1" applyAlignment="1" applyProtection="1">
      <alignment vertical="center"/>
      <protection locked="0"/>
    </xf>
    <xf numFmtId="0" fontId="1" fillId="0" borderId="3" xfId="0" applyFont="1" applyBorder="1" applyAlignment="1" applyProtection="1">
      <alignment vertical="center"/>
      <protection locked="0"/>
    </xf>
    <xf numFmtId="0" fontId="1" fillId="0" borderId="4" xfId="0" applyFont="1" applyBorder="1" applyAlignment="1" applyProtection="1">
      <alignment vertical="center"/>
      <protection locked="0"/>
    </xf>
    <xf numFmtId="0" fontId="0" fillId="0" borderId="3" xfId="0" applyBorder="1" applyAlignment="1" applyProtection="1">
      <alignment horizontal="left" vertical="center"/>
      <protection locked="0"/>
    </xf>
    <xf numFmtId="0" fontId="1" fillId="0" borderId="3" xfId="0" applyFont="1" applyBorder="1" applyAlignment="1" applyProtection="1">
      <alignment horizontal="left" vertical="center"/>
      <protection locked="0"/>
    </xf>
    <xf numFmtId="0" fontId="0" fillId="0" borderId="5" xfId="0" applyBorder="1" applyAlignment="1" applyProtection="1">
      <alignment horizontal="left" vertical="center"/>
      <protection locked="0"/>
    </xf>
    <xf numFmtId="164" fontId="0" fillId="0" borderId="5" xfId="0" applyNumberFormat="1" applyBorder="1" applyAlignment="1" applyProtection="1">
      <alignment horizontal="left" vertical="center"/>
      <protection locked="0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1" fillId="0" borderId="0" xfId="0" applyFont="1"/>
    <xf numFmtId="0" fontId="12" fillId="0" borderId="0" xfId="0" applyFont="1"/>
    <xf numFmtId="0" fontId="13" fillId="0" borderId="0" xfId="1" applyFont="1"/>
    <xf numFmtId="0" fontId="14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right"/>
    </xf>
    <xf numFmtId="165" fontId="0" fillId="0" borderId="1" xfId="0" applyNumberFormat="1" applyBorder="1" applyAlignment="1" applyProtection="1">
      <alignment horizontal="right" vertical="center"/>
      <protection locked="0"/>
    </xf>
    <xf numFmtId="165" fontId="0" fillId="0" borderId="5" xfId="0" applyNumberFormat="1" applyBorder="1" applyAlignment="1" applyProtection="1">
      <alignment horizontal="right" vertical="center"/>
      <protection locked="0"/>
    </xf>
    <xf numFmtId="165" fontId="0" fillId="0" borderId="0" xfId="0" applyNumberFormat="1" applyAlignment="1">
      <alignment horizontal="right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  <xf numFmtId="49" fontId="15" fillId="0" borderId="0" xfId="0" applyNumberFormat="1" applyFont="1"/>
    <xf numFmtId="0" fontId="16" fillId="0" borderId="0" xfId="0" applyFont="1" applyAlignment="1">
      <alignment horizontal="right" vertical="center"/>
    </xf>
    <xf numFmtId="0" fontId="16" fillId="0" borderId="9" xfId="0" applyFont="1" applyBorder="1" applyAlignment="1">
      <alignment horizontal="left" vertical="center"/>
    </xf>
    <xf numFmtId="0" fontId="16" fillId="3" borderId="7" xfId="0" applyFont="1" applyFill="1" applyBorder="1" applyAlignment="1" applyProtection="1">
      <alignment horizontal="left" vertical="center"/>
      <protection locked="0"/>
    </xf>
    <xf numFmtId="0" fontId="19" fillId="0" borderId="0" xfId="0" applyFont="1" applyAlignment="1">
      <alignment horizontal="center"/>
    </xf>
    <xf numFmtId="0" fontId="19" fillId="0" borderId="0" xfId="0" applyFont="1" applyAlignment="1">
      <alignment horizontal="center" vertical="center"/>
    </xf>
    <xf numFmtId="0" fontId="19" fillId="0" borderId="1" xfId="0" applyFont="1" applyBorder="1" applyAlignment="1" applyProtection="1">
      <alignment horizontal="center" vertical="center"/>
      <protection locked="0"/>
    </xf>
    <xf numFmtId="0" fontId="19" fillId="0" borderId="5" xfId="0" applyFont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5" xfId="0" applyNumberFormat="1" applyBorder="1" applyAlignment="1" applyProtection="1">
      <alignment horizontal="center" vertical="center"/>
      <protection locked="0"/>
    </xf>
    <xf numFmtId="0" fontId="21" fillId="0" borderId="0" xfId="0" applyFont="1" applyAlignment="1">
      <alignment horizontal="right"/>
    </xf>
    <xf numFmtId="49" fontId="22" fillId="2" borderId="1" xfId="0" applyNumberFormat="1" applyFont="1" applyFill="1" applyBorder="1" applyAlignment="1">
      <alignment horizontal="left" vertical="center" wrapText="1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1" fillId="0" borderId="0" xfId="0" applyFont="1"/>
    <xf numFmtId="0" fontId="23" fillId="0" borderId="0" xfId="0" applyFont="1"/>
    <xf numFmtId="164" fontId="0" fillId="0" borderId="0" xfId="0" applyNumberFormat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16" fillId="0" borderId="12" xfId="0" applyFont="1" applyBorder="1" applyAlignment="1">
      <alignment horizontal="left" vertical="center"/>
    </xf>
    <xf numFmtId="49" fontId="25" fillId="0" borderId="0" xfId="0" applyNumberFormat="1" applyFont="1" applyAlignment="1">
      <alignment vertical="top"/>
    </xf>
    <xf numFmtId="0" fontId="26" fillId="0" borderId="0" xfId="0" applyFont="1"/>
    <xf numFmtId="0" fontId="27" fillId="0" borderId="0" xfId="0" applyFont="1"/>
    <xf numFmtId="0" fontId="1" fillId="0" borderId="13" xfId="0" applyFont="1" applyBorder="1"/>
    <xf numFmtId="0" fontId="1" fillId="0" borderId="15" xfId="0" applyFont="1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0" borderId="6" xfId="0" applyFont="1" applyBorder="1" applyAlignment="1">
      <alignment horizontal="center"/>
    </xf>
    <xf numFmtId="2" fontId="0" fillId="0" borderId="26" xfId="0" applyNumberFormat="1" applyBorder="1" applyAlignment="1">
      <alignment horizontal="center"/>
    </xf>
    <xf numFmtId="2" fontId="1" fillId="0" borderId="27" xfId="0" applyNumberFormat="1" applyFont="1" applyBorder="1" applyAlignment="1">
      <alignment horizontal="center"/>
    </xf>
    <xf numFmtId="0" fontId="17" fillId="0" borderId="0" xfId="0" applyFont="1"/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left"/>
    </xf>
    <xf numFmtId="0" fontId="1" fillId="0" borderId="7" xfId="0" applyFont="1" applyBorder="1" applyAlignment="1">
      <alignment horizontal="left" indent="1"/>
    </xf>
    <xf numFmtId="0" fontId="0" fillId="0" borderId="13" xfId="0" applyBorder="1" applyAlignment="1">
      <alignment horizontal="left" indent="1"/>
    </xf>
    <xf numFmtId="0" fontId="0" fillId="0" borderId="15" xfId="0" applyBorder="1" applyAlignment="1">
      <alignment horizontal="left" indent="1"/>
    </xf>
    <xf numFmtId="0" fontId="28" fillId="0" borderId="13" xfId="0" applyFont="1" applyBorder="1" applyAlignment="1">
      <alignment vertical="center"/>
    </xf>
    <xf numFmtId="0" fontId="5" fillId="2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indent="2"/>
    </xf>
    <xf numFmtId="4" fontId="0" fillId="0" borderId="0" xfId="0" applyNumberFormat="1"/>
    <xf numFmtId="4" fontId="1" fillId="0" borderId="0" xfId="0" applyNumberFormat="1" applyFont="1"/>
    <xf numFmtId="3" fontId="0" fillId="0" borderId="0" xfId="0" applyNumberFormat="1" applyAlignment="1">
      <alignment horizontal="right"/>
    </xf>
    <xf numFmtId="0" fontId="19" fillId="0" borderId="0" xfId="0" applyFont="1" applyAlignment="1">
      <alignment horizontal="left" indent="2"/>
    </xf>
    <xf numFmtId="49" fontId="1" fillId="3" borderId="6" xfId="0" applyNumberFormat="1" applyFont="1" applyFill="1" applyBorder="1" applyAlignment="1" applyProtection="1">
      <alignment horizontal="center"/>
      <protection locked="0"/>
    </xf>
    <xf numFmtId="0" fontId="29" fillId="0" borderId="0" xfId="0" applyFont="1"/>
    <xf numFmtId="14" fontId="0" fillId="0" borderId="1" xfId="0" applyNumberFormat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left"/>
    </xf>
    <xf numFmtId="14" fontId="28" fillId="0" borderId="13" xfId="0" applyNumberFormat="1" applyFont="1" applyBorder="1" applyAlignment="1">
      <alignment vertical="center"/>
    </xf>
    <xf numFmtId="14" fontId="0" fillId="0" borderId="0" xfId="0" applyNumberFormat="1" applyAlignment="1">
      <alignment horizontal="left" vertical="center"/>
    </xf>
    <xf numFmtId="14" fontId="0" fillId="0" borderId="5" xfId="0" applyNumberFormat="1" applyBorder="1" applyAlignment="1" applyProtection="1">
      <alignment horizontal="left" vertical="center"/>
      <protection locked="0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0" fillId="0" borderId="1" xfId="0" applyBorder="1" applyAlignment="1" applyProtection="1">
      <alignment horizontal="right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4" fillId="2" borderId="11" xfId="0" applyFont="1" applyFill="1" applyBorder="1" applyAlignment="1">
      <alignment horizontal="center" vertical="center" wrapText="1"/>
    </xf>
    <xf numFmtId="0" fontId="24" fillId="2" borderId="10" xfId="0" applyFont="1" applyFill="1" applyBorder="1" applyAlignment="1">
      <alignment horizontal="center" vertical="center" wrapText="1"/>
    </xf>
    <xf numFmtId="0" fontId="7" fillId="3" borderId="7" xfId="0" applyFont="1" applyFill="1" applyBorder="1" applyAlignment="1" applyProtection="1">
      <alignment horizontal="left" vertical="center"/>
      <protection locked="0"/>
    </xf>
    <xf numFmtId="0" fontId="7" fillId="3" borderId="8" xfId="0" applyFont="1" applyFill="1" applyBorder="1" applyAlignment="1" applyProtection="1">
      <alignment horizontal="left" vertical="center"/>
      <protection locked="0"/>
    </xf>
    <xf numFmtId="0" fontId="8" fillId="3" borderId="7" xfId="0" applyFont="1" applyFill="1" applyBorder="1" applyAlignment="1" applyProtection="1">
      <alignment horizontal="left" vertical="center"/>
      <protection locked="0"/>
    </xf>
    <xf numFmtId="0" fontId="8" fillId="3" borderId="8" xfId="0" applyFont="1" applyFill="1" applyBorder="1" applyAlignment="1" applyProtection="1">
      <alignment horizontal="left" vertical="center"/>
      <protection locked="0"/>
    </xf>
    <xf numFmtId="164" fontId="8" fillId="3" borderId="7" xfId="0" applyNumberFormat="1" applyFont="1" applyFill="1" applyBorder="1" applyAlignment="1" applyProtection="1">
      <alignment horizontal="left" vertical="center"/>
      <protection locked="0"/>
    </xf>
    <xf numFmtId="164" fontId="8" fillId="3" borderId="8" xfId="0" applyNumberFormat="1" applyFont="1" applyFill="1" applyBorder="1" applyAlignment="1" applyProtection="1">
      <alignment horizontal="left" vertical="center"/>
      <protection locked="0"/>
    </xf>
    <xf numFmtId="0" fontId="2" fillId="3" borderId="7" xfId="1" applyFill="1" applyBorder="1" applyAlignment="1" applyProtection="1">
      <alignment horizontal="left" vertical="center"/>
      <protection locked="0"/>
    </xf>
    <xf numFmtId="0" fontId="18" fillId="3" borderId="8" xfId="1" applyFont="1" applyFill="1" applyBorder="1" applyAlignment="1" applyProtection="1">
      <alignment horizontal="left" vertical="center"/>
      <protection locked="0"/>
    </xf>
    <xf numFmtId="0" fontId="19" fillId="0" borderId="0" xfId="0" applyFont="1" applyAlignment="1">
      <alignment horizontal="center" vertical="top" wrapText="1"/>
    </xf>
    <xf numFmtId="0" fontId="19" fillId="0" borderId="0" xfId="0" applyFont="1" applyAlignment="1">
      <alignment horizontal="center" vertical="center"/>
    </xf>
    <xf numFmtId="0" fontId="10" fillId="0" borderId="0" xfId="1" applyFont="1" applyAlignment="1">
      <alignment horizontal="left"/>
    </xf>
    <xf numFmtId="0" fontId="0" fillId="0" borderId="28" xfId="0" applyBorder="1" applyAlignment="1" applyProtection="1">
      <alignment vertical="center"/>
      <protection locked="0"/>
    </xf>
    <xf numFmtId="0" fontId="0" fillId="0" borderId="29" xfId="0" applyBorder="1" applyAlignment="1" applyProtection="1">
      <alignment horizontal="left" vertical="center"/>
      <protection locked="0"/>
    </xf>
    <xf numFmtId="0" fontId="5" fillId="2" borderId="30" xfId="0" applyFont="1" applyFill="1" applyBorder="1" applyAlignment="1" applyProtection="1">
      <alignment horizontal="center" vertical="center" wrapText="1"/>
      <protection locked="0"/>
    </xf>
    <xf numFmtId="0" fontId="5" fillId="2" borderId="30" xfId="0" applyFont="1" applyFill="1" applyBorder="1" applyAlignment="1">
      <alignment horizontal="center" vertical="center" wrapText="1"/>
    </xf>
    <xf numFmtId="0" fontId="5" fillId="2" borderId="30" xfId="0" applyFont="1" applyFill="1" applyBorder="1" applyAlignment="1">
      <alignment horizontal="right" vertical="center" wrapText="1"/>
    </xf>
    <xf numFmtId="14" fontId="5" fillId="2" borderId="30" xfId="0" applyNumberFormat="1" applyFont="1" applyFill="1" applyBorder="1" applyAlignment="1">
      <alignment horizontal="center" vertical="center" wrapText="1"/>
    </xf>
    <xf numFmtId="0" fontId="20" fillId="2" borderId="30" xfId="0" applyFont="1" applyFill="1" applyBorder="1" applyAlignment="1">
      <alignment horizontal="center" vertical="center" wrapText="1"/>
    </xf>
    <xf numFmtId="14" fontId="5" fillId="2" borderId="30" xfId="0" applyNumberFormat="1" applyFont="1" applyFill="1" applyBorder="1" applyAlignment="1">
      <alignment horizontal="right" vertical="center" wrapText="1"/>
    </xf>
    <xf numFmtId="0" fontId="5" fillId="2" borderId="28" xfId="0" applyFont="1" applyFill="1" applyBorder="1" applyAlignment="1">
      <alignment horizontal="left" vertical="center" wrapText="1"/>
    </xf>
    <xf numFmtId="14" fontId="5" fillId="2" borderId="30" xfId="0" applyNumberFormat="1" applyFont="1" applyFill="1" applyBorder="1" applyAlignment="1">
      <alignment horizontal="left" vertical="center" wrapText="1"/>
    </xf>
    <xf numFmtId="0" fontId="5" fillId="2" borderId="30" xfId="0" applyFont="1" applyFill="1" applyBorder="1" applyAlignment="1">
      <alignment horizontal="left" vertical="center" wrapText="1"/>
    </xf>
    <xf numFmtId="0" fontId="5" fillId="2" borderId="10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</cellXfs>
  <cellStyles count="2">
    <cellStyle name="Lien hypertexte" xfId="1" builtinId="8"/>
    <cellStyle name="Normal" xfId="0" builtinId="0"/>
  </cellStyles>
  <dxfs count="16">
    <dxf>
      <alignment textRotation="0" wrapText="1" indent="0" justifyLastLine="0" shrinkToFit="0" readingOrder="0"/>
    </dxf>
    <dxf>
      <alignment horizontal="general" vertical="center" textRotation="0" wrapText="0" indent="0" justifyLastLine="0" shrinkToFit="0" readingOrder="0"/>
      <border diagonalUp="0" diagonalDown="0">
        <left/>
        <right/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alignment horizontal="righ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numFmt numFmtId="165" formatCode="#,##0.00\ _€"/>
      <alignment horizontal="righ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alignment horizontal="general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numFmt numFmtId="164" formatCode="0#&quot; &quot;##&quot; &quot;##&quot; &quot;##&quot; &quot;##"/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numFmt numFmtId="19" formatCode="dd/mm/yyyy"/>
      <alignment horizontal="left" vertical="center" textRotation="0" wrapText="0" indent="0" justifyLastLine="0" shrinkToFit="0" readingOrder="0"/>
      <border diagonalUp="0" diagonalDown="0">
        <left/>
        <right style="hair">
          <color indexed="8"/>
        </right>
        <top style="hair">
          <color indexed="8"/>
        </top>
        <bottom style="hair">
          <color indexed="8"/>
        </bottom>
        <vertical/>
        <horizontal/>
      </border>
      <protection locked="0" hidden="0"/>
    </dxf>
    <dxf>
      <border outline="0">
        <top style="hair">
          <color indexed="8"/>
        </top>
      </border>
    </dxf>
    <dxf>
      <border outline="0">
        <bottom style="hair">
          <color indexed="8"/>
        </bottom>
      </border>
    </dxf>
    <dxf>
      <border outline="0">
        <left style="hair">
          <color indexed="8"/>
        </left>
        <right style="hair">
          <color indexed="8"/>
        </right>
        <top style="hair">
          <color indexed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0B429BA-2E5D-458A-ABE4-85850298DBBD}" name="Tableau1" displayName="Tableau1" ref="E12:P21" totalsRowShown="0" headerRowDxfId="0" headerRowBorderDxfId="14" tableBorderDxfId="15" totalsRowBorderDxfId="13">
  <autoFilter ref="E12:P21" xr:uid="{50B429BA-2E5D-458A-ABE4-85850298DBBD}"/>
  <tableColumns count="12">
    <tableColumn id="1" xr3:uid="{8B275EA0-08DE-4999-B16D-C695DA5A1AE1}" name="Date de naissance" dataDxfId="12"/>
    <tableColumn id="2" xr3:uid="{73A52016-ADD1-4FF8-9FA4-4A9A1668D6D3}" name="Portable" dataDxfId="11"/>
    <tableColumn id="3" xr3:uid="{AF127541-F87F-435C-B008-B6E820E6C62A}" name="E-mail" dataDxfId="10"/>
    <tableColumn id="4" xr3:uid="{353AFD14-EAE1-4137-A59B-BB56E8FF0B70}" name="CATEGORIE" dataDxfId="9">
      <calculatedColumnFormula array="1">IF(M13=0,"",_xlfn.IFS(M13&gt;19,"ADULTE",M13&gt;17,"U20",M13&gt;15,"U18",M13&gt;13,"U16",M13&gt;11,"U14",M13&gt;9,"U12",M13&gt;7,"U10",M13&lt;8,"U8"))</calculatedColumnFormula>
    </tableColumn>
    <tableColumn id="5" xr3:uid="{6F9B4ECF-7332-4762-A4A5-0724C4A6E9F7}" name="LICENCE" dataDxfId="8"/>
    <tableColumn id="6" xr3:uid="{213C4A84-0F0D-4C80-B8A7-2B04BF16785B}" name="Cotisation+licence 2022-2023 (montant)" dataDxfId="7"/>
    <tableColumn id="7" xr3:uid="{EA0C92A3-2D2E-40BD-A5FC-051F902F46FB}" name="Date paiement cotisation" dataDxfId="6"/>
    <tableColumn id="8" xr3:uid="{EA81F75C-6E99-40BE-9AE5-8D93A0FEC6FB}" name="Mode règlement cotisation" dataDxfId="5"/>
    <tableColumn id="9" xr3:uid="{F8CD07EC-6D52-4F91-95EC-77CC250EDCFF}" name="Age" dataDxfId="4">
      <calculatedColumnFormula>IF(ISBLANK(E13),0,DATEDIF(E13,TODAY(),"Y"))</calculatedColumnFormula>
    </tableColumn>
    <tableColumn id="10" xr3:uid="{826A9847-F206-48D1-B091-67C527C12726}" name="Cotisation+ LICENCE A" dataDxfId="3">
      <calculatedColumnFormula array="1">_xlfn.IFS(M13&gt;19,"93",M13&gt;17,"U75",M13&gt;15,"75",M13&gt;13,"40",M13&gt;11,"40",M13&gt;9,"39",M13&gt;7,"39",M13&lt;8,"39")</calculatedColumnFormula>
    </tableColumn>
    <tableColumn id="11" xr3:uid="{58984DCD-6193-4839-83C9-369A7B0C03B0}" name="Cotisation +licence B" dataDxfId="2">
      <calculatedColumnFormula array="1">_xlfn.IFS(M13&gt;19,"58",M13&gt;17,"53",M13&gt;15,"53",M13&gt;13,"28",M13&gt;11,"28",M13&gt;9,"28",M13&gt;7,"28",M13&lt;8,"28")</calculatedColumnFormula>
    </tableColumn>
    <tableColumn id="12" xr3:uid="{E469D0A1-C913-4DC4-922D-265840D79303}" name="Note" dataDxfId="1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chiquier.mallemortais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1F7625-1245-4F17-873D-0669A04B814C}">
  <sheetPr codeName="Feuil1"/>
  <dimension ref="A1:S21"/>
  <sheetViews>
    <sheetView showGridLines="0" tabSelected="1" topLeftCell="E1" zoomScale="90" zoomScaleNormal="90" workbookViewId="0">
      <selection activeCell="H13" sqref="H13"/>
    </sheetView>
  </sheetViews>
  <sheetFormatPr baseColWidth="10" defaultRowHeight="15" x14ac:dyDescent="0.25"/>
  <cols>
    <col min="1" max="1" width="9.5703125" style="3" customWidth="1"/>
    <col min="2" max="2" width="21.42578125" customWidth="1"/>
    <col min="3" max="3" width="20" customWidth="1"/>
    <col min="4" max="4" width="44.140625" customWidth="1"/>
    <col min="5" max="5" width="13.85546875" style="94" customWidth="1"/>
    <col min="6" max="6" width="15.28515625" style="2" customWidth="1"/>
    <col min="7" max="7" width="31.5703125" customWidth="1"/>
    <col min="8" max="8" width="15.7109375" style="24" bestFit="1" customWidth="1"/>
    <col min="9" max="9" width="11" style="24" customWidth="1"/>
    <col min="10" max="10" width="20.5703125" style="32" customWidth="1"/>
    <col min="11" max="11" width="26.85546875" style="46" customWidth="1"/>
    <col min="12" max="12" width="28" style="42" customWidth="1"/>
    <col min="13" max="13" width="14" style="98" customWidth="1"/>
    <col min="14" max="14" width="23.42578125" style="46" customWidth="1"/>
    <col min="15" max="15" width="22" style="42" customWidth="1"/>
    <col min="16" max="16" width="40.42578125" customWidth="1"/>
    <col min="19" max="19" width="11.42578125" hidden="1" customWidth="1"/>
  </cols>
  <sheetData>
    <row r="1" spans="1:19" ht="31.5" x14ac:dyDescent="0.5">
      <c r="A1" s="1" t="s">
        <v>38</v>
      </c>
      <c r="J1" s="29"/>
    </row>
    <row r="2" spans="1:19" ht="33" customHeight="1" x14ac:dyDescent="0.25">
      <c r="J2" s="29"/>
    </row>
    <row r="3" spans="1:19" s="34" customFormat="1" ht="20.25" customHeight="1" x14ac:dyDescent="0.25">
      <c r="A3" s="33"/>
      <c r="B3" s="39" t="s">
        <v>17</v>
      </c>
      <c r="C3" s="104" t="s">
        <v>49</v>
      </c>
      <c r="D3" s="105"/>
      <c r="E3" s="95"/>
      <c r="F3" s="35"/>
      <c r="H3" s="36"/>
      <c r="I3" s="36"/>
      <c r="J3" s="37"/>
      <c r="K3" s="47"/>
      <c r="L3" s="43"/>
      <c r="M3" s="99"/>
      <c r="N3" s="47"/>
      <c r="O3" s="43"/>
    </row>
    <row r="4" spans="1:19" s="34" customFormat="1" ht="20.25" customHeight="1" x14ac:dyDescent="0.25">
      <c r="A4" s="33"/>
      <c r="B4" s="39" t="s">
        <v>14</v>
      </c>
      <c r="C4" s="106" t="s">
        <v>72</v>
      </c>
      <c r="D4" s="107"/>
      <c r="E4" s="96"/>
      <c r="F4" s="35"/>
      <c r="H4" s="36"/>
      <c r="I4" s="36"/>
      <c r="J4" s="37"/>
      <c r="K4" s="47"/>
      <c r="L4" s="43"/>
      <c r="M4" s="99"/>
      <c r="N4" s="47"/>
      <c r="O4" s="43"/>
    </row>
    <row r="5" spans="1:19" s="34" customFormat="1" ht="20.25" customHeight="1" x14ac:dyDescent="0.25">
      <c r="A5" s="33"/>
      <c r="B5" s="39" t="s">
        <v>15</v>
      </c>
      <c r="C5" s="108" t="s">
        <v>50</v>
      </c>
      <c r="D5" s="109"/>
      <c r="E5" s="96"/>
      <c r="F5" s="35"/>
      <c r="H5" s="36"/>
      <c r="I5" s="36"/>
      <c r="J5" s="37"/>
      <c r="K5" s="47"/>
      <c r="L5" s="43"/>
      <c r="M5" s="99"/>
      <c r="N5" s="47"/>
      <c r="O5" s="43"/>
    </row>
    <row r="6" spans="1:19" s="34" customFormat="1" ht="20.25" customHeight="1" x14ac:dyDescent="0.25">
      <c r="A6" s="33"/>
      <c r="B6" s="39" t="s">
        <v>16</v>
      </c>
      <c r="C6" s="110" t="s">
        <v>51</v>
      </c>
      <c r="D6" s="111"/>
      <c r="E6" s="96"/>
      <c r="F6" s="35"/>
      <c r="H6" s="36"/>
      <c r="I6" s="36"/>
      <c r="J6" s="37"/>
      <c r="K6" s="47"/>
      <c r="L6" s="43"/>
      <c r="M6" s="99"/>
      <c r="N6" s="47"/>
      <c r="O6" s="43"/>
    </row>
    <row r="7" spans="1:19" s="34" customFormat="1" ht="22.5" customHeight="1" x14ac:dyDescent="0.25">
      <c r="A7" s="33"/>
      <c r="B7" s="39"/>
      <c r="C7" s="40"/>
      <c r="D7" s="66"/>
      <c r="E7" s="96"/>
      <c r="F7" s="35"/>
      <c r="H7" s="36"/>
      <c r="I7" s="36"/>
      <c r="J7" s="37"/>
      <c r="K7" s="47"/>
      <c r="L7" s="43"/>
      <c r="M7" s="99"/>
      <c r="N7" s="47"/>
      <c r="O7" s="43"/>
    </row>
    <row r="8" spans="1:19" s="34" customFormat="1" ht="18.75" x14ac:dyDescent="0.25">
      <c r="A8" s="33"/>
      <c r="B8" s="39" t="s">
        <v>19</v>
      </c>
      <c r="C8" s="41" t="s">
        <v>47</v>
      </c>
      <c r="D8" s="84"/>
      <c r="E8" s="96"/>
      <c r="F8" s="35"/>
      <c r="H8" s="36"/>
      <c r="I8" s="36"/>
      <c r="J8" s="37"/>
      <c r="K8" s="47"/>
      <c r="L8" s="43"/>
      <c r="M8" s="99"/>
      <c r="N8" s="47"/>
      <c r="O8" s="43"/>
    </row>
    <row r="9" spans="1:19" ht="21" x14ac:dyDescent="0.25">
      <c r="B9" s="27"/>
      <c r="C9" s="28"/>
      <c r="J9" s="29"/>
    </row>
    <row r="10" spans="1:19" ht="21" x14ac:dyDescent="0.35">
      <c r="A10" s="38"/>
      <c r="J10" s="29"/>
    </row>
    <row r="11" spans="1:19" ht="31.5" customHeight="1" x14ac:dyDescent="0.25">
      <c r="A11" s="67"/>
      <c r="J11" s="103" t="str">
        <f>"Cotisation "&amp;C8</f>
        <v>Cotisation 2022-2023</v>
      </c>
      <c r="K11" s="103"/>
      <c r="L11" s="103"/>
      <c r="M11" s="102"/>
      <c r="N11" s="103"/>
      <c r="O11" s="103"/>
    </row>
    <row r="12" spans="1:19" s="127" customFormat="1" ht="31.5" x14ac:dyDescent="0.25">
      <c r="A12" s="51" t="s">
        <v>39</v>
      </c>
      <c r="B12" s="85" t="s">
        <v>44</v>
      </c>
      <c r="C12" s="85" t="s">
        <v>0</v>
      </c>
      <c r="D12" s="123" t="s">
        <v>26</v>
      </c>
      <c r="E12" s="124" t="s">
        <v>69</v>
      </c>
      <c r="F12" s="125" t="s">
        <v>1</v>
      </c>
      <c r="G12" s="125" t="s">
        <v>2</v>
      </c>
      <c r="H12" s="117" t="s">
        <v>45</v>
      </c>
      <c r="I12" s="118" t="s">
        <v>46</v>
      </c>
      <c r="J12" s="119" t="s">
        <v>76</v>
      </c>
      <c r="K12" s="120" t="s">
        <v>18</v>
      </c>
      <c r="L12" s="121" t="s">
        <v>13</v>
      </c>
      <c r="M12" s="122" t="s">
        <v>75</v>
      </c>
      <c r="N12" s="120" t="s">
        <v>73</v>
      </c>
      <c r="O12" s="121" t="s">
        <v>74</v>
      </c>
      <c r="P12" s="126" t="s">
        <v>48</v>
      </c>
    </row>
    <row r="13" spans="1:19" x14ac:dyDescent="0.25">
      <c r="A13" s="4" t="s">
        <v>3</v>
      </c>
      <c r="B13" s="6" t="s">
        <v>57</v>
      </c>
      <c r="C13" s="5" t="s">
        <v>58</v>
      </c>
      <c r="D13" s="115"/>
      <c r="E13" s="93">
        <v>33062</v>
      </c>
      <c r="F13" s="8"/>
      <c r="G13" s="9"/>
      <c r="H13" s="25" t="str" cm="1">
        <f t="array" aca="1" ref="H13" ca="1">IF(M13=0,"",_xlfn.IFS(M13&gt;19,"ADULTE",M13&gt;17,"U20",M13&gt;15,"U18",M13&gt;13,"U16",M13&gt;11,"U14",M13&gt;9,"U12",M13&gt;7,"U10",M13&lt;8,"U8"))</f>
        <v>ADULTE</v>
      </c>
      <c r="I13" s="25" t="s">
        <v>70</v>
      </c>
      <c r="J13" s="30">
        <v>93</v>
      </c>
      <c r="K13" s="48">
        <v>45079</v>
      </c>
      <c r="L13" s="44" t="s">
        <v>71</v>
      </c>
      <c r="M13" s="100">
        <f t="shared" ref="M13:M21" ca="1" si="0">IF(ISBLANK(E13),0,DATEDIF(E13,TODAY(),"Y"))</f>
        <v>32</v>
      </c>
      <c r="N13" s="101" t="str" cm="1">
        <f t="array" aca="1" ref="N13" ca="1">_xlfn.IFS(M13&gt;19,"93",M13&gt;17,"U75",M13&gt;15,"75",M13&gt;13,"40",M13&gt;11,"40",M13&gt;9,"39",M13&gt;7,"39",M13&lt;8,"39")</f>
        <v>93</v>
      </c>
      <c r="O13" s="44" t="str" cm="1">
        <f t="array" aca="1" ref="O13" ca="1">_xlfn.IFS(M13&gt;19,"58",M13&gt;17,"53",M13&gt;15,"53",M13&gt;13,"28",M13&gt;11,"28",M13&gt;9,"28",M13&gt;7,"28",M13&lt;8,"28")</f>
        <v>58</v>
      </c>
      <c r="P13" s="115"/>
      <c r="S13" t="s">
        <v>40</v>
      </c>
    </row>
    <row r="14" spans="1:19" x14ac:dyDescent="0.25">
      <c r="A14" s="4" t="s">
        <v>4</v>
      </c>
      <c r="B14" s="10"/>
      <c r="C14" s="5"/>
      <c r="D14" s="115"/>
      <c r="E14" s="93">
        <v>36715</v>
      </c>
      <c r="F14" s="8"/>
      <c r="G14" s="7"/>
      <c r="H14" s="25" t="str" cm="1">
        <f t="array" aca="1" ref="H14" ca="1">IF(M14=0,"",_xlfn.IFS(M14&gt;19,"ADULTE",M14&gt;17,"U20",M14&gt;15,"U18",M14&gt;13,"U16",M14&gt;11,"U14",M14&gt;9,"U12",M14&gt;7,"U10",M14&lt;8,"U8"))</f>
        <v>ADULTE</v>
      </c>
      <c r="I14" s="25"/>
      <c r="J14" s="30"/>
      <c r="K14" s="48"/>
      <c r="L14" s="44"/>
      <c r="M14" s="100">
        <f t="shared" ca="1" si="0"/>
        <v>22</v>
      </c>
      <c r="N14" s="101" t="str" cm="1">
        <f t="array" aca="1" ref="N14" ca="1">_xlfn.IFS(M14&gt;19,"93",M14&gt;17,"U75",M14&gt;15,"75",M14&gt;13,"40",M14&gt;11,"40",M14&gt;9,"39",M14&gt;7,"39",M14&lt;8,"39")</f>
        <v>93</v>
      </c>
      <c r="O14" s="44" t="str" cm="1">
        <f t="array" aca="1" ref="O14" ca="1">_xlfn.IFS(M14&gt;19,"58",M14&gt;17,"53",M14&gt;15,"53",M14&gt;13,"28",M14&gt;11,"28",M14&gt;9,"28",M14&gt;7,"28",M14&lt;8,"28")</f>
        <v>58</v>
      </c>
      <c r="P14" s="115"/>
      <c r="S14" t="s">
        <v>41</v>
      </c>
    </row>
    <row r="15" spans="1:19" x14ac:dyDescent="0.25">
      <c r="A15" s="4" t="s">
        <v>5</v>
      </c>
      <c r="B15" s="6"/>
      <c r="C15" s="7"/>
      <c r="D15" s="115"/>
      <c r="E15" s="93">
        <v>42223</v>
      </c>
      <c r="F15" s="8"/>
      <c r="G15" s="7"/>
      <c r="H15" s="25" t="str" cm="1">
        <f t="array" aca="1" ref="H15" ca="1">IF(M15=0,"",_xlfn.IFS(M15&gt;19,"ADULTE",M15&gt;17,"U20",M15&gt;15,"U18",M15&gt;13,"U16",M15&gt;11,"U14",M15&gt;9,"U12",M15&gt;7,"U10",M15&lt;8,"U8"))</f>
        <v>U8</v>
      </c>
      <c r="I15" s="25"/>
      <c r="J15" s="30"/>
      <c r="K15" s="48"/>
      <c r="L15" s="44"/>
      <c r="M15" s="100">
        <f t="shared" ca="1" si="0"/>
        <v>7</v>
      </c>
      <c r="N15" s="101" t="str" cm="1">
        <f t="array" aca="1" ref="N15" ca="1">_xlfn.IFS(M15&gt;19,"93",M15&gt;17,"U75",M15&gt;15,"75",M15&gt;13,"40",M15&gt;11,"40",M15&gt;9,"39",M15&gt;7,"39",M15&lt;8,"39")</f>
        <v>39</v>
      </c>
      <c r="O15" s="44" t="str" cm="1">
        <f t="array" aca="1" ref="O15" ca="1">_xlfn.IFS(M15&gt;19,"58",M15&gt;17,"53",M15&gt;15,"53",M15&gt;13,"28",M15&gt;11,"28",M15&gt;9,"28",M15&gt;7,"28",M15&lt;8,"28")</f>
        <v>28</v>
      </c>
      <c r="P15" s="115"/>
    </row>
    <row r="16" spans="1:19" x14ac:dyDescent="0.25">
      <c r="A16" s="4" t="s">
        <v>6</v>
      </c>
      <c r="B16" s="11"/>
      <c r="C16" s="5"/>
      <c r="D16" s="115"/>
      <c r="E16" s="93">
        <v>40367</v>
      </c>
      <c r="F16" s="8"/>
      <c r="G16" s="7"/>
      <c r="H16" s="25" t="str" cm="1">
        <f t="array" aca="1" ref="H16" ca="1">IF(M16=0,"",_xlfn.IFS(M16&gt;19,"ADULTE",M16&gt;17,"U20",M16&gt;15,"U18",M16&gt;13,"U16",M16&gt;11,"U14",M16&gt;9,"U12",M16&gt;7,"U10",M16&lt;8,"U8"))</f>
        <v>U14</v>
      </c>
      <c r="I16" s="25"/>
      <c r="J16" s="30"/>
      <c r="K16" s="48"/>
      <c r="L16" s="44"/>
      <c r="M16" s="100">
        <f t="shared" ca="1" si="0"/>
        <v>12</v>
      </c>
      <c r="N16" s="101" t="str" cm="1">
        <f t="array" aca="1" ref="N16" ca="1">_xlfn.IFS(M16&gt;19,"93",M16&gt;17,"U75",M16&gt;15,"75",M16&gt;13,"40",M16&gt;11,"40",M16&gt;9,"39",M16&gt;7,"39",M16&lt;8,"39")</f>
        <v>40</v>
      </c>
      <c r="O16" s="44" t="str" cm="1">
        <f t="array" aca="1" ref="O16" ca="1">_xlfn.IFS(M16&gt;19,"58",M16&gt;17,"53",M16&gt;15,"53",M16&gt;13,"28",M16&gt;11,"28",M16&gt;9,"28",M16&gt;7,"28",M16&lt;8,"28")</f>
        <v>28</v>
      </c>
      <c r="P16" s="115"/>
      <c r="S16" t="s">
        <v>12</v>
      </c>
    </row>
    <row r="17" spans="1:19" x14ac:dyDescent="0.25">
      <c r="A17" s="4" t="s">
        <v>7</v>
      </c>
      <c r="B17" s="6"/>
      <c r="C17" s="5"/>
      <c r="D17" s="115"/>
      <c r="E17" s="93">
        <v>41098</v>
      </c>
      <c r="F17" s="8"/>
      <c r="G17" s="7"/>
      <c r="H17" s="25" t="str" cm="1">
        <f t="array" aca="1" ref="H17" ca="1">IF(M17=0,"",_xlfn.IFS(M17&gt;19,"ADULTE",M17&gt;17,"U20",M17&gt;15,"U18",M17&gt;13,"U16",M17&gt;11,"U14",M17&gt;9,"U12",M17&gt;7,"U10",M17&lt;8,"U8"))</f>
        <v>U12</v>
      </c>
      <c r="I17" s="25"/>
      <c r="J17" s="30"/>
      <c r="K17" s="48"/>
      <c r="L17" s="44"/>
      <c r="M17" s="100">
        <f t="shared" ca="1" si="0"/>
        <v>10</v>
      </c>
      <c r="N17" s="101" t="str" cm="1">
        <f t="array" aca="1" ref="N17" ca="1">_xlfn.IFS(M17&gt;19,"93",M17&gt;17,"U75",M17&gt;15,"75",M17&gt;13,"40",M17&gt;11,"40",M17&gt;9,"39",M17&gt;7,"39",M17&lt;8,"39")</f>
        <v>39</v>
      </c>
      <c r="O17" s="44" t="str" cm="1">
        <f t="array" aca="1" ref="O17" ca="1">_xlfn.IFS(M17&gt;19,"58",M17&gt;17,"53",M17&gt;15,"53",M17&gt;13,"28",M17&gt;11,"28",M17&gt;9,"28",M17&gt;7,"28",M17&lt;8,"28")</f>
        <v>28</v>
      </c>
      <c r="P17" s="115"/>
      <c r="S17" t="s">
        <v>42</v>
      </c>
    </row>
    <row r="18" spans="1:19" x14ac:dyDescent="0.25">
      <c r="A18" s="4" t="s">
        <v>8</v>
      </c>
      <c r="B18" s="6"/>
      <c r="C18" s="5"/>
      <c r="D18" s="115"/>
      <c r="E18" s="93">
        <v>42075</v>
      </c>
      <c r="F18" s="8"/>
      <c r="G18" s="7"/>
      <c r="H18" s="25" t="str" cm="1">
        <f t="array" aca="1" ref="H18" ca="1">IF(M18=0,"",_xlfn.IFS(M18&gt;19,"ADULTE",M18&gt;17,"U20",M18&gt;15,"U18",M18&gt;13,"U16",M18&gt;11,"U14",M18&gt;9,"U12",M18&gt;7,"U10",M18&lt;8,"U8"))</f>
        <v>U10</v>
      </c>
      <c r="I18" s="25"/>
      <c r="J18" s="30"/>
      <c r="K18" s="48"/>
      <c r="L18" s="44"/>
      <c r="M18" s="100">
        <f t="shared" ca="1" si="0"/>
        <v>8</v>
      </c>
      <c r="N18" s="101" t="str" cm="1">
        <f t="array" aca="1" ref="N18" ca="1">_xlfn.IFS(M18&gt;19,"93",M18&gt;17,"U75",M18&gt;15,"75",M18&gt;13,"40",M18&gt;11,"40",M18&gt;9,"39",M18&gt;7,"39",M18&lt;8,"39")</f>
        <v>39</v>
      </c>
      <c r="O18" s="44" t="str" cm="1">
        <f t="array" aca="1" ref="O18" ca="1">_xlfn.IFS(M18&gt;19,"58",M18&gt;17,"53",M18&gt;15,"53",M18&gt;13,"28",M18&gt;11,"28",M18&gt;9,"28",M18&gt;7,"28",M18&lt;8,"28")</f>
        <v>28</v>
      </c>
      <c r="P18" s="115"/>
    </row>
    <row r="19" spans="1:19" x14ac:dyDescent="0.25">
      <c r="A19" s="4" t="s">
        <v>9</v>
      </c>
      <c r="B19" s="6"/>
      <c r="C19" s="5"/>
      <c r="D19" s="115"/>
      <c r="E19" s="93">
        <v>35484</v>
      </c>
      <c r="F19" s="8"/>
      <c r="G19" s="7"/>
      <c r="H19" s="25" t="str" cm="1">
        <f t="array" aca="1" ref="H19" ca="1">IF(M19=0,"",_xlfn.IFS(M19&gt;19,"ADULTE",M19&gt;17,"U20",M19&gt;15,"U18",M19&gt;13,"U16",M19&gt;11,"U14",M19&gt;9,"U12",M19&gt;7,"U10",M19&lt;8,"U8"))</f>
        <v>ADULTE</v>
      </c>
      <c r="I19" s="25"/>
      <c r="J19" s="30"/>
      <c r="K19" s="48"/>
      <c r="L19" s="44"/>
      <c r="M19" s="100">
        <f t="shared" ca="1" si="0"/>
        <v>26</v>
      </c>
      <c r="N19" s="101" t="str" cm="1">
        <f t="array" aca="1" ref="N19" ca="1">_xlfn.IFS(M19&gt;19,"93",M19&gt;17,"U75",M19&gt;15,"75",M19&gt;13,"40",M19&gt;11,"40",M19&gt;9,"39",M19&gt;7,"39",M19&lt;8,"39")</f>
        <v>93</v>
      </c>
      <c r="O19" s="44" t="str" cm="1">
        <f t="array" aca="1" ref="O19" ca="1">_xlfn.IFS(M19&gt;19,"58",M19&gt;17,"53",M19&gt;15,"53",M19&gt;13,"28",M19&gt;11,"28",M19&gt;9,"28",M19&gt;7,"28",M19&lt;8,"28")</f>
        <v>58</v>
      </c>
      <c r="P19" s="115"/>
    </row>
    <row r="20" spans="1:19" x14ac:dyDescent="0.25">
      <c r="A20" s="4" t="s">
        <v>10</v>
      </c>
      <c r="B20" s="6"/>
      <c r="C20" s="5"/>
      <c r="D20" s="115"/>
      <c r="E20" s="93">
        <v>39930</v>
      </c>
      <c r="F20" s="8"/>
      <c r="G20" s="7"/>
      <c r="H20" s="25" t="str" cm="1">
        <f t="array" aca="1" ref="H20" ca="1">IF(M20=0,"",_xlfn.IFS(M20&gt;19,"ADULTE",M20&gt;17,"U20",M20&gt;15,"U18",M20&gt;13,"U16",M20&gt;11,"U14",M20&gt;9,"U12",M20&gt;7,"U10",M20&lt;8,"U8"))</f>
        <v>U16</v>
      </c>
      <c r="I20" s="25"/>
      <c r="J20" s="30"/>
      <c r="K20" s="48"/>
      <c r="L20" s="44"/>
      <c r="M20" s="100">
        <f t="shared" ca="1" si="0"/>
        <v>14</v>
      </c>
      <c r="N20" s="101" t="str" cm="1">
        <f t="array" aca="1" ref="N20" ca="1">_xlfn.IFS(M20&gt;19,"93",M20&gt;17,"U75",M20&gt;15,"75",M20&gt;13,"40",M20&gt;11,"40",M20&gt;9,"39",M20&gt;7,"39",M20&lt;8,"39")</f>
        <v>40</v>
      </c>
      <c r="O20" s="44" t="str" cm="1">
        <f t="array" aca="1" ref="O20" ca="1">_xlfn.IFS(M20&gt;19,"58",M20&gt;17,"53",M20&gt;15,"53",M20&gt;13,"28",M20&gt;11,"28",M20&gt;9,"28",M20&gt;7,"28",M20&lt;8,"28")</f>
        <v>28</v>
      </c>
      <c r="P20" s="115"/>
    </row>
    <row r="21" spans="1:19" x14ac:dyDescent="0.25">
      <c r="A21" s="4" t="s">
        <v>11</v>
      </c>
      <c r="B21" s="13"/>
      <c r="C21" s="12"/>
      <c r="D21" s="116"/>
      <c r="E21" s="97"/>
      <c r="F21" s="15"/>
      <c r="G21" s="14"/>
      <c r="H21" s="25" t="str" cm="1">
        <f t="array" aca="1" ref="H21" ca="1">IF(M21=0,"",_xlfn.IFS(M21&gt;19,"ADULTE",M21&gt;17,"U20",M21&gt;15,"U18",M21&gt;13,"U16",M21&gt;11,"U14",M21&gt;9,"U12",M21&gt;7,"U10",M21&lt;8,"U8"))</f>
        <v/>
      </c>
      <c r="I21" s="26"/>
      <c r="J21" s="31"/>
      <c r="K21" s="49"/>
      <c r="L21" s="45"/>
      <c r="M21" s="100">
        <f t="shared" ca="1" si="0"/>
        <v>0</v>
      </c>
      <c r="N21" s="101" t="str" cm="1">
        <f t="array" aca="1" ref="N21" ca="1">_xlfn.IFS(M21&gt;19,"93",M21&gt;17,"U75",M21&gt;15,"75",M21&gt;13,"40",M21&gt;11,"40",M21&gt;9,"39",M21&gt;7,"39",M21&lt;8,"39")</f>
        <v>39</v>
      </c>
      <c r="O21" s="44" t="str" cm="1">
        <f t="array" aca="1" ref="O21" ca="1">_xlfn.IFS(M21&gt;19,"58",M21&gt;17,"53",M21&gt;15,"53",M21&gt;13,"28",M21&gt;11,"28",M21&gt;9,"28",M21&gt;7,"28",M21&lt;8,"28")</f>
        <v>28</v>
      </c>
      <c r="P21" s="116"/>
    </row>
  </sheetData>
  <mergeCells count="6">
    <mergeCell ref="M11:O11"/>
    <mergeCell ref="C3:D3"/>
    <mergeCell ref="C4:D4"/>
    <mergeCell ref="C5:D5"/>
    <mergeCell ref="C6:D6"/>
    <mergeCell ref="J11:L11"/>
  </mergeCells>
  <dataValidations count="4">
    <dataValidation operator="equal" allowBlank="1" showInputMessage="1" showErrorMessage="1" sqref="A12:A21" xr:uid="{E7553BB7-7980-4746-81AB-8D6F7F9001FE}"/>
    <dataValidation type="date" allowBlank="1" showInputMessage="1" showErrorMessage="1" sqref="K13:K21" xr:uid="{ECE9643B-49C4-4C1F-A671-2E1784E8A916}">
      <formula1>1</formula1>
      <formula2>2921942</formula2>
    </dataValidation>
    <dataValidation type="list" allowBlank="1" showInputMessage="1" showErrorMessage="1" sqref="I1:I1048576" xr:uid="{F7F8A3C8-A6AC-4F28-902E-A33254ADD01E}">
      <formula1>"A,B"</formula1>
    </dataValidation>
    <dataValidation type="list" allowBlank="1" showInputMessage="1" showErrorMessage="1" sqref="J1:J1048576" xr:uid="{EA333060-E977-4960-B9BE-CE97C5DD6206}">
      <formula1>"93,58,75,53,40,28,39,28"</formula1>
    </dataValidation>
  </dataValidations>
  <hyperlinks>
    <hyperlink ref="C6" r:id="rId1" xr:uid="{31D071A2-313E-421D-9754-B8AE2021F3A1}"/>
  </hyperlinks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12C7A0-CEA8-4DF6-80C7-0597FA6ED33F}">
  <sheetPr codeName="Feuil2">
    <pageSetUpPr fitToPage="1"/>
  </sheetPr>
  <dimension ref="A1:M39"/>
  <sheetViews>
    <sheetView showGridLines="0" topLeftCell="A7" zoomScale="110" zoomScaleNormal="110" workbookViewId="0">
      <selection activeCell="K19" sqref="K19"/>
    </sheetView>
  </sheetViews>
  <sheetFormatPr baseColWidth="10" defaultRowHeight="15" x14ac:dyDescent="0.25"/>
  <cols>
    <col min="1" max="1" width="3.28515625" customWidth="1"/>
    <col min="2" max="2" width="3.5703125" customWidth="1"/>
    <col min="3" max="3" width="13.42578125" bestFit="1" customWidth="1"/>
    <col min="7" max="7" width="10" customWidth="1"/>
    <col min="8" max="8" width="15.140625" customWidth="1"/>
    <col min="12" max="12" width="17.140625" customWidth="1"/>
    <col min="13" max="13" width="3.28515625" customWidth="1"/>
    <col min="14" max="14" width="4" customWidth="1"/>
  </cols>
  <sheetData>
    <row r="1" spans="1:13" ht="31.5" x14ac:dyDescent="0.5">
      <c r="A1" s="1" t="s">
        <v>52</v>
      </c>
    </row>
    <row r="4" spans="1:13" ht="15.75" x14ac:dyDescent="0.25">
      <c r="B4" s="69" t="s">
        <v>23</v>
      </c>
      <c r="I4" s="91" t="s">
        <v>3</v>
      </c>
      <c r="J4" s="24"/>
      <c r="K4" s="24"/>
    </row>
    <row r="7" spans="1:13" ht="15.75" x14ac:dyDescent="0.25">
      <c r="C7" s="68"/>
    </row>
    <row r="8" spans="1:13" ht="15.75" thickBot="1" x14ac:dyDescent="0.3"/>
    <row r="9" spans="1:13" ht="4.5" customHeight="1" x14ac:dyDescent="0.25">
      <c r="B9" s="58"/>
      <c r="C9" s="59"/>
      <c r="D9" s="59"/>
      <c r="E9" s="59"/>
      <c r="F9" s="59"/>
      <c r="G9" s="59"/>
      <c r="H9" s="59"/>
      <c r="I9" s="59"/>
      <c r="J9" s="59"/>
      <c r="K9" s="59"/>
      <c r="L9" s="59"/>
      <c r="M9" s="60"/>
    </row>
    <row r="10" spans="1:13" ht="26.25" customHeight="1" x14ac:dyDescent="0.45">
      <c r="B10" s="61"/>
      <c r="C10" s="56" t="s">
        <v>52</v>
      </c>
      <c r="E10" s="79" t="s">
        <v>35</v>
      </c>
      <c r="F10" s="80">
        <f ca="1">TODAY()</f>
        <v>45084</v>
      </c>
      <c r="M10" s="62"/>
    </row>
    <row r="11" spans="1:13" ht="7.5" customHeight="1" x14ac:dyDescent="0.45">
      <c r="B11" s="61"/>
      <c r="C11" s="56"/>
      <c r="M11" s="62"/>
    </row>
    <row r="12" spans="1:13" x14ac:dyDescent="0.25">
      <c r="B12" s="61"/>
      <c r="M12" s="62"/>
    </row>
    <row r="13" spans="1:13" ht="18.75" x14ac:dyDescent="0.3">
      <c r="B13" s="61"/>
      <c r="C13" s="17" t="s">
        <v>27</v>
      </c>
      <c r="H13" s="17" t="s">
        <v>53</v>
      </c>
      <c r="M13" s="62"/>
    </row>
    <row r="14" spans="1:13" x14ac:dyDescent="0.25">
      <c r="B14" s="61"/>
      <c r="C14" t="str">
        <f>"Association "&amp;IF(ISBLANK('Base adhérents'!C3),"",'Base adhérents'!C3)</f>
        <v>Association echiquier mallemort club</v>
      </c>
      <c r="M14" s="62"/>
    </row>
    <row r="15" spans="1:13" x14ac:dyDescent="0.25">
      <c r="B15" s="61"/>
      <c r="C15" t="str">
        <f>IF(ISBLANK('Base adhérents'!C4),"",'Base adhérents'!C4)</f>
        <v>203 RUE DE LA CAMPANE 13370 MALLEMORT</v>
      </c>
      <c r="H15" s="55" t="s">
        <v>54</v>
      </c>
      <c r="I15" t="str">
        <f>VLOOKUP($I$4,'Base adhérents'!$A$13:$O$21,3,0)&amp;" "&amp;VLOOKUP($I$4,'Base adhérents'!$A$13:$O$21,2,0)</f>
        <v>CYRIL YRIARTE</v>
      </c>
      <c r="M15" s="62"/>
    </row>
    <row r="16" spans="1:13" x14ac:dyDescent="0.25">
      <c r="B16" s="61"/>
      <c r="C16" s="57" t="str">
        <f>IF(ISBLANK('Base adhérents'!C5),"",'Base adhérents'!C5)</f>
        <v>06 12 23 57 88</v>
      </c>
      <c r="H16" s="55" t="s">
        <v>25</v>
      </c>
      <c r="I16" t="str">
        <f>IF(ISBLANK(VLOOKUP($I$4,'Base adhérents'!$A$13:$O$21,4,0)),"",VLOOKUP($I$4,'Base adhérents'!$A$13:$O$21,4,0))</f>
        <v/>
      </c>
      <c r="M16" s="62"/>
    </row>
    <row r="17" spans="2:13" x14ac:dyDescent="0.25">
      <c r="B17" s="61"/>
      <c r="C17" t="str">
        <f>IF(ISBLANK('Base adhérents'!C6),"",'Base adhérents'!C6)</f>
        <v>echiquier.mallemortais@gmail.com</v>
      </c>
      <c r="H17" s="55" t="s">
        <v>24</v>
      </c>
      <c r="I17" t="str">
        <f>I4</f>
        <v>0001</v>
      </c>
      <c r="M17" s="62"/>
    </row>
    <row r="18" spans="2:13" ht="10.5" customHeight="1" x14ac:dyDescent="0.25">
      <c r="B18" s="61"/>
      <c r="M18" s="62"/>
    </row>
    <row r="19" spans="2:13" x14ac:dyDescent="0.25">
      <c r="B19" s="61"/>
      <c r="C19" s="55" t="s">
        <v>31</v>
      </c>
      <c r="M19" s="62"/>
    </row>
    <row r="20" spans="2:13" x14ac:dyDescent="0.25">
      <c r="B20" s="61"/>
      <c r="C20" t="str">
        <f>"du 1er Septembre au 31 Aout "&amp;'Base adhérents'!C8</f>
        <v>du 1er Septembre au 31 Aout 2022-2023</v>
      </c>
      <c r="H20" s="55"/>
      <c r="I20" s="2"/>
      <c r="M20" s="62"/>
    </row>
    <row r="21" spans="2:13" x14ac:dyDescent="0.25">
      <c r="B21" s="61"/>
      <c r="M21" s="62"/>
    </row>
    <row r="22" spans="2:13" x14ac:dyDescent="0.25">
      <c r="B22" s="61"/>
      <c r="C22" s="55" t="s">
        <v>28</v>
      </c>
      <c r="M22" s="62"/>
    </row>
    <row r="23" spans="2:13" ht="8.25" customHeight="1" x14ac:dyDescent="0.25">
      <c r="B23" s="61"/>
      <c r="M23" s="62"/>
    </row>
    <row r="24" spans="2:13" x14ac:dyDescent="0.25">
      <c r="B24" s="61"/>
      <c r="D24" s="53"/>
      <c r="E24" s="53"/>
      <c r="F24" s="54"/>
      <c r="G24" s="75" t="s">
        <v>32</v>
      </c>
      <c r="H24" s="73" t="s">
        <v>33</v>
      </c>
      <c r="I24" s="81" t="s">
        <v>34</v>
      </c>
      <c r="J24" s="72"/>
      <c r="M24" s="62"/>
    </row>
    <row r="25" spans="2:13" x14ac:dyDescent="0.25">
      <c r="B25" s="61"/>
      <c r="D25" s="70" t="s">
        <v>29</v>
      </c>
      <c r="G25" s="76">
        <f>IF(ISBLANK(VLOOKUP($I$4,'Base adhérents'!$A$13:$O$21,10,0)),"",VLOOKUP($I$4,'Base adhérents'!$A$13:$O$21,10,0))</f>
        <v>93</v>
      </c>
      <c r="H25" s="46">
        <f>IF(ISBLANK(VLOOKUP($I$4,'Base adhérents'!$A$13:$O$21,11,0)),"",VLOOKUP($I$4,'Base adhérents'!$A$13:$O$21,11,0))</f>
        <v>45079</v>
      </c>
      <c r="I25" s="82" t="str">
        <f>IF(ISBLANK(VLOOKUP($I$4,'Base adhérents'!$A$13:$O$21,12,0)),"",VLOOKUP($I$4,'Base adhérents'!$A$13:$O$21,12,0))</f>
        <v>Espèces</v>
      </c>
      <c r="J25" s="52"/>
      <c r="M25" s="62"/>
    </row>
    <row r="26" spans="2:13" x14ac:dyDescent="0.25">
      <c r="B26" s="61"/>
      <c r="D26" s="70"/>
      <c r="G26" s="76"/>
      <c r="H26" s="46"/>
      <c r="I26" s="82"/>
      <c r="J26" s="52"/>
      <c r="M26" s="62"/>
    </row>
    <row r="27" spans="2:13" x14ac:dyDescent="0.25">
      <c r="B27" s="61"/>
      <c r="D27" s="71" t="s">
        <v>30</v>
      </c>
      <c r="E27" s="53"/>
      <c r="F27" s="53"/>
      <c r="G27" s="77">
        <f>SUM(G25:G26)</f>
        <v>93</v>
      </c>
      <c r="H27" s="74"/>
      <c r="I27" s="83"/>
      <c r="J27" s="54"/>
      <c r="M27" s="62"/>
    </row>
    <row r="28" spans="2:13" ht="6" customHeight="1" x14ac:dyDescent="0.25">
      <c r="B28" s="61"/>
      <c r="M28" s="62"/>
    </row>
    <row r="29" spans="2:13" ht="13.5" customHeight="1" x14ac:dyDescent="0.25">
      <c r="B29" s="61"/>
      <c r="D29" s="78" t="str">
        <f>"L'association reconnaît avoir reçu la somme de ***"&amp;G27&amp;" euros*** au titre de l'année "&amp;'Base adhérents'!C8</f>
        <v>L'association reconnaît avoir reçu la somme de ***93 euros*** au titre de l'année 2022-2023</v>
      </c>
      <c r="M29" s="62"/>
    </row>
    <row r="30" spans="2:13" ht="15.75" x14ac:dyDescent="0.25">
      <c r="B30" s="61"/>
      <c r="D30" s="78"/>
      <c r="M30" s="62"/>
    </row>
    <row r="31" spans="2:13" ht="15.75" x14ac:dyDescent="0.25">
      <c r="B31" s="61"/>
      <c r="D31" s="78"/>
      <c r="G31" s="90"/>
      <c r="I31" s="42" t="s">
        <v>36</v>
      </c>
      <c r="M31" s="62"/>
    </row>
    <row r="32" spans="2:13" ht="15.75" x14ac:dyDescent="0.25">
      <c r="B32" s="61"/>
      <c r="D32" s="78"/>
      <c r="M32" s="62"/>
    </row>
    <row r="33" spans="2:13" ht="7.5" customHeight="1" x14ac:dyDescent="0.25">
      <c r="B33" s="61"/>
      <c r="D33" s="78"/>
      <c r="M33" s="62"/>
    </row>
    <row r="34" spans="2:13" ht="17.25" customHeight="1" x14ac:dyDescent="0.25">
      <c r="B34" s="61"/>
      <c r="C34" s="113"/>
      <c r="D34" s="113"/>
      <c r="E34" s="113"/>
      <c r="F34" s="113"/>
      <c r="G34" s="113"/>
      <c r="H34" s="113"/>
      <c r="I34" s="113"/>
      <c r="J34" s="113"/>
      <c r="K34" s="113"/>
      <c r="L34" s="113"/>
      <c r="M34" s="62"/>
    </row>
    <row r="35" spans="2:13" ht="33" customHeight="1" x14ac:dyDescent="0.25">
      <c r="B35" s="61"/>
      <c r="C35" s="112"/>
      <c r="D35" s="112"/>
      <c r="E35" s="112"/>
      <c r="F35" s="112"/>
      <c r="G35" s="112"/>
      <c r="H35" s="112"/>
      <c r="I35" s="112"/>
      <c r="J35" s="112"/>
      <c r="K35" s="112"/>
      <c r="L35" s="112"/>
      <c r="M35" s="62"/>
    </row>
    <row r="36" spans="2:13" ht="6.75" customHeight="1" thickBot="1" x14ac:dyDescent="0.3">
      <c r="B36" s="63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5"/>
    </row>
    <row r="39" spans="2:13" ht="15.75" x14ac:dyDescent="0.25">
      <c r="C39" s="68"/>
    </row>
  </sheetData>
  <mergeCells count="2">
    <mergeCell ref="C35:L35"/>
    <mergeCell ref="C34:L34"/>
  </mergeCells>
  <pageMargins left="0.28999999999999998" right="0.25" top="0.51" bottom="0.74803149606299213" header="0.31496062992125984" footer="0.31496062992125984"/>
  <pageSetup paperSize="9" scale="71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827A53F-295F-4F07-8F1E-9CAFFAEC1851}">
          <x14:formula1>
            <xm:f>'Base adhérents'!$A$13:$A$21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098B84-2695-4C2F-A42B-6FFB6E13C0A1}">
  <sheetPr codeName="Feuil3"/>
  <dimension ref="A1:L23"/>
  <sheetViews>
    <sheetView showGridLines="0" topLeftCell="A6" zoomScale="110" zoomScaleNormal="110" workbookViewId="0">
      <selection activeCell="I17" sqref="I17"/>
    </sheetView>
  </sheetViews>
  <sheetFormatPr baseColWidth="10" defaultRowHeight="15" x14ac:dyDescent="0.25"/>
  <cols>
    <col min="4" max="4" width="13.5703125" customWidth="1"/>
    <col min="5" max="5" width="7.5703125" customWidth="1"/>
  </cols>
  <sheetData>
    <row r="1" spans="1:12" ht="31.5" x14ac:dyDescent="0.5">
      <c r="A1" s="1" t="s">
        <v>21</v>
      </c>
    </row>
    <row r="3" spans="1:12" ht="23.25" x14ac:dyDescent="0.35">
      <c r="A3" s="50" t="str">
        <f>IF(ISBLANK('Base adhérents'!C8),"",'Base adhérents'!C8)</f>
        <v>2022-2023</v>
      </c>
    </row>
    <row r="6" spans="1:12" ht="21" x14ac:dyDescent="0.35">
      <c r="A6" s="86" t="s">
        <v>56</v>
      </c>
    </row>
    <row r="7" spans="1:12" x14ac:dyDescent="0.25">
      <c r="L7" s="89"/>
    </row>
    <row r="8" spans="1:12" ht="15.75" x14ac:dyDescent="0.25">
      <c r="B8" s="19" t="s">
        <v>59</v>
      </c>
      <c r="E8" s="89">
        <f ca="1">COUNTIF('Base adhérents'!$H$13:$H$21,"ADULTE")</f>
        <v>3</v>
      </c>
      <c r="H8" s="19" t="s">
        <v>67</v>
      </c>
      <c r="J8" s="89">
        <f>COUNTIF('Base adhérents'!$I$13:$I$21,"A")</f>
        <v>1</v>
      </c>
    </row>
    <row r="9" spans="1:12" ht="15.75" x14ac:dyDescent="0.25">
      <c r="B9" s="19" t="s">
        <v>62</v>
      </c>
      <c r="E9" s="89">
        <f ca="1">COUNTIF('Base adhérents'!$H$13:$H$21,"U20")</f>
        <v>0</v>
      </c>
    </row>
    <row r="10" spans="1:12" ht="15.75" x14ac:dyDescent="0.25">
      <c r="B10" s="19" t="s">
        <v>60</v>
      </c>
      <c r="E10" s="89">
        <f ca="1">COUNTIF('Base adhérents'!$H$13:$H$21,"U18")</f>
        <v>0</v>
      </c>
      <c r="H10" s="19" t="s">
        <v>68</v>
      </c>
      <c r="J10" s="89">
        <f>COUNTIF('Base adhérents'!$I$13:$I$21,"B")</f>
        <v>0</v>
      </c>
    </row>
    <row r="11" spans="1:12" ht="15.75" x14ac:dyDescent="0.25">
      <c r="B11" s="19" t="s">
        <v>61</v>
      </c>
      <c r="E11" s="89">
        <f ca="1">COUNTIF('Base adhérents'!$H$13:$H$21,"U16")</f>
        <v>1</v>
      </c>
    </row>
    <row r="12" spans="1:12" ht="15.75" x14ac:dyDescent="0.25">
      <c r="B12" s="19" t="s">
        <v>63</v>
      </c>
      <c r="E12" s="89">
        <f ca="1">COUNTIF('Base adhérents'!$H$13:$H$21,"U14")</f>
        <v>1</v>
      </c>
      <c r="F12" s="55"/>
    </row>
    <row r="13" spans="1:12" ht="15.75" x14ac:dyDescent="0.25">
      <c r="B13" s="19" t="s">
        <v>64</v>
      </c>
      <c r="E13" s="89">
        <f ca="1">COUNTIF('Base adhérents'!$H$13:$H$21,"U12")</f>
        <v>1</v>
      </c>
    </row>
    <row r="14" spans="1:12" ht="15.75" x14ac:dyDescent="0.25">
      <c r="B14" s="19" t="s">
        <v>65</v>
      </c>
      <c r="E14" s="89">
        <f ca="1">COUNTIF('Base adhérents'!$H$13:$H$21,"U10")</f>
        <v>1</v>
      </c>
    </row>
    <row r="15" spans="1:12" ht="15.75" x14ac:dyDescent="0.25">
      <c r="B15" s="19" t="s">
        <v>66</v>
      </c>
      <c r="E15" s="89">
        <f ca="1">COUNTIF('Base adhérents'!$H$13:$H$21,"U8")</f>
        <v>1</v>
      </c>
    </row>
    <row r="16" spans="1:12" ht="21" x14ac:dyDescent="0.35">
      <c r="A16" s="86" t="s">
        <v>43</v>
      </c>
    </row>
    <row r="18" spans="2:6" ht="15.75" x14ac:dyDescent="0.25">
      <c r="B18" s="19" t="s">
        <v>20</v>
      </c>
      <c r="E18" s="87">
        <f>SUM('Base adhérents'!J13:J21)</f>
        <v>93</v>
      </c>
      <c r="F18" t="s">
        <v>37</v>
      </c>
    </row>
    <row r="19" spans="2:6" ht="15.75" x14ac:dyDescent="0.25">
      <c r="B19" s="19"/>
      <c r="E19" s="87"/>
    </row>
    <row r="20" spans="2:6" ht="15.75" x14ac:dyDescent="0.25">
      <c r="B20" s="19"/>
      <c r="E20" s="87"/>
    </row>
    <row r="21" spans="2:6" ht="15.75" x14ac:dyDescent="0.25">
      <c r="B21" s="19"/>
      <c r="E21" s="88"/>
    </row>
    <row r="22" spans="2:6" ht="15.75" x14ac:dyDescent="0.25">
      <c r="B22" s="19" t="s">
        <v>22</v>
      </c>
      <c r="E22" s="88">
        <f>SUM(E18:E20)</f>
        <v>93</v>
      </c>
      <c r="F22" s="55" t="s">
        <v>37</v>
      </c>
    </row>
    <row r="23" spans="2:6" ht="15.75" x14ac:dyDescent="0.25">
      <c r="B23" s="19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D6F95F-50F9-42F7-96FD-9105FE2D9563}">
  <sheetPr codeName="Feuil4"/>
  <dimension ref="A1:I19"/>
  <sheetViews>
    <sheetView showGridLines="0" zoomScale="110" zoomScaleNormal="110" workbookViewId="0">
      <selection activeCell="A19" sqref="A19"/>
    </sheetView>
  </sheetViews>
  <sheetFormatPr baseColWidth="10" defaultRowHeight="15" x14ac:dyDescent="0.25"/>
  <cols>
    <col min="3" max="3" width="11.42578125" customWidth="1"/>
    <col min="9" max="9" width="40.28515625" customWidth="1"/>
  </cols>
  <sheetData>
    <row r="1" spans="1:9" ht="18.75" x14ac:dyDescent="0.3">
      <c r="A1" s="92" t="s">
        <v>55</v>
      </c>
    </row>
    <row r="8" spans="1:9" ht="18.75" x14ac:dyDescent="0.3">
      <c r="A8" s="16"/>
    </row>
    <row r="9" spans="1:9" ht="18.75" x14ac:dyDescent="0.3">
      <c r="A9" s="17"/>
    </row>
    <row r="10" spans="1:9" ht="15.75" x14ac:dyDescent="0.25">
      <c r="B10" s="18"/>
    </row>
    <row r="11" spans="1:9" ht="15.75" x14ac:dyDescent="0.25">
      <c r="B11" s="19"/>
      <c r="C11" s="114"/>
      <c r="D11" s="114"/>
      <c r="E11" s="114"/>
      <c r="F11" s="114"/>
      <c r="G11" s="114"/>
      <c r="H11" s="114"/>
      <c r="I11" s="114"/>
    </row>
    <row r="12" spans="1:9" ht="6" customHeight="1" x14ac:dyDescent="0.25"/>
    <row r="13" spans="1:9" ht="18.75" x14ac:dyDescent="0.3">
      <c r="A13" s="17"/>
      <c r="F13" s="20"/>
    </row>
    <row r="14" spans="1:9" ht="18.75" x14ac:dyDescent="0.3">
      <c r="A14" s="17"/>
    </row>
    <row r="17" spans="1:1" x14ac:dyDescent="0.25">
      <c r="A17" s="21"/>
    </row>
    <row r="18" spans="1:1" x14ac:dyDescent="0.25">
      <c r="A18" s="22"/>
    </row>
    <row r="19" spans="1:1" x14ac:dyDescent="0.25">
      <c r="A19" s="23"/>
    </row>
  </sheetData>
  <mergeCells count="1">
    <mergeCell ref="C11:I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 adhérents</vt:lpstr>
      <vt:lpstr>Reçut</vt:lpstr>
      <vt:lpstr>Statistiques</vt:lpstr>
      <vt:lpstr>Mot de passe</vt:lpstr>
      <vt:lpstr>Reçut!Zone_d_impression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Jean-Marie Bugarel</dc:creator>
  <cp:lastModifiedBy>Bruno</cp:lastModifiedBy>
  <cp:lastPrinted>2021-04-27T09:26:55Z</cp:lastPrinted>
  <dcterms:created xsi:type="dcterms:W3CDTF">2021-04-26T18:58:32Z</dcterms:created>
  <dcterms:modified xsi:type="dcterms:W3CDTF">2023-06-07T17:05:33Z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2023-06-07T17:00:46Z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326d9a71-0ba6-4719-ab31-d7d37a9f5f6c</vt:lpwstr>
  </property>
  <property fmtid="{D5CDD505-2E9C-101B-9397-08002B2CF9AE}" pid="8" name="MSIP_Label_64a238cc-6af3-4341-9d32-201b7e04331f_ContentBits">
    <vt:lpwstr>0</vt:lpwstr>
  </property>
</Properties>
</file>