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CAD6C34C-9E46-41CF-93E7-3A6A66AB2F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ueil" sheetId="1" r:id="rId1"/>
    <sheet name="HistoQuittance" sheetId="4" r:id="rId2"/>
    <sheet name="Locataires" sheetId="5" state="veryHidden" r:id="rId3"/>
    <sheet name="Quittance" sheetId="6" r:id="rId4"/>
  </sheets>
  <functionGroups builtInGroupCount="19"/>
  <definedNames>
    <definedName name="Locataires">Locataires!$B$16:$Q$25</definedName>
    <definedName name="N°_LOC">Locataires!$B$16:$B$25</definedName>
    <definedName name="_xlnm.Print_Area" localSheetId="3">Quittance!$A$1:$K$52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6" l="1"/>
  <c r="I15" i="6"/>
  <c r="D38" i="6"/>
  <c r="G36" i="6"/>
  <c r="N33" i="6"/>
  <c r="N31" i="6"/>
  <c r="I29" i="6" s="1"/>
  <c r="C29" i="6" s="1"/>
  <c r="N30" i="6"/>
  <c r="I27" i="6" s="1"/>
  <c r="F27" i="6" s="1"/>
  <c r="N29" i="6"/>
  <c r="I25" i="6" s="1"/>
  <c r="N28" i="6"/>
  <c r="N27" i="6"/>
  <c r="N26" i="6"/>
  <c r="N25" i="6"/>
  <c r="N24" i="6"/>
  <c r="N23" i="6"/>
  <c r="N22" i="6"/>
  <c r="N20" i="6"/>
  <c r="G17" i="6"/>
  <c r="E17" i="6"/>
  <c r="G15" i="6"/>
  <c r="A13" i="6" s="1"/>
  <c r="A1" i="6"/>
  <c r="O25" i="5"/>
  <c r="O24" i="5"/>
  <c r="O23" i="5"/>
  <c r="O22" i="5"/>
  <c r="O21" i="5"/>
  <c r="O20" i="5"/>
  <c r="Q19" i="5"/>
  <c r="O19" i="5"/>
  <c r="N32" i="6" s="1"/>
  <c r="Q18" i="5"/>
  <c r="O18" i="5"/>
  <c r="Q17" i="5"/>
  <c r="O17" i="5"/>
  <c r="Q16" i="5"/>
  <c r="O16" i="5"/>
  <c r="E21" i="6" l="1"/>
  <c r="E19" i="6"/>
  <c r="C27" i="6"/>
  <c r="F25" i="6"/>
  <c r="I33" i="6"/>
  <c r="F29" i="6"/>
  <c r="D42" i="6"/>
  <c r="D40" i="6"/>
  <c r="I38" i="6" l="1"/>
</calcChain>
</file>

<file path=xl/sharedStrings.xml><?xml version="1.0" encoding="utf-8"?>
<sst xmlns="http://schemas.openxmlformats.org/spreadsheetml/2006/main" count="155" uniqueCount="94">
  <si>
    <t>N° quit</t>
  </si>
  <si>
    <t>Début</t>
  </si>
  <si>
    <t>Fin</t>
  </si>
  <si>
    <t>N° Loc</t>
  </si>
  <si>
    <t>Civilité</t>
  </si>
  <si>
    <t>Sigle</t>
  </si>
  <si>
    <t>Nom</t>
  </si>
  <si>
    <t>Prénom</t>
  </si>
  <si>
    <t>Adresse</t>
  </si>
  <si>
    <t>CPTT</t>
  </si>
  <si>
    <t>Ville</t>
  </si>
  <si>
    <t>Téléphone</t>
  </si>
  <si>
    <t>MAIL</t>
  </si>
  <si>
    <t>LOYER</t>
  </si>
  <si>
    <t>TVA</t>
  </si>
  <si>
    <t>CHARGES</t>
  </si>
  <si>
    <t>TOTAL</t>
  </si>
  <si>
    <t>Payé</t>
  </si>
  <si>
    <t>Date paie.</t>
  </si>
  <si>
    <t>Acompte</t>
  </si>
  <si>
    <t>Solde dû</t>
  </si>
  <si>
    <t>Loc 01</t>
  </si>
  <si>
    <t>SARL</t>
  </si>
  <si>
    <t>lui</t>
  </si>
  <si>
    <t>DURAND</t>
  </si>
  <si>
    <t>JEAN</t>
  </si>
  <si>
    <t>2 rue bleue</t>
  </si>
  <si>
    <t>03 89 45 45 45</t>
  </si>
  <si>
    <t>Oui</t>
  </si>
  <si>
    <t>Loc 02</t>
  </si>
  <si>
    <t>SCI</t>
  </si>
  <si>
    <t>l'autre</t>
  </si>
  <si>
    <t>DUPOND</t>
  </si>
  <si>
    <t>PIERRE</t>
  </si>
  <si>
    <t>3 rue jaune</t>
  </si>
  <si>
    <t xml:space="preserve"> </t>
  </si>
  <si>
    <t>Loc 04</t>
  </si>
  <si>
    <t>Mme</t>
  </si>
  <si>
    <t>MARIE</t>
  </si>
  <si>
    <t>LOUISE</t>
  </si>
  <si>
    <t>5 rue verte</t>
  </si>
  <si>
    <t>Loc 03</t>
  </si>
  <si>
    <t>SCEA</t>
  </si>
  <si>
    <t>PRAIRIES</t>
  </si>
  <si>
    <t>JESUS</t>
  </si>
  <si>
    <t>HUGO</t>
  </si>
  <si>
    <t>4 rue rouge</t>
  </si>
  <si>
    <t>Propriaitaires - Bailleur</t>
  </si>
  <si>
    <t>Civilite :</t>
  </si>
  <si>
    <t>Adresse :</t>
  </si>
  <si>
    <t>CPTT - VILLE :</t>
  </si>
  <si>
    <t>E-mail :</t>
  </si>
  <si>
    <t>Locataires</t>
  </si>
  <si>
    <t>N° LOC</t>
  </si>
  <si>
    <t>CIVILITE</t>
  </si>
  <si>
    <t>SIGLE</t>
  </si>
  <si>
    <t>NOM</t>
  </si>
  <si>
    <t>PRENOM</t>
  </si>
  <si>
    <t>ADRESSE</t>
  </si>
  <si>
    <t>VILLE</t>
  </si>
  <si>
    <t>TELEPHONE</t>
  </si>
  <si>
    <t>DATE DU BAIL</t>
  </si>
  <si>
    <t>DATE FIN BAIL</t>
  </si>
  <si>
    <t>6 ans pour les professionnels - 3 ans pour les particuliers</t>
  </si>
  <si>
    <t>Loc 05</t>
  </si>
  <si>
    <t>Loc 06</t>
  </si>
  <si>
    <t>Loc 07</t>
  </si>
  <si>
    <t>Loc 08</t>
  </si>
  <si>
    <t>Loc 09</t>
  </si>
  <si>
    <t>Loc 10</t>
  </si>
  <si>
    <t>03 89 46 46 46</t>
  </si>
  <si>
    <t>03 89 47 47 47</t>
  </si>
  <si>
    <t>03 89 48 48 48</t>
  </si>
  <si>
    <t>VILLE 1</t>
  </si>
  <si>
    <t>VILLE 2</t>
  </si>
  <si>
    <t>VILLE 3</t>
  </si>
  <si>
    <t>VILLE 4</t>
  </si>
  <si>
    <t>Quittance de loyer</t>
  </si>
  <si>
    <t>La validation entraine l'impression</t>
  </si>
  <si>
    <t>N° quittance</t>
  </si>
  <si>
    <t>Pour la période du :</t>
  </si>
  <si>
    <t>au</t>
  </si>
  <si>
    <r>
      <rPr>
        <sz val="11"/>
        <color rgb="FFFF0000"/>
        <rFont val="Calibri"/>
        <family val="2"/>
      </rPr>
      <t xml:space="preserve">← </t>
    </r>
    <r>
      <rPr>
        <i/>
        <sz val="11"/>
        <color rgb="FFFF0000"/>
        <rFont val="Calibri"/>
        <family val="2"/>
        <scheme val="minor"/>
      </rPr>
      <t>clic sur cette cellule et le calendrier apparaît</t>
    </r>
  </si>
  <si>
    <r>
      <rPr>
        <sz val="11"/>
        <color rgb="FFFF0000"/>
        <rFont val="Calibri"/>
        <family val="2"/>
      </rPr>
      <t xml:space="preserve">← </t>
    </r>
    <r>
      <rPr>
        <i/>
        <sz val="11"/>
        <color rgb="FFFF0000"/>
        <rFont val="Calibri"/>
        <family val="2"/>
        <scheme val="minor"/>
      </rPr>
      <t>idem pour cette cellule</t>
    </r>
  </si>
  <si>
    <t>Locataire :</t>
  </si>
  <si>
    <r>
      <rPr>
        <sz val="11"/>
        <color rgb="FFFF0000"/>
        <rFont val="Calibri"/>
        <family val="2"/>
      </rPr>
      <t xml:space="preserve">← </t>
    </r>
    <r>
      <rPr>
        <i/>
        <sz val="11"/>
        <color rgb="FFFF0000"/>
        <rFont val="Calibri"/>
        <family val="2"/>
        <scheme val="minor"/>
      </rPr>
      <t>liste de validaation clic sur la flèche</t>
    </r>
  </si>
  <si>
    <t>Adresse du bien loué :</t>
  </si>
  <si>
    <t>Loyer pour la période</t>
  </si>
  <si>
    <t>TOTAL à payer en Euros</t>
  </si>
  <si>
    <t>Cette quittance vaut pour la période concernée. Elle annule tous les reçus qui auraient pu être établis précédemment en cas de paiement partiel du montant du présent terme. Elle est à conserver pendant trois ans par le locataire.</t>
  </si>
  <si>
    <t>Envoyé le,</t>
  </si>
  <si>
    <t>Date envoi</t>
  </si>
  <si>
    <t>Non</t>
  </si>
  <si>
    <t>← Ici case pour acquit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</si>
</sst>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00"/>
    <numFmt numFmtId="165" formatCode="dd/mm/yy"/>
    <numFmt numFmtId="166" formatCode="&quot;Tel :&quot;\ 0#&quot; &quot;##&quot; &quot;##&quot; &quot;##&quot; &quot;##"/>
    <numFmt numFmtId="167" formatCode="&quot;Port :&quot;\ 0#&quot; &quot;##&quot; &quot;##&quot; &quot;##&quot; &quot;##"/>
  </numFmts>
  <fonts count="31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4F6687"/>
      <name val="Calibri"/>
      <family val="2"/>
    </font>
    <font>
      <b/>
      <sz val="11"/>
      <color rgb="FF36465C"/>
      <name val="Calibri"/>
      <family val="2"/>
    </font>
    <font>
      <sz val="11"/>
      <color rgb="FF062D7C"/>
      <name val="Calibri"/>
      <family val="2"/>
    </font>
    <font>
      <b/>
      <sz val="11"/>
      <color rgb="FF062D7C"/>
      <name val="Calibri"/>
      <family val="2"/>
    </font>
    <font>
      <sz val="11"/>
      <color theme="1"/>
      <name val="Calibri"/>
      <family val="2"/>
      <scheme val="minor"/>
    </font>
    <font>
      <sz val="18"/>
      <color theme="0"/>
      <name val="Calibri"/>
      <family val="2"/>
    </font>
    <font>
      <b/>
      <sz val="18"/>
      <color rgb="FF062D7C"/>
      <name val="Calibri"/>
      <family val="2"/>
    </font>
    <font>
      <u/>
      <sz val="11"/>
      <color theme="10"/>
      <name val="Calibri"/>
      <family val="2"/>
    </font>
    <font>
      <b/>
      <u/>
      <sz val="11"/>
      <color rgb="FF062D7C"/>
      <name val="Calibri"/>
      <family val="2"/>
    </font>
    <font>
      <sz val="16"/>
      <color theme="0"/>
      <name val="Calibri"/>
      <family val="2"/>
    </font>
    <font>
      <b/>
      <sz val="12"/>
      <color rgb="FF062D7C"/>
      <name val="Calibri"/>
      <family val="2"/>
    </font>
    <font>
      <sz val="10"/>
      <color rgb="FFC00000"/>
      <name val="Calibri"/>
      <family val="2"/>
    </font>
    <font>
      <sz val="11"/>
      <color theme="0"/>
      <name val="Calibri"/>
      <family val="2"/>
      <scheme val="minor"/>
    </font>
    <font>
      <b/>
      <sz val="16"/>
      <color rgb="FF062D7C"/>
      <name val="Calibri"/>
      <family val="2"/>
    </font>
    <font>
      <sz val="12"/>
      <color rgb="FF062D7C"/>
      <name val="Calibri"/>
      <family val="2"/>
    </font>
    <font>
      <b/>
      <sz val="22"/>
      <color rgb="FF475C79"/>
      <name val="Calibri"/>
      <family val="2"/>
    </font>
    <font>
      <b/>
      <sz val="14"/>
      <color rgb="FF36465C"/>
      <name val="Calibri"/>
      <family val="2"/>
    </font>
    <font>
      <b/>
      <sz val="12"/>
      <color theme="1"/>
      <name val="Calibri"/>
      <family val="2"/>
    </font>
    <font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</font>
    <font>
      <i/>
      <sz val="11"/>
      <color theme="1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36465C"/>
      <name val="Calibri"/>
      <family val="2"/>
    </font>
    <font>
      <sz val="11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7EBF1"/>
        <bgColor indexed="64"/>
      </patternFill>
    </fill>
    <fill>
      <patternFill patternType="solid">
        <fgColor rgb="FF062D7C"/>
        <bgColor indexed="64"/>
      </patternFill>
    </fill>
    <fill>
      <patternFill patternType="solid">
        <fgColor rgb="FFB2C0D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rgb="FF062D7C"/>
      </top>
      <bottom/>
      <diagonal/>
    </border>
    <border>
      <left/>
      <right/>
      <top/>
      <bottom style="medium">
        <color rgb="FF062D7C"/>
      </bottom>
      <diagonal/>
    </border>
    <border>
      <left style="medium">
        <color rgb="FF062D7C"/>
      </left>
      <right style="thin">
        <color rgb="FF062D7C"/>
      </right>
      <top style="medium">
        <color rgb="FF062D7C"/>
      </top>
      <bottom style="medium">
        <color rgb="FF062D7C"/>
      </bottom>
      <diagonal/>
    </border>
    <border>
      <left style="thin">
        <color rgb="FF062D7C"/>
      </left>
      <right style="thin">
        <color rgb="FF062D7C"/>
      </right>
      <top style="medium">
        <color rgb="FF062D7C"/>
      </top>
      <bottom style="medium">
        <color rgb="FF062D7C"/>
      </bottom>
      <diagonal/>
    </border>
    <border>
      <left style="medium">
        <color rgb="FF062D7C"/>
      </left>
      <right style="thin">
        <color rgb="FF062D7C"/>
      </right>
      <top style="medium">
        <color rgb="FF062D7C"/>
      </top>
      <bottom/>
      <diagonal/>
    </border>
    <border>
      <left style="thin">
        <color rgb="FF062D7C"/>
      </left>
      <right style="thin">
        <color rgb="FF062D7C"/>
      </right>
      <top style="medium">
        <color rgb="FF062D7C"/>
      </top>
      <bottom/>
      <diagonal/>
    </border>
    <border>
      <left style="medium">
        <color rgb="FF062D7C"/>
      </left>
      <right style="thin">
        <color rgb="FF062D7C"/>
      </right>
      <top/>
      <bottom/>
      <diagonal/>
    </border>
    <border>
      <left style="thin">
        <color rgb="FF062D7C"/>
      </left>
      <right style="thin">
        <color rgb="FF062D7C"/>
      </right>
      <top/>
      <bottom/>
      <diagonal/>
    </border>
    <border>
      <left style="medium">
        <color rgb="FF062D7C"/>
      </left>
      <right style="thin">
        <color rgb="FF062D7C"/>
      </right>
      <top/>
      <bottom style="medium">
        <color rgb="FF062D7C"/>
      </bottom>
      <diagonal/>
    </border>
    <border>
      <left style="thin">
        <color rgb="FF062D7C"/>
      </left>
      <right style="thin">
        <color rgb="FF062D7C"/>
      </right>
      <top/>
      <bottom style="medium">
        <color rgb="FF062D7C"/>
      </bottom>
      <diagonal/>
    </border>
    <border>
      <left style="thin">
        <color rgb="FF062D7C"/>
      </left>
      <right style="thin">
        <color rgb="FF062D7C"/>
      </right>
      <top style="thin">
        <color rgb="FF062D7C"/>
      </top>
      <bottom style="thin">
        <color rgb="FF062D7C"/>
      </bottom>
      <diagonal/>
    </border>
    <border>
      <left style="thin">
        <color rgb="FFB2C0D2"/>
      </left>
      <right style="thin">
        <color rgb="FFB2C0D2"/>
      </right>
      <top style="thin">
        <color rgb="FFB2C0D2"/>
      </top>
      <bottom style="thin">
        <color rgb="FFB2C0D2"/>
      </bottom>
      <diagonal/>
    </border>
    <border>
      <left style="thin">
        <color rgb="FF4E6584"/>
      </left>
      <right/>
      <top/>
      <bottom/>
      <diagonal/>
    </border>
    <border>
      <left style="thin">
        <color rgb="FFB2C0D2"/>
      </left>
      <right/>
      <top style="thin">
        <color rgb="FFB2C0D2"/>
      </top>
      <bottom style="thin">
        <color rgb="FFB2C0D2"/>
      </bottom>
      <diagonal/>
    </border>
    <border>
      <left/>
      <right/>
      <top style="thin">
        <color rgb="FFB2C0D2"/>
      </top>
      <bottom style="thin">
        <color rgb="FFB2C0D2"/>
      </bottom>
      <diagonal/>
    </border>
    <border>
      <left/>
      <right style="thin">
        <color rgb="FFB2C0D2"/>
      </right>
      <top style="thin">
        <color rgb="FFB2C0D2"/>
      </top>
      <bottom style="thin">
        <color rgb="FFB2C0D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4" fontId="0" fillId="2" borderId="0" xfId="0" applyNumberFormat="1" applyFill="1"/>
    <xf numFmtId="44" fontId="0" fillId="0" borderId="0" xfId="1" applyFont="1"/>
    <xf numFmtId="0" fontId="0" fillId="0" borderId="0" xfId="0" applyAlignment="1">
      <alignment horizontal="center"/>
    </xf>
    <xf numFmtId="165" fontId="7" fillId="0" borderId="2" xfId="0" applyNumberFormat="1" applyFont="1" applyBorder="1" applyAlignment="1">
      <alignment horizontal="center"/>
    </xf>
    <xf numFmtId="44" fontId="7" fillId="0" borderId="2" xfId="1" applyFont="1" applyBorder="1" applyAlignment="1">
      <alignment horizontal="center"/>
    </xf>
    <xf numFmtId="44" fontId="7" fillId="0" borderId="2" xfId="1" applyFont="1" applyBorder="1"/>
    <xf numFmtId="0" fontId="0" fillId="0" borderId="0" xfId="1" applyNumberFormat="1" applyFont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0" fontId="0" fillId="0" borderId="0" xfId="1" applyNumberFormat="1" applyFont="1" applyAlignment="1"/>
    <xf numFmtId="0" fontId="7" fillId="0" borderId="2" xfId="0" applyFont="1" applyBorder="1" applyAlignment="1">
      <alignment horizontal="center"/>
    </xf>
    <xf numFmtId="0" fontId="0" fillId="0" borderId="3" xfId="0" applyBorder="1"/>
    <xf numFmtId="0" fontId="10" fillId="3" borderId="3" xfId="0" applyFont="1" applyFill="1" applyBorder="1"/>
    <xf numFmtId="0" fontId="4" fillId="3" borderId="3" xfId="0" applyFont="1" applyFill="1" applyBorder="1"/>
    <xf numFmtId="0" fontId="4" fillId="0" borderId="0" xfId="0" applyFont="1"/>
    <xf numFmtId="0" fontId="11" fillId="0" borderId="0" xfId="0" applyFont="1"/>
    <xf numFmtId="0" fontId="8" fillId="0" borderId="0" xfId="0" applyFont="1"/>
    <xf numFmtId="166" fontId="8" fillId="0" borderId="0" xfId="0" applyNumberFormat="1" applyFont="1" applyAlignment="1">
      <alignment horizontal="left"/>
    </xf>
    <xf numFmtId="0" fontId="7" fillId="0" borderId="0" xfId="0" applyFont="1"/>
    <xf numFmtId="167" fontId="8" fillId="0" borderId="0" xfId="0" applyNumberFormat="1" applyFont="1" applyAlignment="1">
      <alignment horizontal="left"/>
    </xf>
    <xf numFmtId="0" fontId="13" fillId="0" borderId="0" xfId="3" applyFont="1" applyAlignment="1" applyProtection="1"/>
    <xf numFmtId="0" fontId="0" fillId="0" borderId="4" xfId="0" applyBorder="1"/>
    <xf numFmtId="0" fontId="10" fillId="3" borderId="0" xfId="0" applyFont="1" applyFill="1"/>
    <xf numFmtId="0" fontId="4" fillId="3" borderId="0" xfId="0" applyFont="1" applyFill="1"/>
    <xf numFmtId="0" fontId="14" fillId="3" borderId="0" xfId="0" applyFont="1" applyFill="1"/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12" fillId="0" borderId="8" xfId="3" applyBorder="1" applyAlignment="1" applyProtection="1"/>
    <xf numFmtId="44" fontId="0" fillId="0" borderId="8" xfId="1" applyFont="1" applyBorder="1"/>
    <xf numFmtId="14" fontId="0" fillId="0" borderId="8" xfId="1" applyNumberFormat="1" applyFont="1" applyBorder="1"/>
    <xf numFmtId="14" fontId="0" fillId="0" borderId="8" xfId="1" quotePrefix="1" applyNumberFormat="1" applyFont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44" fontId="0" fillId="0" borderId="10" xfId="1" applyFont="1" applyBorder="1"/>
    <xf numFmtId="14" fontId="0" fillId="0" borderId="10" xfId="0" applyNumberFormat="1" applyBorder="1"/>
    <xf numFmtId="14" fontId="0" fillId="0" borderId="10" xfId="1" quotePrefix="1" applyNumberFormat="1" applyFont="1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44" fontId="0" fillId="0" borderId="12" xfId="1" applyFont="1" applyBorder="1"/>
    <xf numFmtId="0" fontId="17" fillId="0" borderId="0" xfId="2" applyFont="1"/>
    <xf numFmtId="0" fontId="18" fillId="0" borderId="0" xfId="0" applyFont="1"/>
    <xf numFmtId="0" fontId="19" fillId="0" borderId="0" xfId="0" applyFont="1"/>
    <xf numFmtId="0" fontId="21" fillId="0" borderId="0" xfId="0" applyFont="1"/>
    <xf numFmtId="164" fontId="21" fillId="0" borderId="13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14" fontId="22" fillId="2" borderId="14" xfId="0" applyNumberFormat="1" applyFont="1" applyFill="1" applyBorder="1"/>
    <xf numFmtId="0" fontId="0" fillId="0" borderId="15" xfId="0" applyBorder="1"/>
    <xf numFmtId="0" fontId="23" fillId="0" borderId="0" xfId="0" applyFont="1" applyAlignment="1">
      <alignment horizontal="left" vertical="center" indent="1"/>
    </xf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22" fillId="0" borderId="19" xfId="0" applyFont="1" applyBorder="1"/>
    <xf numFmtId="0" fontId="0" fillId="0" borderId="19" xfId="0" applyBorder="1"/>
    <xf numFmtId="44" fontId="0" fillId="0" borderId="19" xfId="1" applyFont="1" applyBorder="1"/>
    <xf numFmtId="0" fontId="22" fillId="0" borderId="0" xfId="0" applyFont="1"/>
    <xf numFmtId="44" fontId="0" fillId="0" borderId="0" xfId="1" applyFont="1" applyBorder="1"/>
    <xf numFmtId="0" fontId="22" fillId="0" borderId="20" xfId="0" applyFont="1" applyBorder="1"/>
    <xf numFmtId="0" fontId="0" fillId="0" borderId="20" xfId="0" applyBorder="1"/>
    <xf numFmtId="0" fontId="24" fillId="0" borderId="20" xfId="0" applyFont="1" applyBorder="1"/>
    <xf numFmtId="44" fontId="22" fillId="0" borderId="20" xfId="1" applyFont="1" applyBorder="1"/>
    <xf numFmtId="0" fontId="3" fillId="0" borderId="0" xfId="0" applyFont="1" applyAlignment="1">
      <alignment horizontal="center"/>
    </xf>
    <xf numFmtId="44" fontId="25" fillId="0" borderId="0" xfId="1" applyFont="1"/>
    <xf numFmtId="14" fontId="0" fillId="0" borderId="0" xfId="0" applyNumberFormat="1"/>
    <xf numFmtId="0" fontId="26" fillId="0" borderId="0" xfId="0" applyFont="1" applyAlignment="1">
      <alignment horizontal="right"/>
    </xf>
    <xf numFmtId="44" fontId="22" fillId="0" borderId="0" xfId="1" applyFont="1"/>
    <xf numFmtId="0" fontId="27" fillId="0" borderId="0" xfId="0" applyFont="1"/>
    <xf numFmtId="0" fontId="0" fillId="0" borderId="0" xfId="0" applyAlignment="1">
      <alignment vertical="top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horizontal="right"/>
    </xf>
    <xf numFmtId="14" fontId="29" fillId="0" borderId="0" xfId="0" applyNumberFormat="1" applyFont="1"/>
    <xf numFmtId="0" fontId="29" fillId="0" borderId="15" xfId="0" applyFont="1" applyBorder="1" applyAlignment="1">
      <alignment horizontal="left"/>
    </xf>
    <xf numFmtId="14" fontId="29" fillId="2" borderId="0" xfId="0" applyNumberFormat="1" applyFont="1" applyFill="1"/>
    <xf numFmtId="14" fontId="6" fillId="0" borderId="0" xfId="0" applyNumberFormat="1" applyFont="1" applyAlignment="1">
      <alignment horizontal="center" vertical="center"/>
    </xf>
    <xf numFmtId="0" fontId="30" fillId="0" borderId="0" xfId="0" applyFont="1"/>
    <xf numFmtId="166" fontId="19" fillId="0" borderId="0" xfId="0" quotePrefix="1" applyNumberFormat="1" applyFont="1" applyAlignment="1">
      <alignment horizontal="left"/>
    </xf>
    <xf numFmtId="167" fontId="8" fillId="0" borderId="0" xfId="0" applyNumberFormat="1" applyFont="1" applyAlignment="1">
      <alignment horizontal="left"/>
    </xf>
    <xf numFmtId="0" fontId="20" fillId="4" borderId="0" xfId="0" applyFont="1" applyFill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</cellXfs>
  <cellStyles count="4">
    <cellStyle name="Lien hypertexte" xfId="3" builtinId="8"/>
    <cellStyle name="Monétaire" xfId="1" builtinId="4"/>
    <cellStyle name="Normal" xfId="0" builtinId="0"/>
    <cellStyle name="Normal 2" xfId="2" xr:uid="{00000000-0005-0000-0000-000003000000}"/>
  </cellStyles>
  <dxfs count="1">
    <dxf>
      <fill>
        <patternFill>
          <bgColor rgb="FFE7EBF1"/>
        </patternFill>
      </fill>
      <border>
        <left style="thin">
          <color rgb="FFB2C0D2"/>
        </left>
        <right style="thin">
          <color rgb="FFB2C0D2"/>
        </right>
        <top style="thin">
          <color rgb="FFB2C0D2"/>
        </top>
        <bottom style="thin">
          <color rgb="FFB2C0D2"/>
        </bottom>
        <vertical/>
        <horizontal/>
      </border>
    </dxf>
  </dxfs>
  <tableStyles count="0" defaultTableStyle="TableStyleMedium9" defaultPivotStyle="PivotStyleLight16"/>
  <colors>
    <mruColors>
      <color rgb="FFFFFFC1"/>
      <color rgb="FFE7EBF1"/>
      <color rgb="FF4E6584"/>
      <color rgb="FF364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E$38" lockText="1" noThreeD="1"/>
</file>

<file path=xl/ctrlProps/ctrlProp2.xml><?xml version="1.0" encoding="utf-8"?>
<formControlPr xmlns="http://schemas.microsoft.com/office/spreadsheetml/2009/9/main" objectType="Drop" dropStyle="combo" dx="22" fmlaLink="$N$15" fmlaRange="HistoQuittance!$A$2:$A$21" sel="4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6.jpeg"/><Relationship Id="rId1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756000</xdr:colOff>
      <xdr:row>8</xdr:row>
      <xdr:rowOff>184500</xdr:rowOff>
    </xdr:to>
    <xdr:pic macro="[0]!VoirLocataire">
      <xdr:nvPicPr>
        <xdr:cNvPr id="2" name="Image 1" descr="clients-groupe-utilisateurs-icone-4112-48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952500"/>
          <a:ext cx="756000" cy="756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352425</xdr:colOff>
      <xdr:row>5</xdr:row>
      <xdr:rowOff>85725</xdr:rowOff>
    </xdr:from>
    <xdr:to>
      <xdr:col>5</xdr:col>
      <xdr:colOff>586425</xdr:colOff>
      <xdr:row>8</xdr:row>
      <xdr:rowOff>90225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76425" y="1038225"/>
          <a:ext cx="2520000" cy="576000"/>
        </a:xfrm>
        <a:prstGeom prst="rect">
          <a:avLst/>
        </a:prstGeom>
        <a:solidFill>
          <a:schemeClr val="lt1"/>
        </a:solidFill>
        <a:ln w="9525" cmpd="sng">
          <a:solidFill>
            <a:srgbClr val="062D7C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>
              <a:solidFill>
                <a:srgbClr val="4E6584"/>
              </a:solidFill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Identification</a:t>
          </a:r>
          <a:r>
            <a:rPr lang="fr-FR" sz="1050" baseline="0">
              <a:solidFill>
                <a:srgbClr val="4E6584"/>
              </a:solidFill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 des locataires Nom, Prénom, Montant des loyers.....</a:t>
          </a:r>
          <a:endParaRPr lang="fr-FR" sz="1050">
            <a:solidFill>
              <a:srgbClr val="4E6584"/>
            </a:solidFill>
            <a:latin typeface="Arial Unicode MS" pitchFamily="34" charset="-128"/>
            <a:ea typeface="Arial Unicode MS" pitchFamily="34" charset="-128"/>
            <a:cs typeface="Arial Unicode MS" pitchFamily="34" charset="-128"/>
          </a:endParaRPr>
        </a:p>
      </xdr:txBody>
    </xdr:sp>
    <xdr:clientData/>
  </xdr:twoCellAnchor>
  <xdr:twoCellAnchor>
    <xdr:from>
      <xdr:col>8</xdr:col>
      <xdr:colOff>419090</xdr:colOff>
      <xdr:row>5</xdr:row>
      <xdr:rowOff>66675</xdr:rowOff>
    </xdr:from>
    <xdr:to>
      <xdr:col>11</xdr:col>
      <xdr:colOff>653090</xdr:colOff>
      <xdr:row>8</xdr:row>
      <xdr:rowOff>71175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515090" y="1019175"/>
          <a:ext cx="2520000" cy="576000"/>
        </a:xfrm>
        <a:prstGeom prst="rect">
          <a:avLst/>
        </a:prstGeom>
        <a:solidFill>
          <a:schemeClr val="lt1"/>
        </a:solidFill>
        <a:ln w="9525" cmpd="sng">
          <a:solidFill>
            <a:srgbClr val="062D7C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>
              <a:solidFill>
                <a:srgbClr val="4E6584"/>
              </a:solidFill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Quittance : Edition,</a:t>
          </a:r>
          <a:r>
            <a:rPr lang="fr-FR" sz="1050" baseline="0">
              <a:solidFill>
                <a:srgbClr val="4E6584"/>
              </a:solidFill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 Validation Enregistrement PDF</a:t>
          </a:r>
          <a:endParaRPr lang="fr-FR" sz="1050">
            <a:solidFill>
              <a:srgbClr val="4E6584"/>
            </a:solidFill>
            <a:latin typeface="Arial Unicode MS" pitchFamily="34" charset="-128"/>
            <a:ea typeface="Arial Unicode MS" pitchFamily="34" charset="-128"/>
            <a:cs typeface="Arial Unicode MS" pitchFamily="34" charset="-128"/>
          </a:endParaRPr>
        </a:p>
      </xdr:txBody>
    </xdr:sp>
    <xdr:clientData/>
  </xdr:twoCellAnchor>
  <xdr:twoCellAnchor editAs="oneCell">
    <xdr:from>
      <xdr:col>7</xdr:col>
      <xdr:colOff>0</xdr:colOff>
      <xdr:row>4</xdr:row>
      <xdr:rowOff>152400</xdr:rowOff>
    </xdr:from>
    <xdr:to>
      <xdr:col>8</xdr:col>
      <xdr:colOff>226232</xdr:colOff>
      <xdr:row>8</xdr:row>
      <xdr:rowOff>146400</xdr:rowOff>
    </xdr:to>
    <xdr:pic macro="[0]!EditQuittance">
      <xdr:nvPicPr>
        <xdr:cNvPr id="5" name="Image 4" descr="Loyer2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0" y="914400"/>
          <a:ext cx="988232" cy="756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0</xdr:colOff>
      <xdr:row>11</xdr:row>
      <xdr:rowOff>0</xdr:rowOff>
    </xdr:from>
    <xdr:to>
      <xdr:col>5</xdr:col>
      <xdr:colOff>533400</xdr:colOff>
      <xdr:row>13</xdr:row>
      <xdr:rowOff>180975</xdr:rowOff>
    </xdr:to>
    <xdr:sp macro="[0]!HistoQuittanc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86000" y="2095500"/>
          <a:ext cx="2057400" cy="561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4F6687"/>
              </a:solidFill>
            </a:rPr>
            <a:t>Ouverture</a:t>
          </a:r>
          <a:r>
            <a:rPr lang="fr-FR" sz="1100" baseline="0">
              <a:solidFill>
                <a:srgbClr val="4F6687"/>
              </a:solidFill>
            </a:rPr>
            <a:t> de l'user Quittance</a:t>
          </a:r>
          <a:endParaRPr lang="fr-FR" sz="1100">
            <a:solidFill>
              <a:srgbClr val="4F6687"/>
            </a:solidFill>
          </a:endParaRPr>
        </a:p>
      </xdr:txBody>
    </xdr:sp>
    <xdr:clientData/>
  </xdr:twoCellAnchor>
  <xdr:oneCellAnchor>
    <xdr:from>
      <xdr:col>3</xdr:col>
      <xdr:colOff>266700</xdr:colOff>
      <xdr:row>17</xdr:row>
      <xdr:rowOff>180975</xdr:rowOff>
    </xdr:from>
    <xdr:ext cx="1938288" cy="436786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552700" y="3419475"/>
          <a:ext cx="1938288" cy="436786"/>
        </a:xfrm>
        <a:prstGeom prst="rect">
          <a:avLst/>
        </a:prstGeom>
        <a:solidFill>
          <a:srgbClr val="FFFFC1"/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Voir l'onglet HISTOQUITTANCE</a:t>
          </a:r>
        </a:p>
        <a:p>
          <a:r>
            <a:rPr lang="fr-FR" sz="1100"/>
            <a:t>j'ai tout expliqué</a:t>
          </a:r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2725233" cy="1986826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591300" y="2857500"/>
          <a:ext cx="2725233" cy="19868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Bonjour à tous,</a:t>
          </a:r>
        </a:p>
        <a:p>
          <a:r>
            <a:rPr lang="fr-FR" sz="1100"/>
            <a:t>Je cherche de l'aide pour remplir mon User</a:t>
          </a:r>
        </a:p>
        <a:p>
          <a:r>
            <a:rPr lang="fr-FR" sz="1100"/>
            <a:t>avec l'historique quittance.</a:t>
          </a:r>
        </a:p>
        <a:p>
          <a:endParaRPr lang="fr-FR" sz="1100"/>
        </a:p>
        <a:p>
          <a:r>
            <a:rPr lang="fr-FR" sz="1100"/>
            <a:t>Je suis</a:t>
          </a:r>
          <a:r>
            <a:rPr lang="fr-FR" sz="1100" baseline="0"/>
            <a:t> un peu novice sur le sujet.</a:t>
          </a:r>
        </a:p>
        <a:p>
          <a:r>
            <a:rPr lang="fr-FR" sz="1100" baseline="0"/>
            <a:t>Mais avec votre savoir et des explications je </a:t>
          </a:r>
        </a:p>
        <a:p>
          <a:r>
            <a:rPr lang="fr-FR" sz="1100" baseline="0"/>
            <a:t>sure d'y arriver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Merci</a:t>
          </a:r>
          <a:r>
            <a:rPr lang="fr-FR" sz="1100" baseline="0"/>
            <a:t> pour votre collaboration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9525</xdr:colOff>
      <xdr:row>3</xdr:row>
      <xdr:rowOff>0</xdr:rowOff>
    </xdr:from>
    <xdr:ext cx="3201839" cy="60901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401925" y="571500"/>
          <a:ext cx="3201839" cy="60901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je voulais remplir</a:t>
          </a:r>
          <a:r>
            <a:rPr lang="fr-FR" sz="1100" baseline="0"/>
            <a:t> les colonnes avec des formules, </a:t>
          </a:r>
        </a:p>
        <a:p>
          <a:r>
            <a:rPr lang="fr-FR" sz="1100" baseline="0"/>
            <a:t>mais bon comme j'ai fait un User pour chercher </a:t>
          </a:r>
        </a:p>
        <a:p>
          <a:r>
            <a:rPr lang="fr-FR" sz="1100" baseline="0"/>
            <a:t>1 locataire et savoir ce qu'il doit ,........................</a:t>
          </a:r>
          <a:endParaRPr lang="fr-FR" sz="1100"/>
        </a:p>
      </xdr:txBody>
    </xdr:sp>
    <xdr:clientData/>
  </xdr:oneCellAnchor>
  <xdr:twoCellAnchor editAs="oneCell">
    <xdr:from>
      <xdr:col>4</xdr:col>
      <xdr:colOff>352425</xdr:colOff>
      <xdr:row>7</xdr:row>
      <xdr:rowOff>5012</xdr:rowOff>
    </xdr:from>
    <xdr:to>
      <xdr:col>12</xdr:col>
      <xdr:colOff>66675</xdr:colOff>
      <xdr:row>32</xdr:row>
      <xdr:rowOff>104774</xdr:rowOff>
    </xdr:to>
    <xdr:pic>
      <xdr:nvPicPr>
        <xdr:cNvPr id="3074" name="Picture 2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00425" y="1338512"/>
          <a:ext cx="5810250" cy="486226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561975</xdr:colOff>
      <xdr:row>10</xdr:row>
      <xdr:rowOff>28575</xdr:rowOff>
    </xdr:from>
    <xdr:to>
      <xdr:col>10</xdr:col>
      <xdr:colOff>390525</xdr:colOff>
      <xdr:row>12</xdr:row>
      <xdr:rowOff>114300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5133975" y="1933575"/>
          <a:ext cx="2876550" cy="46672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Cb1</a:t>
          </a:r>
          <a:r>
            <a:rPr lang="fr-FR" sz="1100" baseline="0">
              <a:solidFill>
                <a:srgbClr val="C00000"/>
              </a:solidFill>
            </a:rPr>
            <a:t> : ComboBox : Liste des locataires, feuille locataires  A16 : Q25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2</xdr:col>
      <xdr:colOff>28575</xdr:colOff>
      <xdr:row>23</xdr:row>
      <xdr:rowOff>19050</xdr:rowOff>
    </xdr:from>
    <xdr:to>
      <xdr:col>3</xdr:col>
      <xdr:colOff>346575</xdr:colOff>
      <xdr:row>24</xdr:row>
      <xdr:rowOff>44550</xdr:rowOff>
    </xdr:to>
    <xdr:sp macro="" textlink="">
      <xdr:nvSpPr>
        <xdr:cNvPr id="16" name="Légende encadrée avec une bordure 2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552575" y="4400550"/>
          <a:ext cx="1080000" cy="216000"/>
        </a:xfrm>
        <a:prstGeom prst="accentBorderCallout2">
          <a:avLst>
            <a:gd name="adj1" fmla="val 32798"/>
            <a:gd name="adj2" fmla="val 108105"/>
            <a:gd name="adj3" fmla="val 37351"/>
            <a:gd name="adj4" fmla="val 108660"/>
            <a:gd name="adj5" fmla="val 81047"/>
            <a:gd name="adj6" fmla="val 209238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T2 n°</a:t>
          </a:r>
          <a:r>
            <a:rPr lang="fr-FR" sz="1100" baseline="0">
              <a:solidFill>
                <a:srgbClr val="C00000"/>
              </a:solidFill>
            </a:rPr>
            <a:t> quittance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7</xdr:col>
      <xdr:colOff>400051</xdr:colOff>
      <xdr:row>13</xdr:row>
      <xdr:rowOff>38099</xdr:rowOff>
    </xdr:from>
    <xdr:to>
      <xdr:col>10</xdr:col>
      <xdr:colOff>381001</xdr:colOff>
      <xdr:row>14</xdr:row>
      <xdr:rowOff>123824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5734051" y="2514599"/>
          <a:ext cx="2266950" cy="27622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L1, ListBox</a:t>
          </a:r>
          <a:r>
            <a:rPr lang="fr-FR" sz="1100" baseline="0">
              <a:solidFill>
                <a:srgbClr val="C00000"/>
              </a:solidFill>
            </a:rPr>
            <a:t> entête  HistoQuittance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5</xdr:col>
      <xdr:colOff>742950</xdr:colOff>
      <xdr:row>15</xdr:row>
      <xdr:rowOff>76200</xdr:rowOff>
    </xdr:from>
    <xdr:to>
      <xdr:col>9</xdr:col>
      <xdr:colOff>571500</xdr:colOff>
      <xdr:row>16</xdr:row>
      <xdr:rowOff>161925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552950" y="2933700"/>
          <a:ext cx="2876550" cy="27622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L2, ListBox</a:t>
          </a:r>
          <a:r>
            <a:rPr lang="fr-FR" sz="1100" baseline="0">
              <a:solidFill>
                <a:srgbClr val="C00000"/>
              </a:solidFill>
            </a:rPr>
            <a:t> détail des locataires  HistoQuittance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1</xdr:col>
      <xdr:colOff>609600</xdr:colOff>
      <xdr:row>26</xdr:row>
      <xdr:rowOff>161925</xdr:rowOff>
    </xdr:from>
    <xdr:to>
      <xdr:col>3</xdr:col>
      <xdr:colOff>356100</xdr:colOff>
      <xdr:row>28</xdr:row>
      <xdr:rowOff>104925</xdr:rowOff>
    </xdr:to>
    <xdr:sp macro="" textlink="">
      <xdr:nvSpPr>
        <xdr:cNvPr id="20" name="Légende encadrée avec une bordure 2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371600" y="5114925"/>
          <a:ext cx="1270500" cy="324000"/>
        </a:xfrm>
        <a:prstGeom prst="accentBorderCallout2">
          <a:avLst>
            <a:gd name="adj1" fmla="val 32798"/>
            <a:gd name="adj2" fmla="val 108105"/>
            <a:gd name="adj3" fmla="val 37351"/>
            <a:gd name="adj4" fmla="val 108660"/>
            <a:gd name="adj5" fmla="val 107506"/>
            <a:gd name="adj6" fmla="val 197596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T8 montant total</a:t>
          </a:r>
        </a:p>
      </xdr:txBody>
    </xdr:sp>
    <xdr:clientData/>
  </xdr:twoCellAnchor>
  <xdr:twoCellAnchor>
    <xdr:from>
      <xdr:col>1</xdr:col>
      <xdr:colOff>161925</xdr:colOff>
      <xdr:row>29</xdr:row>
      <xdr:rowOff>142874</xdr:rowOff>
    </xdr:from>
    <xdr:to>
      <xdr:col>3</xdr:col>
      <xdr:colOff>327525</xdr:colOff>
      <xdr:row>32</xdr:row>
      <xdr:rowOff>57149</xdr:rowOff>
    </xdr:to>
    <xdr:sp macro="" textlink="">
      <xdr:nvSpPr>
        <xdr:cNvPr id="21" name="Légende encadrée avec une bordure 2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23925" y="5667374"/>
          <a:ext cx="1689600" cy="485775"/>
        </a:xfrm>
        <a:prstGeom prst="accentBorderCallout2">
          <a:avLst>
            <a:gd name="adj1" fmla="val 32798"/>
            <a:gd name="adj2" fmla="val 108105"/>
            <a:gd name="adj3" fmla="val 37351"/>
            <a:gd name="adj4" fmla="val 108660"/>
            <a:gd name="adj5" fmla="val -10059"/>
            <a:gd name="adj6" fmla="val 284893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T9 il faut un calcul ,</a:t>
          </a:r>
          <a:r>
            <a:rPr lang="fr-FR" sz="1100" baseline="0">
              <a:solidFill>
                <a:srgbClr val="C00000"/>
              </a:solidFill>
            </a:rPr>
            <a:t> RECU - MONTANT TOTAL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13</xdr:col>
      <xdr:colOff>104775</xdr:colOff>
      <xdr:row>22</xdr:row>
      <xdr:rowOff>9525</xdr:rowOff>
    </xdr:from>
    <xdr:to>
      <xdr:col>13</xdr:col>
      <xdr:colOff>1184775</xdr:colOff>
      <xdr:row>24</xdr:row>
      <xdr:rowOff>60525</xdr:rowOff>
    </xdr:to>
    <xdr:sp macro="" textlink="">
      <xdr:nvSpPr>
        <xdr:cNvPr id="22" name="Légende encadrée avec une bordure 2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096500" y="4200525"/>
          <a:ext cx="1080000" cy="432000"/>
        </a:xfrm>
        <a:prstGeom prst="accentBorderCallout2">
          <a:avLst>
            <a:gd name="adj1" fmla="val 62847"/>
            <a:gd name="adj2" fmla="val -8333"/>
            <a:gd name="adj3" fmla="val 64627"/>
            <a:gd name="adj4" fmla="val -7431"/>
            <a:gd name="adj5" fmla="val 19232"/>
            <a:gd name="adj6" fmla="val -147250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C00000"/>
              </a:solidFill>
            </a:rPr>
            <a:t>T5</a:t>
          </a:r>
          <a:r>
            <a:rPr lang="fr-FR" sz="1000" baseline="0">
              <a:solidFill>
                <a:srgbClr val="C00000"/>
              </a:solidFill>
            </a:rPr>
            <a:t> montant à remplir</a:t>
          </a:r>
          <a:endParaRPr lang="fr-FR" sz="1000">
            <a:solidFill>
              <a:srgbClr val="C00000"/>
            </a:solidFill>
          </a:endParaRPr>
        </a:p>
      </xdr:txBody>
    </xdr:sp>
    <xdr:clientData/>
  </xdr:twoCellAnchor>
  <xdr:twoCellAnchor>
    <xdr:from>
      <xdr:col>13</xdr:col>
      <xdr:colOff>123825</xdr:colOff>
      <xdr:row>25</xdr:row>
      <xdr:rowOff>0</xdr:rowOff>
    </xdr:from>
    <xdr:to>
      <xdr:col>13</xdr:col>
      <xdr:colOff>1275825</xdr:colOff>
      <xdr:row>27</xdr:row>
      <xdr:rowOff>51000</xdr:rowOff>
    </xdr:to>
    <xdr:sp macro="" textlink="">
      <xdr:nvSpPr>
        <xdr:cNvPr id="23" name="Légende encadrée avec une bordure 2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0115550" y="4762500"/>
          <a:ext cx="1152000" cy="432000"/>
        </a:xfrm>
        <a:prstGeom prst="accentBorderCallout2">
          <a:avLst>
            <a:gd name="adj1" fmla="val 18750"/>
            <a:gd name="adj2" fmla="val -8333"/>
            <a:gd name="adj3" fmla="val 11712"/>
            <a:gd name="adj4" fmla="val -7431"/>
            <a:gd name="adj5" fmla="val -64552"/>
            <a:gd name="adj6" fmla="val -149013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C00000"/>
              </a:solidFill>
            </a:rPr>
            <a:t>T6</a:t>
          </a:r>
          <a:r>
            <a:rPr lang="fr-FR" sz="1000" baseline="0">
              <a:solidFill>
                <a:srgbClr val="C00000"/>
              </a:solidFill>
            </a:rPr>
            <a:t>  à remplir date payé</a:t>
          </a:r>
          <a:endParaRPr lang="fr-FR" sz="1000">
            <a:solidFill>
              <a:srgbClr val="C00000"/>
            </a:solidFill>
          </a:endParaRPr>
        </a:p>
      </xdr:txBody>
    </xdr:sp>
    <xdr:clientData/>
  </xdr:twoCellAnchor>
  <xdr:twoCellAnchor>
    <xdr:from>
      <xdr:col>13</xdr:col>
      <xdr:colOff>95250</xdr:colOff>
      <xdr:row>27</xdr:row>
      <xdr:rowOff>152400</xdr:rowOff>
    </xdr:from>
    <xdr:to>
      <xdr:col>13</xdr:col>
      <xdr:colOff>1283250</xdr:colOff>
      <xdr:row>30</xdr:row>
      <xdr:rowOff>12900</xdr:rowOff>
    </xdr:to>
    <xdr:sp macro="" textlink="">
      <xdr:nvSpPr>
        <xdr:cNvPr id="24" name="Légende encadrée avec une bordure 2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0086975" y="5295900"/>
          <a:ext cx="1188000" cy="432000"/>
        </a:xfrm>
        <a:prstGeom prst="accentBorderCallout2">
          <a:avLst>
            <a:gd name="adj1" fmla="val 18750"/>
            <a:gd name="adj2" fmla="val -8333"/>
            <a:gd name="adj3" fmla="val 11712"/>
            <a:gd name="adj4" fmla="val -7431"/>
            <a:gd name="adj5" fmla="val -51324"/>
            <a:gd name="adj6" fmla="val -141958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</a:t>
          </a:r>
          <a:r>
            <a:rPr lang="fr-FR" sz="1000">
              <a:solidFill>
                <a:srgbClr val="C00000"/>
              </a:solidFill>
            </a:rPr>
            <a:t>7</a:t>
          </a:r>
          <a:r>
            <a:rPr lang="fr-FR" sz="1000" baseline="0">
              <a:solidFill>
                <a:srgbClr val="C00000"/>
              </a:solidFill>
            </a:rPr>
            <a:t> à remplir</a:t>
          </a:r>
          <a:r>
            <a:rPr lang="fr-FR" sz="1100" baseline="0">
              <a:solidFill>
                <a:srgbClr val="C00000"/>
              </a:solidFill>
            </a:rPr>
            <a:t> </a:t>
          </a:r>
          <a:r>
            <a:rPr lang="fr-FR" sz="1000" baseline="0">
              <a:solidFill>
                <a:srgbClr val="C00000"/>
              </a:solidFill>
            </a:rPr>
            <a:t>mode de paiement</a:t>
          </a:r>
          <a:endParaRPr lang="fr-FR" sz="1000">
            <a:solidFill>
              <a:srgbClr val="C00000"/>
            </a:solidFill>
          </a:endParaRPr>
        </a:p>
      </xdr:txBody>
    </xdr:sp>
    <xdr:clientData/>
  </xdr:twoCellAnchor>
  <xdr:twoCellAnchor>
    <xdr:from>
      <xdr:col>7</xdr:col>
      <xdr:colOff>304800</xdr:colOff>
      <xdr:row>18</xdr:row>
      <xdr:rowOff>76200</xdr:rowOff>
    </xdr:from>
    <xdr:to>
      <xdr:col>8</xdr:col>
      <xdr:colOff>622800</xdr:colOff>
      <xdr:row>19</xdr:row>
      <xdr:rowOff>101700</xdr:rowOff>
    </xdr:to>
    <xdr:sp macro="" textlink="">
      <xdr:nvSpPr>
        <xdr:cNvPr id="26" name="Légende encadrée 1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5638800" y="3505200"/>
          <a:ext cx="1080000" cy="216000"/>
        </a:xfrm>
        <a:prstGeom prst="borderCallout1">
          <a:avLst>
            <a:gd name="adj1" fmla="val 18750"/>
            <a:gd name="adj2" fmla="val -8333"/>
            <a:gd name="adj3" fmla="val 266840"/>
            <a:gd name="adj4" fmla="val -6583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T11 envoi</a:t>
          </a:r>
        </a:p>
      </xdr:txBody>
    </xdr:sp>
    <xdr:clientData/>
  </xdr:twoCellAnchor>
  <xdr:twoCellAnchor>
    <xdr:from>
      <xdr:col>9</xdr:col>
      <xdr:colOff>104775</xdr:colOff>
      <xdr:row>18</xdr:row>
      <xdr:rowOff>47625</xdr:rowOff>
    </xdr:from>
    <xdr:to>
      <xdr:col>10</xdr:col>
      <xdr:colOff>422775</xdr:colOff>
      <xdr:row>19</xdr:row>
      <xdr:rowOff>73125</xdr:rowOff>
    </xdr:to>
    <xdr:sp macro="" textlink="">
      <xdr:nvSpPr>
        <xdr:cNvPr id="27" name="Légende encadrée 1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6962775" y="3476625"/>
          <a:ext cx="1080000" cy="216000"/>
        </a:xfrm>
        <a:prstGeom prst="borderCallout1">
          <a:avLst>
            <a:gd name="adj1" fmla="val 18750"/>
            <a:gd name="adj2" fmla="val -8333"/>
            <a:gd name="adj3" fmla="val 447639"/>
            <a:gd name="adj4" fmla="val -66555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T3 début</a:t>
          </a:r>
        </a:p>
      </xdr:txBody>
    </xdr:sp>
    <xdr:clientData/>
  </xdr:twoCellAnchor>
  <xdr:twoCellAnchor>
    <xdr:from>
      <xdr:col>9</xdr:col>
      <xdr:colOff>114300</xdr:colOff>
      <xdr:row>19</xdr:row>
      <xdr:rowOff>133350</xdr:rowOff>
    </xdr:from>
    <xdr:to>
      <xdr:col>10</xdr:col>
      <xdr:colOff>432300</xdr:colOff>
      <xdr:row>20</xdr:row>
      <xdr:rowOff>158850</xdr:rowOff>
    </xdr:to>
    <xdr:sp macro="" textlink="">
      <xdr:nvSpPr>
        <xdr:cNvPr id="28" name="Légende encadrée 1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6972300" y="3752850"/>
          <a:ext cx="1080000" cy="216000"/>
        </a:xfrm>
        <a:prstGeom prst="borderCallout1">
          <a:avLst>
            <a:gd name="adj1" fmla="val 18750"/>
            <a:gd name="adj2" fmla="val -8333"/>
            <a:gd name="adj3" fmla="val 447639"/>
            <a:gd name="adj4" fmla="val -66555"/>
          </a:avLst>
        </a:prstGeom>
        <a:noFill/>
        <a:ln w="12700">
          <a:solidFill>
            <a:srgbClr val="C0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T4 fin</a:t>
          </a:r>
        </a:p>
      </xdr:txBody>
    </xdr:sp>
    <xdr:clientData/>
  </xdr:twoCellAnchor>
  <xdr:oneCellAnchor>
    <xdr:from>
      <xdr:col>0</xdr:col>
      <xdr:colOff>695325</xdr:colOff>
      <xdr:row>9</xdr:row>
      <xdr:rowOff>171450</xdr:rowOff>
    </xdr:from>
    <xdr:ext cx="2042932" cy="1000125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695325" y="1885950"/>
          <a:ext cx="2042932" cy="1000125"/>
        </a:xfrm>
        <a:prstGeom prst="rect">
          <a:avLst/>
        </a:prstGeom>
        <a:solidFill>
          <a:srgbClr val="FFFFC1"/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Les éléments pour les :</a:t>
          </a:r>
        </a:p>
        <a:p>
          <a:r>
            <a:rPr lang="fr-FR" sz="1100"/>
            <a:t>Frame Quittance et Frame Loyer</a:t>
          </a:r>
        </a:p>
        <a:p>
          <a:r>
            <a:rPr lang="fr-FR" sz="1100"/>
            <a:t>sont dans cet onglet.</a:t>
          </a:r>
        </a:p>
        <a:p>
          <a:r>
            <a:rPr lang="fr-FR" sz="1100">
              <a:solidFill>
                <a:srgbClr val="C00000"/>
              </a:solidFill>
            </a:rPr>
            <a:t>Sauf le Reste à Payer</a:t>
          </a:r>
          <a:r>
            <a:rPr lang="fr-FR" sz="1100" baseline="0">
              <a:solidFill>
                <a:srgbClr val="C00000"/>
              </a:solidFill>
            </a:rPr>
            <a:t> qui est un calcul.</a:t>
          </a:r>
          <a:endParaRPr lang="fr-FR" sz="1100">
            <a:solidFill>
              <a:srgbClr val="C00000"/>
            </a:solidFill>
          </a:endParaRPr>
        </a:p>
        <a:p>
          <a:endParaRPr lang="fr-FR" sz="1100"/>
        </a:p>
      </xdr:txBody>
    </xdr:sp>
    <xdr:clientData/>
  </xdr:oneCellAnchor>
  <xdr:oneCellAnchor>
    <xdr:from>
      <xdr:col>12</xdr:col>
      <xdr:colOff>647700</xdr:colOff>
      <xdr:row>18</xdr:row>
      <xdr:rowOff>133350</xdr:rowOff>
    </xdr:from>
    <xdr:ext cx="1523430" cy="436786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9791700" y="3562350"/>
          <a:ext cx="1523430" cy="436786"/>
        </a:xfrm>
        <a:prstGeom prst="rect">
          <a:avLst/>
        </a:prstGeom>
        <a:solidFill>
          <a:srgbClr val="FFFFC1"/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C00000"/>
              </a:solidFill>
            </a:rPr>
            <a:t>La Frame Paiement est </a:t>
          </a:r>
        </a:p>
        <a:p>
          <a:r>
            <a:rPr lang="fr-FR" sz="1100">
              <a:solidFill>
                <a:srgbClr val="C00000"/>
              </a:solidFill>
            </a:rPr>
            <a:t>à</a:t>
          </a:r>
          <a:r>
            <a:rPr lang="fr-FR" sz="1100" baseline="0">
              <a:solidFill>
                <a:srgbClr val="C00000"/>
              </a:solidFill>
            </a:rPr>
            <a:t> saisir</a:t>
          </a:r>
          <a:endParaRPr lang="fr-FR" sz="1100">
            <a:solidFill>
              <a:srgbClr val="C0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1</xdr:row>
      <xdr:rowOff>74144</xdr:rowOff>
    </xdr:from>
    <xdr:to>
      <xdr:col>10</xdr:col>
      <xdr:colOff>135117</xdr:colOff>
      <xdr:row>9</xdr:row>
      <xdr:rowOff>180975</xdr:rowOff>
    </xdr:to>
    <xdr:pic>
      <xdr:nvPicPr>
        <xdr:cNvPr id="3" name="Image 2" descr="RW3 6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34075" y="274169"/>
          <a:ext cx="2097267" cy="1840381"/>
        </a:xfrm>
        <a:prstGeom prst="rect">
          <a:avLst/>
        </a:prstGeom>
      </xdr:spPr>
    </xdr:pic>
    <xdr:clientData/>
  </xdr:twoCellAnchor>
  <xdr:twoCellAnchor editAs="oneCell">
    <xdr:from>
      <xdr:col>4</xdr:col>
      <xdr:colOff>800100</xdr:colOff>
      <xdr:row>4</xdr:row>
      <xdr:rowOff>28575</xdr:rowOff>
    </xdr:from>
    <xdr:to>
      <xdr:col>5</xdr:col>
      <xdr:colOff>742950</xdr:colOff>
      <xdr:row>7</xdr:row>
      <xdr:rowOff>152400</xdr:rowOff>
    </xdr:to>
    <xdr:pic macro="[0]!RetAc">
      <xdr:nvPicPr>
        <xdr:cNvPr id="4" name="Image 3" descr="loger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38500" y="904875"/>
          <a:ext cx="800100" cy="8001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571501</xdr:colOff>
      <xdr:row>0</xdr:row>
      <xdr:rowOff>38100</xdr:rowOff>
    </xdr:from>
    <xdr:to>
      <xdr:col>4</xdr:col>
      <xdr:colOff>800101</xdr:colOff>
      <xdr:row>7</xdr:row>
      <xdr:rowOff>128231</xdr:rowOff>
    </xdr:to>
    <xdr:pic>
      <xdr:nvPicPr>
        <xdr:cNvPr id="2" name="Image 1" descr="RW3 6.gif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6776" y="38100"/>
          <a:ext cx="1752600" cy="1537931"/>
        </a:xfrm>
        <a:prstGeom prst="rect">
          <a:avLst/>
        </a:prstGeom>
      </xdr:spPr>
    </xdr:pic>
    <xdr:clientData/>
  </xdr:twoCellAnchor>
  <xdr:twoCellAnchor>
    <xdr:from>
      <xdr:col>12</xdr:col>
      <xdr:colOff>523874</xdr:colOff>
      <xdr:row>12</xdr:row>
      <xdr:rowOff>142875</xdr:rowOff>
    </xdr:from>
    <xdr:to>
      <xdr:col>14</xdr:col>
      <xdr:colOff>628649</xdr:colOff>
      <xdr:row>13</xdr:row>
      <xdr:rowOff>171450</xdr:rowOff>
    </xdr:to>
    <xdr:sp macro="[0]!Valid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534274" y="2543175"/>
          <a:ext cx="1628775" cy="390525"/>
        </a:xfrm>
        <a:prstGeom prst="roundRect">
          <a:avLst/>
        </a:prstGeom>
        <a:solidFill>
          <a:srgbClr val="708AAC"/>
        </a:solidFill>
        <a:ln>
          <a:solidFill>
            <a:srgbClr val="C6D1D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Valider la quittance</a:t>
          </a:r>
        </a:p>
      </xdr:txBody>
    </xdr:sp>
    <xdr:clientData/>
  </xdr:twoCellAnchor>
  <xdr:twoCellAnchor editAs="oneCell">
    <xdr:from>
      <xdr:col>13</xdr:col>
      <xdr:colOff>104775</xdr:colOff>
      <xdr:row>8</xdr:row>
      <xdr:rowOff>19050</xdr:rowOff>
    </xdr:from>
    <xdr:to>
      <xdr:col>14</xdr:col>
      <xdr:colOff>19050</xdr:colOff>
      <xdr:row>11</xdr:row>
      <xdr:rowOff>123825</xdr:rowOff>
    </xdr:to>
    <xdr:pic macro="[0]!EnregistrementQuittance">
      <xdr:nvPicPr>
        <xdr:cNvPr id="4" name="Image 3" descr="pdf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77175" y="1657350"/>
          <a:ext cx="676275" cy="676275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647700</xdr:colOff>
      <xdr:row>2</xdr:row>
      <xdr:rowOff>219075</xdr:rowOff>
    </xdr:from>
    <xdr:to>
      <xdr:col>8</xdr:col>
      <xdr:colOff>438150</xdr:colOff>
      <xdr:row>6</xdr:row>
      <xdr:rowOff>152400</xdr:rowOff>
    </xdr:to>
    <xdr:pic macro="[0]!RetAc">
      <xdr:nvPicPr>
        <xdr:cNvPr id="5" name="Image 4" descr="loger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52925" y="600075"/>
          <a:ext cx="800100" cy="800100"/>
        </a:xfrm>
        <a:prstGeom prst="rect">
          <a:avLst/>
        </a:prstGeom>
      </xdr:spPr>
    </xdr:pic>
    <xdr:clientData/>
  </xdr:twoCellAnchor>
  <xdr:twoCellAnchor>
    <xdr:from>
      <xdr:col>16</xdr:col>
      <xdr:colOff>190500</xdr:colOff>
      <xdr:row>7</xdr:row>
      <xdr:rowOff>38099</xdr:rowOff>
    </xdr:from>
    <xdr:to>
      <xdr:col>17</xdr:col>
      <xdr:colOff>95250</xdr:colOff>
      <xdr:row>11</xdr:row>
      <xdr:rowOff>57150</xdr:rowOff>
    </xdr:to>
    <xdr:sp macro="[0]!Duplicata" textlink="">
      <xdr:nvSpPr>
        <xdr:cNvPr id="6" name="Parchemin horizontal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248900" y="1485899"/>
          <a:ext cx="1143000" cy="781051"/>
        </a:xfrm>
        <a:prstGeom prst="horizontalScroll">
          <a:avLst>
            <a:gd name="adj" fmla="val 18517"/>
          </a:avLst>
        </a:prstGeom>
        <a:solidFill>
          <a:srgbClr val="B2C0D2"/>
        </a:solidFill>
        <a:ln w="12700">
          <a:solidFill>
            <a:srgbClr val="4E658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062D7C"/>
              </a:solidFill>
            </a:rPr>
            <a:t>Imprimer le Duplicata</a:t>
          </a:r>
        </a:p>
      </xdr:txBody>
    </xdr:sp>
    <xdr:clientData/>
  </xdr:twoCellAnchor>
  <xdr:oneCellAnchor>
    <xdr:from>
      <xdr:col>15</xdr:col>
      <xdr:colOff>209550</xdr:colOff>
      <xdr:row>23</xdr:row>
      <xdr:rowOff>19050</xdr:rowOff>
    </xdr:from>
    <xdr:ext cx="1644937" cy="609013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9505950" y="4772025"/>
          <a:ext cx="1644937" cy="609013"/>
        </a:xfrm>
        <a:prstGeom prst="rect">
          <a:avLst/>
        </a:prstGeom>
        <a:solidFill>
          <a:srgbClr val="FFFFC1"/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ln>
                <a:noFill/>
              </a:ln>
              <a:solidFill>
                <a:srgbClr val="C00000"/>
              </a:solidFill>
            </a:rPr>
            <a:t>Toutes ces</a:t>
          </a:r>
          <a:r>
            <a:rPr lang="fr-FR" sz="1100" baseline="0">
              <a:ln>
                <a:noFill/>
              </a:ln>
              <a:solidFill>
                <a:srgbClr val="C00000"/>
              </a:solidFill>
            </a:rPr>
            <a:t> colonnes c'est</a:t>
          </a:r>
        </a:p>
        <a:p>
          <a:r>
            <a:rPr lang="fr-FR" sz="1100" baseline="0">
              <a:ln>
                <a:noFill/>
              </a:ln>
              <a:solidFill>
                <a:srgbClr val="C00000"/>
              </a:solidFill>
            </a:rPr>
            <a:t>RECHERCHV dans l'onglet</a:t>
          </a:r>
        </a:p>
        <a:p>
          <a:r>
            <a:rPr lang="fr-FR" sz="1100" baseline="0">
              <a:ln>
                <a:noFill/>
              </a:ln>
              <a:solidFill>
                <a:srgbClr val="C00000"/>
              </a:solidFill>
            </a:rPr>
            <a:t>locataires</a:t>
          </a:r>
          <a:endParaRPr lang="fr-FR" sz="1100">
            <a:ln>
              <a:noFill/>
            </a:ln>
            <a:solidFill>
              <a:srgbClr val="C00000"/>
            </a:solidFill>
          </a:endParaRPr>
        </a:p>
      </xdr:txBody>
    </xdr:sp>
    <xdr:clientData/>
  </xdr:oneCellAnchor>
  <xdr:twoCellAnchor>
    <xdr:from>
      <xdr:col>14</xdr:col>
      <xdr:colOff>171450</xdr:colOff>
      <xdr:row>19</xdr:row>
      <xdr:rowOff>123825</xdr:rowOff>
    </xdr:from>
    <xdr:to>
      <xdr:col>15</xdr:col>
      <xdr:colOff>57150</xdr:colOff>
      <xdr:row>31</xdr:row>
      <xdr:rowOff>114299</xdr:rowOff>
    </xdr:to>
    <xdr:sp macro="" textlink="">
      <xdr:nvSpPr>
        <xdr:cNvPr id="8" name="Accolade ferman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8705850" y="4114800"/>
          <a:ext cx="647700" cy="2305049"/>
        </a:xfrm>
        <a:prstGeom prst="rightBrace">
          <a:avLst>
            <a:gd name="adj1" fmla="val 23039"/>
            <a:gd name="adj2" fmla="val 38844"/>
          </a:avLst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37</xdr:row>
          <xdr:rowOff>0</xdr:rowOff>
        </xdr:from>
        <xdr:to>
          <xdr:col>6</xdr:col>
          <xdr:colOff>85725</xdr:colOff>
          <xdr:row>38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323850</xdr:colOff>
          <xdr:row>6</xdr:row>
          <xdr:rowOff>104775</xdr:rowOff>
        </xdr:from>
        <xdr:to>
          <xdr:col>16</xdr:col>
          <xdr:colOff>1143000</xdr:colOff>
          <xdr:row>7</xdr:row>
          <xdr:rowOff>161925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topLeftCell="A4"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W31"/>
  <sheetViews>
    <sheetView showGridLines="0" workbookViewId="0">
      <selection activeCell="C17" sqref="C17"/>
    </sheetView>
  </sheetViews>
  <sheetFormatPr baseColWidth="10" defaultRowHeight="15" x14ac:dyDescent="0.25"/>
  <cols>
    <col min="13" max="13" width="12.7109375" bestFit="1" customWidth="1"/>
    <col min="14" max="14" width="23.85546875" bestFit="1" customWidth="1"/>
  </cols>
  <sheetData>
    <row r="1" spans="1:23" x14ac:dyDescent="0.25">
      <c r="A1" s="1" t="s">
        <v>0</v>
      </c>
      <c r="B1" s="1" t="s">
        <v>91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3" t="s">
        <v>17</v>
      </c>
      <c r="T1" s="4" t="s">
        <v>18</v>
      </c>
      <c r="U1" s="4"/>
      <c r="V1" s="5" t="s">
        <v>19</v>
      </c>
      <c r="W1" s="5" t="s">
        <v>20</v>
      </c>
    </row>
    <row r="2" spans="1:23" x14ac:dyDescent="0.25">
      <c r="A2" s="6">
        <v>1</v>
      </c>
      <c r="B2" s="86">
        <v>45014</v>
      </c>
      <c r="C2" s="7">
        <v>44958</v>
      </c>
      <c r="D2" s="7">
        <v>44985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89390</v>
      </c>
      <c r="L2" t="s">
        <v>73</v>
      </c>
      <c r="M2" t="s">
        <v>27</v>
      </c>
      <c r="N2">
        <v>0</v>
      </c>
      <c r="O2" s="8">
        <v>1200</v>
      </c>
      <c r="P2" s="8">
        <v>0</v>
      </c>
      <c r="Q2" s="8">
        <v>0</v>
      </c>
      <c r="R2" s="8">
        <v>1200</v>
      </c>
      <c r="S2" s="9" t="s">
        <v>92</v>
      </c>
      <c r="T2" s="10"/>
      <c r="U2" s="11"/>
      <c r="V2" s="12"/>
      <c r="W2" s="12"/>
    </row>
    <row r="3" spans="1:23" x14ac:dyDescent="0.25">
      <c r="A3" s="6">
        <v>2</v>
      </c>
      <c r="B3" s="86">
        <v>45014</v>
      </c>
      <c r="C3" s="7">
        <v>44958</v>
      </c>
      <c r="D3" s="7">
        <v>44985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>
        <v>89390</v>
      </c>
      <c r="L3" t="s">
        <v>74</v>
      </c>
      <c r="M3" t="s">
        <v>70</v>
      </c>
      <c r="N3" t="s">
        <v>35</v>
      </c>
      <c r="O3" s="8">
        <v>158.33000000000001</v>
      </c>
      <c r="P3" s="8">
        <v>41.67</v>
      </c>
      <c r="Q3" s="8">
        <v>50</v>
      </c>
      <c r="R3" s="8">
        <v>250</v>
      </c>
      <c r="S3" s="9" t="s">
        <v>28</v>
      </c>
      <c r="T3" s="10"/>
      <c r="U3" s="11"/>
      <c r="V3" s="12"/>
      <c r="W3" s="12"/>
    </row>
    <row r="4" spans="1:23" x14ac:dyDescent="0.25">
      <c r="A4" s="6">
        <v>3</v>
      </c>
      <c r="B4" s="86">
        <v>45014</v>
      </c>
      <c r="C4" s="7">
        <v>44958</v>
      </c>
      <c r="D4" s="7">
        <v>44985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>
        <v>89390</v>
      </c>
      <c r="L4" t="s">
        <v>75</v>
      </c>
      <c r="M4" t="s">
        <v>71</v>
      </c>
      <c r="N4">
        <v>0</v>
      </c>
      <c r="O4" s="8">
        <v>241.67</v>
      </c>
      <c r="P4" s="8">
        <v>58.33</v>
      </c>
      <c r="Q4" s="8">
        <v>50</v>
      </c>
      <c r="R4" s="8">
        <v>350</v>
      </c>
      <c r="S4" s="13" t="s">
        <v>28</v>
      </c>
      <c r="T4" s="10"/>
      <c r="U4" s="11"/>
      <c r="V4" s="12"/>
      <c r="W4" s="12"/>
    </row>
    <row r="5" spans="1:23" x14ac:dyDescent="0.25">
      <c r="A5" s="6">
        <v>4</v>
      </c>
      <c r="B5" s="86">
        <v>45014</v>
      </c>
      <c r="C5" s="7">
        <v>44958</v>
      </c>
      <c r="D5" s="7">
        <v>44985</v>
      </c>
      <c r="E5" t="s">
        <v>36</v>
      </c>
      <c r="F5" t="s">
        <v>37</v>
      </c>
      <c r="H5" t="s">
        <v>38</v>
      </c>
      <c r="I5" t="s">
        <v>39</v>
      </c>
      <c r="J5" t="s">
        <v>40</v>
      </c>
      <c r="K5">
        <v>89390</v>
      </c>
      <c r="L5" t="s">
        <v>76</v>
      </c>
      <c r="M5" t="s">
        <v>72</v>
      </c>
      <c r="N5">
        <v>0</v>
      </c>
      <c r="O5" s="8">
        <v>150</v>
      </c>
      <c r="P5" s="8">
        <v>0</v>
      </c>
      <c r="Q5" s="8">
        <v>50</v>
      </c>
      <c r="R5" s="8">
        <v>200</v>
      </c>
      <c r="S5" s="9" t="s">
        <v>28</v>
      </c>
      <c r="T5" s="10"/>
      <c r="U5" s="11"/>
      <c r="V5" s="12"/>
      <c r="W5" s="12"/>
    </row>
    <row r="6" spans="1:23" x14ac:dyDescent="0.25">
      <c r="A6" s="6"/>
      <c r="B6" s="86"/>
      <c r="C6" s="76"/>
      <c r="D6" s="76"/>
      <c r="O6" s="8"/>
      <c r="P6" s="8"/>
      <c r="Q6" s="8"/>
      <c r="R6" s="8"/>
      <c r="S6" s="9"/>
      <c r="T6" s="10"/>
      <c r="U6" s="11"/>
      <c r="V6" s="12"/>
      <c r="W6" s="12"/>
    </row>
    <row r="7" spans="1:23" x14ac:dyDescent="0.25">
      <c r="A7" s="6"/>
      <c r="B7" s="6"/>
      <c r="C7" s="76"/>
      <c r="D7" s="76"/>
      <c r="O7" s="8"/>
      <c r="P7" s="8"/>
      <c r="Q7" s="8"/>
      <c r="R7" s="8"/>
      <c r="S7" s="13"/>
      <c r="T7" s="10"/>
      <c r="U7" s="11"/>
      <c r="V7" s="12"/>
      <c r="W7" s="12"/>
    </row>
    <row r="8" spans="1:23" x14ac:dyDescent="0.25">
      <c r="A8" s="14"/>
      <c r="B8" s="14"/>
      <c r="C8" s="76"/>
      <c r="D8" s="76"/>
      <c r="O8" s="8"/>
      <c r="P8" s="8"/>
      <c r="Q8" s="8"/>
      <c r="R8" s="8"/>
      <c r="T8" s="10"/>
      <c r="U8" s="11"/>
      <c r="V8" s="12"/>
      <c r="W8" s="12"/>
    </row>
    <row r="9" spans="1:23" x14ac:dyDescent="0.25">
      <c r="A9" s="14"/>
      <c r="B9" s="14"/>
      <c r="C9" s="76"/>
      <c r="D9" s="76"/>
      <c r="O9" s="8"/>
      <c r="P9" s="8"/>
      <c r="Q9" s="8"/>
      <c r="R9" s="8"/>
      <c r="T9" s="10"/>
      <c r="U9" s="12"/>
      <c r="V9" s="12"/>
      <c r="W9" s="12"/>
    </row>
    <row r="10" spans="1:23" x14ac:dyDescent="0.25">
      <c r="A10" s="14"/>
      <c r="B10" s="14"/>
      <c r="C10" s="76"/>
      <c r="D10" s="76"/>
      <c r="O10" s="8"/>
      <c r="P10" s="8"/>
      <c r="Q10" s="8"/>
      <c r="R10" s="8"/>
      <c r="S10" s="15"/>
      <c r="T10" s="10"/>
      <c r="U10" s="11"/>
      <c r="V10" s="12"/>
      <c r="W10" s="12"/>
    </row>
    <row r="11" spans="1:23" x14ac:dyDescent="0.25">
      <c r="A11" s="14"/>
      <c r="B11" s="14"/>
      <c r="C11" s="76"/>
      <c r="D11" s="76"/>
      <c r="O11" s="8"/>
      <c r="P11" s="8"/>
      <c r="Q11" s="8"/>
      <c r="R11" s="8"/>
      <c r="T11" s="10"/>
      <c r="U11" s="12"/>
      <c r="V11" s="12"/>
      <c r="W11" s="12"/>
    </row>
    <row r="12" spans="1:23" x14ac:dyDescent="0.25">
      <c r="A12" s="14"/>
      <c r="B12" s="14"/>
      <c r="C12" s="76"/>
      <c r="D12" s="76"/>
      <c r="O12" s="8"/>
      <c r="P12" s="8"/>
      <c r="Q12" s="8"/>
      <c r="R12" s="8"/>
      <c r="T12" s="10"/>
      <c r="U12" s="12"/>
      <c r="V12" s="12"/>
      <c r="W12" s="12"/>
    </row>
    <row r="13" spans="1:23" x14ac:dyDescent="0.25">
      <c r="A13" s="14"/>
      <c r="B13" s="14"/>
      <c r="C13" s="76"/>
      <c r="D13" s="76"/>
      <c r="O13" s="8"/>
      <c r="P13" s="8"/>
      <c r="Q13" s="8"/>
      <c r="R13" s="8"/>
      <c r="S13" s="15"/>
      <c r="T13" s="10"/>
      <c r="U13" s="11"/>
      <c r="V13" s="12"/>
      <c r="W13" s="12"/>
    </row>
    <row r="14" spans="1:23" x14ac:dyDescent="0.25">
      <c r="A14" s="14"/>
      <c r="B14" s="14"/>
      <c r="C14" s="76"/>
      <c r="D14" s="76"/>
      <c r="O14" s="8"/>
      <c r="P14" s="8"/>
      <c r="Q14" s="8"/>
      <c r="R14" s="8"/>
      <c r="T14" s="10"/>
      <c r="U14" s="11"/>
      <c r="V14" s="12"/>
      <c r="W14" s="12"/>
    </row>
    <row r="15" spans="1:23" x14ac:dyDescent="0.25">
      <c r="A15" s="14"/>
      <c r="B15" s="14"/>
      <c r="C15" s="76"/>
      <c r="D15" s="76"/>
      <c r="O15" s="8"/>
      <c r="P15" s="8"/>
      <c r="Q15" s="8"/>
      <c r="R15" s="8"/>
      <c r="T15" s="16"/>
      <c r="U15" s="12"/>
      <c r="V15" s="12"/>
      <c r="W15" s="12"/>
    </row>
    <row r="16" spans="1:23" x14ac:dyDescent="0.25">
      <c r="A16" s="14"/>
      <c r="B16" s="14"/>
      <c r="C16" s="76"/>
      <c r="D16" s="76"/>
      <c r="O16" s="8"/>
      <c r="P16" s="8"/>
      <c r="Q16" s="8"/>
      <c r="R16" s="8"/>
      <c r="S16" s="15"/>
      <c r="T16" s="10"/>
      <c r="U16" s="11"/>
      <c r="V16" s="12"/>
      <c r="W16" s="12"/>
    </row>
    <row r="17" spans="1:23" x14ac:dyDescent="0.25">
      <c r="A17" s="14"/>
      <c r="B17" s="14"/>
      <c r="C17" s="76"/>
      <c r="D17" s="76"/>
      <c r="O17" s="8"/>
      <c r="P17" s="8"/>
      <c r="Q17" s="8"/>
      <c r="R17" s="8"/>
      <c r="T17" s="16"/>
      <c r="U17" s="12"/>
      <c r="V17" s="12"/>
      <c r="W17" s="12"/>
    </row>
    <row r="18" spans="1:23" x14ac:dyDescent="0.25">
      <c r="A18" s="14"/>
      <c r="B18" s="14"/>
      <c r="C18" s="76"/>
      <c r="D18" s="76"/>
      <c r="O18" s="8"/>
      <c r="P18" s="8"/>
      <c r="Q18" s="8"/>
      <c r="R18" s="8"/>
      <c r="T18" s="16"/>
      <c r="U18" s="12"/>
      <c r="V18" s="12"/>
      <c r="W18" s="12"/>
    </row>
    <row r="19" spans="1:23" x14ac:dyDescent="0.25">
      <c r="A19" s="14"/>
      <c r="B19" s="14"/>
      <c r="C19" s="76"/>
      <c r="D19" s="76"/>
      <c r="O19" s="8"/>
      <c r="P19" s="8"/>
      <c r="Q19" s="8"/>
      <c r="R19" s="8"/>
      <c r="S19" s="15"/>
      <c r="T19" s="10"/>
      <c r="U19" s="11"/>
      <c r="V19" s="12"/>
      <c r="W19" s="12"/>
    </row>
    <row r="20" spans="1:23" x14ac:dyDescent="0.25">
      <c r="A20" s="14"/>
      <c r="B20" s="14"/>
      <c r="C20" s="76"/>
      <c r="D20" s="76"/>
      <c r="O20" s="8"/>
      <c r="P20" s="8"/>
      <c r="Q20" s="8"/>
      <c r="R20" s="8"/>
      <c r="T20" s="10"/>
      <c r="U20" s="11"/>
      <c r="V20" s="12"/>
      <c r="W20" s="12"/>
    </row>
    <row r="21" spans="1:23" x14ac:dyDescent="0.25">
      <c r="A21" s="14"/>
      <c r="B21" s="14"/>
      <c r="C21" s="76"/>
      <c r="D21" s="76"/>
      <c r="O21" s="8"/>
      <c r="P21" s="8"/>
      <c r="Q21" s="8"/>
      <c r="R21" s="8"/>
      <c r="T21" s="16"/>
      <c r="U21" s="12"/>
      <c r="V21" s="12"/>
      <c r="W21" s="12"/>
    </row>
    <row r="22" spans="1:23" x14ac:dyDescent="0.25">
      <c r="A22" s="14"/>
      <c r="B22" s="14"/>
      <c r="C22" s="76"/>
      <c r="D22" s="76"/>
      <c r="O22" s="8"/>
      <c r="P22" s="8"/>
      <c r="Q22" s="8"/>
      <c r="R22" s="8"/>
      <c r="S22" s="15"/>
      <c r="T22" s="10"/>
      <c r="U22" s="11"/>
      <c r="V22" s="12"/>
      <c r="W22" s="12"/>
    </row>
    <row r="23" spans="1:23" x14ac:dyDescent="0.25">
      <c r="A23" s="14"/>
      <c r="B23" s="14"/>
      <c r="C23" s="76"/>
      <c r="D23" s="76"/>
      <c r="O23" s="8"/>
      <c r="P23" s="8"/>
      <c r="Q23" s="8"/>
      <c r="R23" s="8"/>
      <c r="T23" s="16"/>
      <c r="U23" s="12"/>
      <c r="V23" s="12"/>
      <c r="W23" s="12"/>
    </row>
    <row r="24" spans="1:23" x14ac:dyDescent="0.25">
      <c r="A24" s="14"/>
      <c r="B24" s="14"/>
      <c r="C24" s="76"/>
      <c r="D24" s="76"/>
      <c r="O24" s="8"/>
      <c r="P24" s="8"/>
      <c r="Q24" s="8"/>
      <c r="R24" s="8"/>
      <c r="T24" s="16"/>
      <c r="U24" s="12"/>
      <c r="V24" s="12"/>
      <c r="W24" s="12"/>
    </row>
    <row r="25" spans="1:23" x14ac:dyDescent="0.25">
      <c r="A25" s="14"/>
      <c r="B25" s="14"/>
      <c r="C25" s="76"/>
      <c r="D25" s="76"/>
      <c r="O25" s="8"/>
      <c r="P25" s="8"/>
      <c r="Q25" s="8"/>
      <c r="R25" s="8"/>
      <c r="S25" s="15"/>
      <c r="T25" s="10"/>
      <c r="U25" s="11"/>
      <c r="V25" s="12"/>
      <c r="W25" s="12"/>
    </row>
    <row r="26" spans="1:23" x14ac:dyDescent="0.25">
      <c r="A26" s="14"/>
      <c r="B26" s="14"/>
      <c r="C26" s="76"/>
      <c r="D26" s="76"/>
      <c r="O26" s="8"/>
      <c r="P26" s="8"/>
      <c r="Q26" s="8"/>
      <c r="R26" s="8"/>
      <c r="T26" s="10"/>
      <c r="U26" s="11"/>
      <c r="V26" s="12"/>
      <c r="W26" s="12"/>
    </row>
    <row r="27" spans="1:23" x14ac:dyDescent="0.25">
      <c r="A27" s="14"/>
      <c r="B27" s="14"/>
      <c r="C27" s="76"/>
      <c r="D27" s="76"/>
      <c r="O27" s="8"/>
      <c r="P27" s="8"/>
      <c r="Q27" s="8"/>
      <c r="R27" s="8"/>
      <c r="T27" s="16"/>
      <c r="U27" s="12"/>
      <c r="V27" s="12"/>
      <c r="W27" s="12"/>
    </row>
    <row r="28" spans="1:23" x14ac:dyDescent="0.25">
      <c r="A28" s="14"/>
      <c r="B28" s="14"/>
      <c r="C28" s="76"/>
      <c r="D28" s="76"/>
      <c r="O28" s="8"/>
      <c r="P28" s="8"/>
      <c r="Q28" s="8"/>
      <c r="R28" s="8"/>
      <c r="S28" s="15"/>
      <c r="T28" s="10"/>
      <c r="U28" s="11"/>
      <c r="V28" s="12"/>
      <c r="W28" s="12"/>
    </row>
    <row r="29" spans="1:23" x14ac:dyDescent="0.25">
      <c r="A29" s="14"/>
      <c r="B29" s="14"/>
      <c r="C29" s="76"/>
      <c r="D29" s="76"/>
      <c r="O29" s="8"/>
      <c r="P29" s="8"/>
      <c r="Q29" s="8"/>
      <c r="R29" s="8"/>
      <c r="T29" s="16"/>
      <c r="U29" s="12"/>
      <c r="V29" s="12"/>
      <c r="W29" s="12"/>
    </row>
    <row r="30" spans="1:23" x14ac:dyDescent="0.25">
      <c r="A30" s="14"/>
      <c r="B30" s="14"/>
      <c r="C30" s="76"/>
      <c r="D30" s="76"/>
      <c r="O30" s="8"/>
      <c r="P30" s="8"/>
      <c r="Q30" s="8"/>
      <c r="R30" s="8"/>
      <c r="T30" s="16"/>
      <c r="U30" s="12"/>
      <c r="V30" s="12"/>
      <c r="W30" s="12"/>
    </row>
    <row r="31" spans="1:23" x14ac:dyDescent="0.25">
      <c r="A31" s="14"/>
      <c r="B31" s="14"/>
      <c r="C31" s="76"/>
      <c r="D31" s="76"/>
      <c r="O31" s="8"/>
      <c r="P31" s="8"/>
      <c r="Q31" s="8"/>
      <c r="R31" s="8"/>
      <c r="S31" s="15"/>
      <c r="T31" s="10"/>
      <c r="U31" s="11"/>
      <c r="V31" s="12"/>
      <c r="W31" s="12"/>
    </row>
  </sheetData>
  <dataValidations count="1">
    <dataValidation type="list" allowBlank="1" showInputMessage="1" showErrorMessage="1" sqref="E2:E6" xr:uid="{00000000-0002-0000-0100-000000000000}">
      <formula1>N°_LOC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R25"/>
  <sheetViews>
    <sheetView showGridLines="0" workbookViewId="0">
      <selection activeCell="C28" sqref="C28"/>
    </sheetView>
  </sheetViews>
  <sheetFormatPr baseColWidth="10" defaultRowHeight="15" x14ac:dyDescent="0.25"/>
  <cols>
    <col min="1" max="1" width="1.5703125" customWidth="1"/>
    <col min="4" max="4" width="12.140625" customWidth="1"/>
    <col min="5" max="5" width="12.85546875" customWidth="1"/>
    <col min="7" max="7" width="20.85546875" bestFit="1" customWidth="1"/>
    <col min="9" max="9" width="12.5703125" customWidth="1"/>
    <col min="10" max="10" width="12.7109375" bestFit="1" customWidth="1"/>
    <col min="11" max="11" width="23.85546875" bestFit="1" customWidth="1"/>
    <col min="17" max="17" width="11.42578125" customWidth="1"/>
    <col min="18" max="18" width="21.140625" customWidth="1"/>
  </cols>
  <sheetData>
    <row r="1" spans="2:18" ht="15.75" thickBot="1" x14ac:dyDescent="0.3"/>
    <row r="2" spans="2:18" ht="23.25" x14ac:dyDescent="0.35">
      <c r="B2" s="17"/>
      <c r="C2" s="18" t="s">
        <v>47</v>
      </c>
      <c r="D2" s="19"/>
      <c r="E2" s="19"/>
      <c r="F2" s="19"/>
      <c r="G2" s="17"/>
      <c r="H2" s="17"/>
      <c r="I2" s="17"/>
    </row>
    <row r="5" spans="2:18" ht="23.25" x14ac:dyDescent="0.35">
      <c r="F5" s="20" t="s">
        <v>48</v>
      </c>
      <c r="G5" s="21"/>
    </row>
    <row r="6" spans="2:18" x14ac:dyDescent="0.25">
      <c r="F6" s="20" t="s">
        <v>49</v>
      </c>
      <c r="G6" s="22"/>
    </row>
    <row r="7" spans="2:18" x14ac:dyDescent="0.25">
      <c r="F7" s="20"/>
      <c r="G7" s="22"/>
    </row>
    <row r="8" spans="2:18" x14ac:dyDescent="0.25">
      <c r="F8" s="20" t="s">
        <v>50</v>
      </c>
      <c r="G8" s="23"/>
    </row>
    <row r="9" spans="2:18" x14ac:dyDescent="0.25">
      <c r="B9" s="24"/>
      <c r="F9" s="20" t="s">
        <v>11</v>
      </c>
      <c r="G9" s="25"/>
    </row>
    <row r="10" spans="2:18" x14ac:dyDescent="0.25">
      <c r="B10" s="24"/>
      <c r="F10" s="20" t="s">
        <v>51</v>
      </c>
      <c r="G10" s="26"/>
    </row>
    <row r="11" spans="2:18" ht="15.75" thickBot="1" x14ac:dyDescent="0.3">
      <c r="B11" s="27"/>
      <c r="C11" s="27"/>
      <c r="D11" s="27"/>
      <c r="E11" s="27"/>
      <c r="F11" s="27"/>
      <c r="G11" s="27"/>
      <c r="H11" s="27"/>
      <c r="I11" s="27"/>
    </row>
    <row r="13" spans="2:18" ht="23.25" x14ac:dyDescent="0.35">
      <c r="C13" s="28" t="s">
        <v>52</v>
      </c>
      <c r="D13" s="29"/>
      <c r="E13" s="30"/>
      <c r="F13" s="29"/>
    </row>
    <row r="14" spans="2:18" ht="15.75" thickBot="1" x14ac:dyDescent="0.3"/>
    <row r="15" spans="2:18" ht="39.75" thickBot="1" x14ac:dyDescent="0.3">
      <c r="B15" s="31" t="s">
        <v>53</v>
      </c>
      <c r="C15" s="32" t="s">
        <v>54</v>
      </c>
      <c r="D15" s="32" t="s">
        <v>55</v>
      </c>
      <c r="E15" s="32" t="s">
        <v>56</v>
      </c>
      <c r="F15" s="32" t="s">
        <v>57</v>
      </c>
      <c r="G15" s="32" t="s">
        <v>58</v>
      </c>
      <c r="H15" s="32" t="s">
        <v>9</v>
      </c>
      <c r="I15" s="32" t="s">
        <v>59</v>
      </c>
      <c r="J15" s="32" t="s">
        <v>60</v>
      </c>
      <c r="K15" s="32" t="s">
        <v>12</v>
      </c>
      <c r="L15" s="32" t="s">
        <v>13</v>
      </c>
      <c r="M15" s="32" t="s">
        <v>14</v>
      </c>
      <c r="N15" s="32" t="s">
        <v>15</v>
      </c>
      <c r="O15" s="32" t="s">
        <v>16</v>
      </c>
      <c r="P15" s="33" t="s">
        <v>61</v>
      </c>
      <c r="Q15" s="33" t="s">
        <v>62</v>
      </c>
      <c r="R15" s="34" t="s">
        <v>63</v>
      </c>
    </row>
    <row r="16" spans="2:18" x14ac:dyDescent="0.25">
      <c r="B16" s="35" t="s">
        <v>21</v>
      </c>
      <c r="C16" s="36" t="s">
        <v>22</v>
      </c>
      <c r="D16" s="36" t="s">
        <v>23</v>
      </c>
      <c r="E16" s="36" t="s">
        <v>24</v>
      </c>
      <c r="F16" s="36" t="s">
        <v>25</v>
      </c>
      <c r="G16" s="36" t="s">
        <v>26</v>
      </c>
      <c r="H16" s="37">
        <v>89390</v>
      </c>
      <c r="I16" s="36" t="s">
        <v>73</v>
      </c>
      <c r="J16" s="36" t="s">
        <v>27</v>
      </c>
      <c r="K16" s="38"/>
      <c r="L16" s="39">
        <v>1200</v>
      </c>
      <c r="M16" s="39">
        <v>0</v>
      </c>
      <c r="N16" s="39">
        <v>0</v>
      </c>
      <c r="O16" s="39">
        <f>L16+M16+N16</f>
        <v>1200</v>
      </c>
      <c r="P16" s="40">
        <v>44927</v>
      </c>
      <c r="Q16" s="41">
        <f>DATE(YEAR(P16)+6,MONTH(P16),DAY(P16))</f>
        <v>47119</v>
      </c>
    </row>
    <row r="17" spans="2:17" x14ac:dyDescent="0.25">
      <c r="B17" s="42" t="s">
        <v>29</v>
      </c>
      <c r="C17" s="43" t="s">
        <v>30</v>
      </c>
      <c r="D17" s="43" t="s">
        <v>31</v>
      </c>
      <c r="E17" s="43" t="s">
        <v>32</v>
      </c>
      <c r="F17" s="43" t="s">
        <v>33</v>
      </c>
      <c r="G17" s="43" t="s">
        <v>34</v>
      </c>
      <c r="H17" s="44">
        <v>89390</v>
      </c>
      <c r="I17" s="43" t="s">
        <v>74</v>
      </c>
      <c r="J17" s="43" t="s">
        <v>70</v>
      </c>
      <c r="K17" s="43"/>
      <c r="L17" s="45">
        <v>158.33000000000001</v>
      </c>
      <c r="M17" s="45">
        <v>41.67</v>
      </c>
      <c r="N17" s="45">
        <v>50</v>
      </c>
      <c r="O17" s="45">
        <f>L17+M17+N17</f>
        <v>250</v>
      </c>
      <c r="P17" s="46">
        <v>44982</v>
      </c>
      <c r="Q17" s="47">
        <f>DATE(YEAR(P17)+6,MONTH(P17),DAY(P17))</f>
        <v>47174</v>
      </c>
    </row>
    <row r="18" spans="2:17" x14ac:dyDescent="0.25">
      <c r="B18" s="42" t="s">
        <v>41</v>
      </c>
      <c r="C18" s="43" t="s">
        <v>42</v>
      </c>
      <c r="D18" s="43" t="s">
        <v>43</v>
      </c>
      <c r="E18" s="43" t="s">
        <v>44</v>
      </c>
      <c r="F18" s="43" t="s">
        <v>45</v>
      </c>
      <c r="G18" s="43" t="s">
        <v>46</v>
      </c>
      <c r="H18" s="44">
        <v>89390</v>
      </c>
      <c r="I18" s="43" t="s">
        <v>75</v>
      </c>
      <c r="J18" s="43" t="s">
        <v>71</v>
      </c>
      <c r="K18" s="43"/>
      <c r="L18" s="45">
        <v>241.67</v>
      </c>
      <c r="M18" s="45">
        <v>58.33</v>
      </c>
      <c r="N18" s="45">
        <v>50</v>
      </c>
      <c r="O18" s="45">
        <f>L18+M18+N18</f>
        <v>350</v>
      </c>
      <c r="P18" s="46">
        <v>44986</v>
      </c>
      <c r="Q18" s="47">
        <f>DATE(YEAR(P18)+6,MONTH(P18),DAY(P18))</f>
        <v>47178</v>
      </c>
    </row>
    <row r="19" spans="2:17" x14ac:dyDescent="0.25">
      <c r="B19" s="42" t="s">
        <v>36</v>
      </c>
      <c r="C19" s="43" t="s">
        <v>37</v>
      </c>
      <c r="D19" s="43"/>
      <c r="E19" s="43" t="s">
        <v>38</v>
      </c>
      <c r="F19" s="43" t="s">
        <v>39</v>
      </c>
      <c r="G19" s="43" t="s">
        <v>40</v>
      </c>
      <c r="H19" s="44">
        <v>89390</v>
      </c>
      <c r="I19" s="43" t="s">
        <v>76</v>
      </c>
      <c r="J19" s="43" t="s">
        <v>72</v>
      </c>
      <c r="K19" s="43"/>
      <c r="L19" s="45">
        <v>150</v>
      </c>
      <c r="M19" s="45"/>
      <c r="N19" s="45">
        <v>50</v>
      </c>
      <c r="O19" s="45">
        <f t="shared" ref="O19:O25" si="0">L19+M19+N19</f>
        <v>200</v>
      </c>
      <c r="P19" s="46">
        <v>44986</v>
      </c>
      <c r="Q19" s="47">
        <f>DATE(YEAR(P19)+3,MONTH(P19),DAY(P19))</f>
        <v>46082</v>
      </c>
    </row>
    <row r="20" spans="2:17" x14ac:dyDescent="0.25">
      <c r="B20" s="42" t="s">
        <v>64</v>
      </c>
      <c r="C20" s="43"/>
      <c r="D20" s="43"/>
      <c r="E20" s="43"/>
      <c r="F20" s="43"/>
      <c r="G20" s="43"/>
      <c r="H20" s="44"/>
      <c r="I20" s="43"/>
      <c r="J20" s="43"/>
      <c r="K20" s="43"/>
      <c r="L20" s="43"/>
      <c r="M20" s="43"/>
      <c r="N20" s="43"/>
      <c r="O20" s="45">
        <f t="shared" si="0"/>
        <v>0</v>
      </c>
      <c r="P20" s="43"/>
      <c r="Q20" s="43"/>
    </row>
    <row r="21" spans="2:17" x14ac:dyDescent="0.25">
      <c r="B21" s="42" t="s">
        <v>65</v>
      </c>
      <c r="C21" s="43"/>
      <c r="D21" s="43"/>
      <c r="E21" s="43"/>
      <c r="F21" s="43"/>
      <c r="G21" s="43"/>
      <c r="H21" s="44"/>
      <c r="I21" s="43"/>
      <c r="J21" s="43"/>
      <c r="K21" s="43"/>
      <c r="L21" s="45"/>
      <c r="M21" s="45"/>
      <c r="N21" s="45"/>
      <c r="O21" s="45">
        <f t="shared" si="0"/>
        <v>0</v>
      </c>
      <c r="P21" s="43"/>
      <c r="Q21" s="43"/>
    </row>
    <row r="22" spans="2:17" x14ac:dyDescent="0.25">
      <c r="B22" s="42" t="s">
        <v>66</v>
      </c>
      <c r="C22" s="43"/>
      <c r="D22" s="43"/>
      <c r="E22" s="43"/>
      <c r="F22" s="43"/>
      <c r="G22" s="43"/>
      <c r="H22" s="44"/>
      <c r="I22" s="43"/>
      <c r="J22" s="43"/>
      <c r="K22" s="43"/>
      <c r="L22" s="45"/>
      <c r="M22" s="45"/>
      <c r="N22" s="45"/>
      <c r="O22" s="45">
        <f t="shared" si="0"/>
        <v>0</v>
      </c>
      <c r="P22" s="43"/>
      <c r="Q22" s="43"/>
    </row>
    <row r="23" spans="2:17" x14ac:dyDescent="0.25">
      <c r="B23" s="42" t="s">
        <v>67</v>
      </c>
      <c r="C23" s="43"/>
      <c r="D23" s="43"/>
      <c r="E23" s="43"/>
      <c r="F23" s="43"/>
      <c r="G23" s="43"/>
      <c r="H23" s="44"/>
      <c r="I23" s="43"/>
      <c r="J23" s="43"/>
      <c r="K23" s="43"/>
      <c r="L23" s="45"/>
      <c r="M23" s="45"/>
      <c r="N23" s="45"/>
      <c r="O23" s="45">
        <f t="shared" si="0"/>
        <v>0</v>
      </c>
      <c r="P23" s="43"/>
      <c r="Q23" s="43"/>
    </row>
    <row r="24" spans="2:17" x14ac:dyDescent="0.25">
      <c r="B24" s="42" t="s">
        <v>68</v>
      </c>
      <c r="C24" s="43"/>
      <c r="D24" s="43"/>
      <c r="E24" s="43"/>
      <c r="F24" s="43"/>
      <c r="G24" s="43"/>
      <c r="H24" s="44"/>
      <c r="I24" s="43"/>
      <c r="J24" s="43"/>
      <c r="K24" s="43"/>
      <c r="L24" s="45"/>
      <c r="M24" s="45"/>
      <c r="N24" s="45"/>
      <c r="O24" s="45">
        <f t="shared" si="0"/>
        <v>0</v>
      </c>
      <c r="P24" s="43"/>
      <c r="Q24" s="43"/>
    </row>
    <row r="25" spans="2:17" ht="15.75" thickBot="1" x14ac:dyDescent="0.3">
      <c r="B25" s="48" t="s">
        <v>69</v>
      </c>
      <c r="C25" s="49"/>
      <c r="D25" s="49"/>
      <c r="E25" s="49"/>
      <c r="F25" s="49"/>
      <c r="G25" s="49"/>
      <c r="H25" s="50"/>
      <c r="I25" s="49"/>
      <c r="J25" s="49"/>
      <c r="K25" s="49"/>
      <c r="L25" s="49"/>
      <c r="M25" s="49"/>
      <c r="N25" s="49"/>
      <c r="O25" s="51">
        <f t="shared" si="0"/>
        <v>0</v>
      </c>
      <c r="P25" s="49"/>
      <c r="Q25" s="49"/>
    </row>
  </sheetData>
  <dataValidations count="1">
    <dataValidation type="list" allowBlank="1" showInputMessage="1" showErrorMessage="1" sqref="C16:C25" xr:uid="{00000000-0002-0000-0200-000000000000}">
      <formula1>Civilite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A1:AD53"/>
  <sheetViews>
    <sheetView showGridLines="0" topLeftCell="A7" workbookViewId="0">
      <selection activeCell="Q29" sqref="Q29"/>
    </sheetView>
  </sheetViews>
  <sheetFormatPr baseColWidth="10" defaultRowHeight="15" x14ac:dyDescent="0.25"/>
  <cols>
    <col min="1" max="1" width="2.42578125" customWidth="1"/>
    <col min="2" max="2" width="2" customWidth="1"/>
    <col min="5" max="5" width="12.28515625" customWidth="1"/>
    <col min="6" max="6" width="3.7109375" customWidth="1"/>
    <col min="7" max="7" width="12.28515625" customWidth="1"/>
    <col min="8" max="8" width="15.140625" customWidth="1"/>
    <col min="9" max="9" width="12.85546875" bestFit="1" customWidth="1"/>
    <col min="11" max="11" width="3.7109375" customWidth="1"/>
    <col min="12" max="12" width="6.42578125" customWidth="1"/>
    <col min="17" max="17" width="18.5703125" customWidth="1"/>
  </cols>
  <sheetData>
    <row r="1" spans="1:16" x14ac:dyDescent="0.25">
      <c r="A1" s="52" t="str">
        <f ca="1">MID(CELL("nomfichier",$B$1),FIND("]",CELL("nomfichier",$B$1))+1,19)</f>
        <v>Quittance</v>
      </c>
    </row>
    <row r="3" spans="1:16" ht="21" x14ac:dyDescent="0.35">
      <c r="H3" s="53"/>
    </row>
    <row r="4" spans="1:16" ht="15.75" x14ac:dyDescent="0.25">
      <c r="I4" s="54"/>
    </row>
    <row r="5" spans="1:16" ht="15.75" x14ac:dyDescent="0.25">
      <c r="H5" s="54"/>
      <c r="I5" s="54"/>
    </row>
    <row r="6" spans="1:16" ht="15.75" x14ac:dyDescent="0.25">
      <c r="H6" s="54"/>
      <c r="I6" s="54"/>
    </row>
    <row r="7" spans="1:16" ht="15.75" x14ac:dyDescent="0.25">
      <c r="H7" s="88"/>
      <c r="I7" s="88"/>
    </row>
    <row r="8" spans="1:16" x14ac:dyDescent="0.25">
      <c r="H8" s="89"/>
      <c r="I8" s="89"/>
    </row>
    <row r="9" spans="1:16" x14ac:dyDescent="0.25">
      <c r="C9" s="24"/>
    </row>
    <row r="10" spans="1:16" x14ac:dyDescent="0.25">
      <c r="C10" s="24"/>
    </row>
    <row r="13" spans="1:16" ht="28.5" x14ac:dyDescent="0.25">
      <c r="A13" s="20" t="str">
        <f>" - N° "&amp;G15</f>
        <v xml:space="preserve"> - N° 4</v>
      </c>
      <c r="C13" s="90" t="s">
        <v>77</v>
      </c>
      <c r="D13" s="90"/>
      <c r="E13" s="90"/>
      <c r="F13" s="90"/>
      <c r="G13" s="90"/>
      <c r="H13" s="90"/>
      <c r="I13" s="90"/>
      <c r="J13" s="90"/>
      <c r="P13" s="24" t="s">
        <v>78</v>
      </c>
    </row>
    <row r="15" spans="1:16" ht="18.75" x14ac:dyDescent="0.3">
      <c r="E15" s="55" t="s">
        <v>79</v>
      </c>
      <c r="G15" s="56">
        <f>N15</f>
        <v>4</v>
      </c>
      <c r="H15" s="82" t="s">
        <v>90</v>
      </c>
      <c r="I15" s="83">
        <f>N16</f>
        <v>0</v>
      </c>
      <c r="M15" s="57" t="s">
        <v>0</v>
      </c>
      <c r="N15" s="6">
        <v>4</v>
      </c>
    </row>
    <row r="16" spans="1:16" ht="17.100000000000001" customHeight="1" x14ac:dyDescent="0.25">
      <c r="M16" s="84" t="s">
        <v>90</v>
      </c>
      <c r="N16" s="85"/>
      <c r="O16" s="61" t="s">
        <v>82</v>
      </c>
    </row>
    <row r="17" spans="3:15" ht="17.100000000000001" customHeight="1" x14ac:dyDescent="0.25">
      <c r="C17" s="58" t="s">
        <v>80</v>
      </c>
      <c r="E17" s="59" t="str">
        <f>IF(N17="","",N17)</f>
        <v/>
      </c>
      <c r="F17" s="9" t="s">
        <v>81</v>
      </c>
      <c r="G17" s="59" t="str">
        <f>IF(N18="","",N18)</f>
        <v/>
      </c>
      <c r="M17" s="60" t="s">
        <v>1</v>
      </c>
      <c r="N17" s="7"/>
      <c r="O17" s="61" t="s">
        <v>82</v>
      </c>
    </row>
    <row r="18" spans="3:15" x14ac:dyDescent="0.25">
      <c r="C18" s="58"/>
      <c r="M18" s="60" t="s">
        <v>2</v>
      </c>
      <c r="N18" s="7"/>
      <c r="O18" s="61" t="s">
        <v>83</v>
      </c>
    </row>
    <row r="19" spans="3:15" x14ac:dyDescent="0.25">
      <c r="C19" s="58" t="s">
        <v>84</v>
      </c>
      <c r="E19" s="62" t="str">
        <f>N20&amp;" "&amp;N21&amp;" "&amp;N22&amp; " "&amp;N23</f>
        <v>Mme 0 MARIE LOUISE</v>
      </c>
      <c r="F19" s="63"/>
      <c r="G19" s="63"/>
      <c r="H19" s="64"/>
      <c r="M19" s="60" t="s">
        <v>3</v>
      </c>
      <c r="N19" t="s">
        <v>36</v>
      </c>
      <c r="O19" s="61" t="s">
        <v>85</v>
      </c>
    </row>
    <row r="20" spans="3:15" x14ac:dyDescent="0.25">
      <c r="C20" s="58"/>
      <c r="M20" s="60" t="s">
        <v>4</v>
      </c>
      <c r="N20" t="str">
        <f>IF($N$19="","",VLOOKUP($N$19,Locataires,2,FALSE))</f>
        <v>Mme</v>
      </c>
    </row>
    <row r="21" spans="3:15" x14ac:dyDescent="0.25">
      <c r="C21" s="58" t="s">
        <v>86</v>
      </c>
      <c r="E21" s="62" t="str">
        <f>N24&amp;" "&amp;N25&amp;" "&amp;N26</f>
        <v>5 rue verte 89390 VILLE 4</v>
      </c>
      <c r="F21" s="63"/>
      <c r="G21" s="63"/>
      <c r="H21" s="64"/>
      <c r="M21" s="60" t="s">
        <v>5</v>
      </c>
      <c r="N21">
        <f>IF($N$19="","",VLOOKUP($N$19,Locataires,3,FALSE))</f>
        <v>0</v>
      </c>
    </row>
    <row r="22" spans="3:15" x14ac:dyDescent="0.25">
      <c r="M22" s="60" t="s">
        <v>6</v>
      </c>
      <c r="N22" t="str">
        <f>IF($N$19="","",VLOOKUP($N$19,Locataires,4,FALSE))</f>
        <v>MARIE</v>
      </c>
    </row>
    <row r="23" spans="3:15" x14ac:dyDescent="0.25">
      <c r="M23" s="60" t="s">
        <v>7</v>
      </c>
      <c r="N23" t="str">
        <f>IF($N$19="","",VLOOKUP($N$19,Locataires,5,FALSE))</f>
        <v>LOUISE</v>
      </c>
    </row>
    <row r="24" spans="3:15" x14ac:dyDescent="0.25">
      <c r="M24" s="60" t="s">
        <v>8</v>
      </c>
      <c r="N24" t="str">
        <f>IF($N$19="","",VLOOKUP($N$19,Locataires,6,FALSE))</f>
        <v>5 rue verte</v>
      </c>
    </row>
    <row r="25" spans="3:15" ht="15.75" x14ac:dyDescent="0.25">
      <c r="C25" s="65" t="s">
        <v>87</v>
      </c>
      <c r="D25" s="66"/>
      <c r="E25" s="66"/>
      <c r="F25" s="66" t="str">
        <f>IF(I25&gt;0,"-----------------------------------------","")</f>
        <v>-----------------------------------------</v>
      </c>
      <c r="G25" s="66"/>
      <c r="H25" s="66"/>
      <c r="I25" s="67">
        <f>IF($N$19="","",N29)</f>
        <v>150</v>
      </c>
      <c r="J25" s="66"/>
      <c r="M25" s="60" t="s">
        <v>9</v>
      </c>
      <c r="N25">
        <f>IF($N$19="","",VLOOKUP($N$19,Locataires,7,FALSE))</f>
        <v>89390</v>
      </c>
    </row>
    <row r="26" spans="3:15" x14ac:dyDescent="0.25">
      <c r="C26" s="58"/>
      <c r="M26" s="60" t="s">
        <v>10</v>
      </c>
      <c r="N26" t="str">
        <f>IF($N$19="","",VLOOKUP($N$19,Locataires,8,FALSE))</f>
        <v>VILLE 4</v>
      </c>
    </row>
    <row r="27" spans="3:15" ht="15.75" x14ac:dyDescent="0.25">
      <c r="C27" s="68" t="str">
        <f>IF(I27&gt;0,M30,"")</f>
        <v/>
      </c>
      <c r="F27" t="str">
        <f>IF(I27&gt;0,"-----------------------------------------","")</f>
        <v/>
      </c>
      <c r="I27" s="69">
        <f>IF($N$19="","",N30)</f>
        <v>0</v>
      </c>
      <c r="M27" s="60" t="s">
        <v>11</v>
      </c>
      <c r="N27" t="str">
        <f>IF($N$19="","",VLOOKUP($N$19,Locataires,9,FALSE))</f>
        <v>03 89 48 48 48</v>
      </c>
    </row>
    <row r="28" spans="3:15" x14ac:dyDescent="0.25">
      <c r="C28" s="58"/>
      <c r="M28" s="60" t="s">
        <v>12</v>
      </c>
      <c r="N28">
        <f>IF($N$19="","",VLOOKUP($N$19,Locataires,10,FALSE))</f>
        <v>0</v>
      </c>
    </row>
    <row r="29" spans="3:15" ht="15.75" x14ac:dyDescent="0.25">
      <c r="C29" s="68" t="str">
        <f>IF(I29&gt;0,"Charges : provision pour la période","")</f>
        <v>Charges : provision pour la période</v>
      </c>
      <c r="F29" t="str">
        <f>IF(I29&gt;0,"-----------------------------------------","")</f>
        <v>-----------------------------------------</v>
      </c>
      <c r="I29" s="69">
        <f>IF($N$19="","",N31)</f>
        <v>50</v>
      </c>
      <c r="M29" s="60" t="s">
        <v>13</v>
      </c>
      <c r="N29" s="8">
        <f>IF($N$19="","",VLOOKUP($N$19,Locataires,11,FALSE))</f>
        <v>150</v>
      </c>
    </row>
    <row r="30" spans="3:15" x14ac:dyDescent="0.25">
      <c r="C30" s="58"/>
      <c r="M30" s="60" t="s">
        <v>14</v>
      </c>
      <c r="N30" s="8">
        <f>IF($N$19="","",VLOOKUP($N$19,Locataires,12,FALSE))</f>
        <v>0</v>
      </c>
    </row>
    <row r="31" spans="3:15" x14ac:dyDescent="0.25">
      <c r="C31" s="58"/>
      <c r="M31" s="60" t="s">
        <v>15</v>
      </c>
      <c r="N31" s="8">
        <f>IF($N$19="","",VLOOKUP($N$19,Locataires,13,FALSE))</f>
        <v>50</v>
      </c>
    </row>
    <row r="32" spans="3:15" ht="15.75" thickBot="1" x14ac:dyDescent="0.3">
      <c r="C32" s="58"/>
      <c r="M32" s="60" t="s">
        <v>16</v>
      </c>
      <c r="N32" s="8">
        <f>IF($N$19="","",VLOOKUP($N$19,Locataires,14,FALSE))</f>
        <v>200</v>
      </c>
    </row>
    <row r="33" spans="3:30" ht="19.5" thickBot="1" x14ac:dyDescent="0.35">
      <c r="C33" s="70"/>
      <c r="D33" s="71"/>
      <c r="E33" s="72" t="s">
        <v>88</v>
      </c>
      <c r="F33" s="71"/>
      <c r="G33" s="71"/>
      <c r="H33" s="71"/>
      <c r="I33" s="73">
        <f>SUM(I25:I32)</f>
        <v>200</v>
      </c>
      <c r="J33" s="71"/>
      <c r="M33" s="60" t="s">
        <v>17</v>
      </c>
      <c r="N33" s="74" t="str">
        <f>IF(E38=TRUE,"Oui","Non")</f>
        <v>Oui</v>
      </c>
      <c r="O33" s="87" t="s">
        <v>93</v>
      </c>
    </row>
    <row r="36" spans="3:30" x14ac:dyDescent="0.25">
      <c r="G36" t="str">
        <f>IF(N34="","",M34)</f>
        <v/>
      </c>
      <c r="H36" s="75"/>
    </row>
    <row r="37" spans="3:30" x14ac:dyDescent="0.25">
      <c r="M37" s="14"/>
      <c r="N37" s="76"/>
      <c r="O37" s="76"/>
      <c r="Z37" s="8"/>
      <c r="AA37" s="8"/>
      <c r="AB37" s="8"/>
      <c r="AC37" s="8"/>
      <c r="AD37" s="74"/>
    </row>
    <row r="38" spans="3:30" ht="15.75" x14ac:dyDescent="0.25">
      <c r="D38" s="77" t="str">
        <f>IF(E38=FALSE,"Reste à Payer","Pour acquit,")</f>
        <v>Pour acquit,</v>
      </c>
      <c r="E38" s="20" t="b">
        <v>1</v>
      </c>
      <c r="I38" s="78">
        <f>IF(E38,0,I33-H36)</f>
        <v>0</v>
      </c>
    </row>
    <row r="40" spans="3:30" ht="18.95" customHeight="1" x14ac:dyDescent="0.25">
      <c r="D40" s="91" t="str">
        <f>IF(E38=TRUE,"Quittance délivrée suite à votre réglement de, "&amp;ConvNumberLetter(I33,1,0),"")</f>
        <v>Quittance délivrée suite à votre réglement de, deux cents Euros zéro Cent</v>
      </c>
      <c r="E40" s="91"/>
      <c r="F40" s="91"/>
      <c r="G40" s="91"/>
      <c r="H40" s="91"/>
      <c r="I40" s="91"/>
      <c r="J40" s="91"/>
    </row>
    <row r="41" spans="3:30" ht="18.95" customHeight="1" x14ac:dyDescent="0.25">
      <c r="D41" s="91"/>
      <c r="E41" s="91"/>
      <c r="F41" s="91"/>
      <c r="G41" s="91"/>
      <c r="H41" s="91"/>
      <c r="I41" s="91"/>
      <c r="J41" s="91"/>
    </row>
    <row r="42" spans="3:30" ht="18.75" x14ac:dyDescent="0.3">
      <c r="D42" s="79" t="str">
        <f>IF(E38=FALSE,"Vous nous devez la somme de, "&amp;ConvNumberLetter(I38,1,0),"")</f>
        <v/>
      </c>
    </row>
    <row r="43" spans="3:30" x14ac:dyDescent="0.25">
      <c r="D43" s="80"/>
      <c r="E43" s="80"/>
      <c r="F43" s="80"/>
      <c r="G43" s="80"/>
      <c r="I43" s="80"/>
    </row>
    <row r="44" spans="3:30" x14ac:dyDescent="0.25">
      <c r="G44" s="80"/>
    </row>
    <row r="50" spans="3:10" x14ac:dyDescent="0.25">
      <c r="C50" s="92" t="s">
        <v>89</v>
      </c>
      <c r="D50" s="92"/>
      <c r="E50" s="92"/>
      <c r="F50" s="92"/>
      <c r="G50" s="92"/>
      <c r="H50" s="92"/>
      <c r="I50" s="92"/>
      <c r="J50" s="92"/>
    </row>
    <row r="51" spans="3:10" ht="15" customHeight="1" x14ac:dyDescent="0.25">
      <c r="C51" s="92"/>
      <c r="D51" s="92"/>
      <c r="E51" s="92"/>
      <c r="F51" s="92"/>
      <c r="G51" s="92"/>
      <c r="H51" s="92"/>
      <c r="I51" s="92"/>
      <c r="J51" s="92"/>
    </row>
    <row r="52" spans="3:10" x14ac:dyDescent="0.25">
      <c r="C52" s="81"/>
      <c r="D52" s="81"/>
      <c r="E52" s="81"/>
      <c r="F52" s="81"/>
      <c r="G52" s="81"/>
      <c r="H52" s="81"/>
      <c r="I52" s="81"/>
      <c r="J52" s="81"/>
    </row>
    <row r="53" spans="3:10" x14ac:dyDescent="0.25">
      <c r="C53" s="81"/>
      <c r="D53" s="81"/>
      <c r="E53" s="81"/>
      <c r="F53" s="81"/>
      <c r="G53" s="81"/>
      <c r="H53" s="81"/>
      <c r="I53" s="81"/>
      <c r="J53" s="81"/>
    </row>
  </sheetData>
  <mergeCells count="5">
    <mergeCell ref="H7:I7"/>
    <mergeCell ref="H8:I8"/>
    <mergeCell ref="C13:J13"/>
    <mergeCell ref="D40:J41"/>
    <mergeCell ref="C50:J51"/>
  </mergeCells>
  <conditionalFormatting sqref="C38:D38 I38">
    <cfRule type="expression" dxfId="0" priority="1">
      <formula>AND($I$38&gt;0)</formula>
    </cfRule>
  </conditionalFormatting>
  <dataValidations count="1">
    <dataValidation type="list" allowBlank="1" showInputMessage="1" showErrorMessage="1" sqref="N19" xr:uid="{00000000-0002-0000-0300-000000000000}">
      <formula1>N°_LOC</formula1>
    </dataValidation>
  </dataValidations>
  <pageMargins left="0" right="0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28575</xdr:colOff>
                    <xdr:row>37</xdr:row>
                    <xdr:rowOff>0</xdr:rowOff>
                  </from>
                  <to>
                    <xdr:col>6</xdr:col>
                    <xdr:colOff>85725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16</xdr:col>
                    <xdr:colOff>323850</xdr:colOff>
                    <xdr:row>6</xdr:row>
                    <xdr:rowOff>104775</xdr:rowOff>
                  </from>
                  <to>
                    <xdr:col>16</xdr:col>
                    <xdr:colOff>1143000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HistoQuittance</vt:lpstr>
      <vt:lpstr>Quittance</vt:lpstr>
      <vt:lpstr>Locataires</vt:lpstr>
      <vt:lpstr>N°_LOC</vt:lpstr>
      <vt:lpstr>Quittance!Zone_d_impression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Printed>2023-03-29T06:27:21Z</cp:lastPrinted>
  <dcterms:created xsi:type="dcterms:W3CDTF">2023-03-29T05:46:20Z</dcterms:created>
  <dcterms:modified xsi:type="dcterms:W3CDTF">2023-03-29T11:24:27Z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2023-03-29T11:24:27Z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79360ecc-e6cd-40db-9dff-d9a69b3c1a67</vt:lpwstr>
  </property>
  <property fmtid="{D5CDD505-2E9C-101B-9397-08002B2CF9AE}" pid="8" name="MSIP_Label_64a238cc-6af3-4341-9d32-201b7e04331f_ContentBits">
    <vt:lpwstr>0</vt:lpwstr>
  </property>
</Properties>
</file>