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31A4724-7B64-4A7E-A703-9D2AE16B754B}" xr6:coauthVersionLast="47" xr6:coauthVersionMax="47" xr10:uidLastSave="{00000000-0000-0000-0000-000000000000}"/>
  <bookViews>
    <workbookView xWindow="26865" yWindow="5490" windowWidth="31560" windowHeight="22200" activeTab="1" xr2:uid="{00000000-000D-0000-FFFF-FFFF00000000}"/>
  </bookViews>
  <sheets>
    <sheet name="Paramétres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JoursFériés">Paramétres!$I$3:$I$15</definedName>
    <definedName name="ListeMois">Paramétres!$K$3:$K$14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9" i="2" l="1"/>
  <c r="G41" i="3"/>
  <c r="G41" i="4"/>
  <c r="G41" i="5"/>
  <c r="G41" i="6"/>
  <c r="G41" i="7"/>
  <c r="G41" i="8"/>
  <c r="G41" i="9"/>
  <c r="G41" i="10"/>
  <c r="G41" i="11"/>
  <c r="G41" i="12"/>
  <c r="G41" i="2"/>
  <c r="H37" i="2"/>
  <c r="H37" i="3"/>
  <c r="H37" i="4"/>
  <c r="H37" i="5"/>
  <c r="H37" i="6"/>
  <c r="H37" i="7"/>
  <c r="H37" i="8"/>
  <c r="H37" i="9"/>
  <c r="H37" i="10"/>
  <c r="H37" i="11"/>
  <c r="H37" i="12"/>
  <c r="H37" i="1"/>
  <c r="I3" i="13"/>
  <c r="I4" i="13"/>
  <c r="L34" i="7" s="1"/>
  <c r="I6" i="13"/>
  <c r="I5" i="13" s="1"/>
  <c r="I7" i="13"/>
  <c r="I8" i="13"/>
  <c r="I9" i="13"/>
  <c r="I10" i="13"/>
  <c r="I11" i="13"/>
  <c r="I12" i="13"/>
  <c r="I13" i="13"/>
  <c r="I14" i="13"/>
  <c r="I15" i="13"/>
  <c r="B34" i="12"/>
  <c r="B34" i="10"/>
  <c r="B34" i="8"/>
  <c r="B34" i="7"/>
  <c r="B34" i="5"/>
  <c r="B34" i="3"/>
  <c r="B5" i="4"/>
  <c r="B6" i="4" s="1"/>
  <c r="B4" i="4"/>
  <c r="B4" i="5"/>
  <c r="B5" i="6"/>
  <c r="B4" i="6"/>
  <c r="B5" i="7"/>
  <c r="B4" i="7"/>
  <c r="B5" i="8"/>
  <c r="B6" i="8" s="1"/>
  <c r="B4" i="8"/>
  <c r="B4" i="9"/>
  <c r="B5" i="10"/>
  <c r="B6" i="10" s="1"/>
  <c r="B4" i="10"/>
  <c r="B4" i="11"/>
  <c r="B5" i="12"/>
  <c r="B6" i="12" s="1"/>
  <c r="B4" i="12"/>
  <c r="B5" i="3"/>
  <c r="B6" i="3" s="1"/>
  <c r="B4" i="3"/>
  <c r="M39" i="4"/>
  <c r="N39" i="4" s="1" a="1"/>
  <c r="N39" i="4" s="1"/>
  <c r="H38" i="4"/>
  <c r="M39" i="5"/>
  <c r="N39" i="5" s="1" a="1"/>
  <c r="N39" i="5" s="1"/>
  <c r="H38" i="5"/>
  <c r="M39" i="6"/>
  <c r="N39" i="6" s="1" a="1"/>
  <c r="N39" i="6" s="1"/>
  <c r="H38" i="6"/>
  <c r="M39" i="7"/>
  <c r="N39" i="7" s="1" a="1"/>
  <c r="N39" i="7" s="1"/>
  <c r="H38" i="7"/>
  <c r="M39" i="8"/>
  <c r="N39" i="8" s="1" a="1"/>
  <c r="N39" i="8" s="1"/>
  <c r="H38" i="8"/>
  <c r="M39" i="9"/>
  <c r="N39" i="9" s="1" a="1"/>
  <c r="N39" i="9" s="1"/>
  <c r="H38" i="9"/>
  <c r="M39" i="10"/>
  <c r="N39" i="10" s="1" a="1"/>
  <c r="N39" i="10" s="1"/>
  <c r="H38" i="10"/>
  <c r="M39" i="11"/>
  <c r="N39" i="11" s="1" a="1"/>
  <c r="N39" i="11" s="1"/>
  <c r="H38" i="11"/>
  <c r="M39" i="12"/>
  <c r="N39" i="12" s="1" a="1"/>
  <c r="N39" i="12" s="1"/>
  <c r="H38" i="12"/>
  <c r="M39" i="3"/>
  <c r="N39" i="3" s="1" a="1"/>
  <c r="N39" i="3" s="1"/>
  <c r="H38" i="3"/>
  <c r="M39" i="1"/>
  <c r="N39" i="1" s="1" a="1"/>
  <c r="N39" i="1" s="1"/>
  <c r="H38" i="1"/>
  <c r="M39" i="2"/>
  <c r="N39" i="2" s="1" a="1"/>
  <c r="N39" i="2" s="1"/>
  <c r="L4" i="12" l="1"/>
  <c r="L4" i="10"/>
  <c r="L34" i="11"/>
  <c r="L34" i="12"/>
  <c r="L34" i="4"/>
  <c r="L4" i="4"/>
  <c r="L4" i="6"/>
  <c r="L34" i="6"/>
  <c r="L34" i="5"/>
  <c r="L4" i="3"/>
  <c r="L34" i="3"/>
  <c r="L4" i="9"/>
  <c r="L34" i="10"/>
  <c r="L34" i="9"/>
  <c r="L4" i="8"/>
  <c r="L4" i="7"/>
  <c r="L34" i="8"/>
  <c r="B7" i="12"/>
  <c r="L6" i="12"/>
  <c r="L4" i="5"/>
  <c r="B5" i="5"/>
  <c r="B7" i="10"/>
  <c r="L6" i="10"/>
  <c r="L5" i="3"/>
  <c r="L5" i="7"/>
  <c r="B6" i="7"/>
  <c r="B5" i="9"/>
  <c r="B7" i="4"/>
  <c r="L6" i="4"/>
  <c r="L4" i="11"/>
  <c r="B5" i="11"/>
  <c r="L6" i="3"/>
  <c r="B7" i="3"/>
  <c r="B7" i="8"/>
  <c r="L6" i="8"/>
  <c r="L5" i="12"/>
  <c r="L5" i="10"/>
  <c r="L5" i="8"/>
  <c r="L5" i="6"/>
  <c r="L5" i="4"/>
  <c r="B6" i="6"/>
  <c r="A39" i="3"/>
  <c r="A39" i="2"/>
  <c r="A39" i="10"/>
  <c r="A39" i="11"/>
  <c r="A39" i="9"/>
  <c r="A39" i="7"/>
  <c r="A39" i="6"/>
  <c r="A39" i="8"/>
  <c r="A39" i="5"/>
  <c r="A39" i="4"/>
  <c r="A39" i="1"/>
  <c r="A39" i="12"/>
  <c r="L5" i="11" l="1"/>
  <c r="B6" i="11"/>
  <c r="L7" i="4"/>
  <c r="B8" i="4"/>
  <c r="B7" i="6"/>
  <c r="L6" i="6"/>
  <c r="B6" i="9"/>
  <c r="L5" i="9"/>
  <c r="L6" i="7"/>
  <c r="B7" i="7"/>
  <c r="L7" i="10"/>
  <c r="B8" i="10"/>
  <c r="L5" i="5"/>
  <c r="B6" i="5"/>
  <c r="L7" i="3"/>
  <c r="B8" i="3"/>
  <c r="L7" i="12"/>
  <c r="B8" i="12"/>
  <c r="L7" i="8"/>
  <c r="B8" i="8"/>
  <c r="L7" i="7" l="1"/>
  <c r="B8" i="7"/>
  <c r="B7" i="9"/>
  <c r="L6" i="9"/>
  <c r="B7" i="5"/>
  <c r="L6" i="5"/>
  <c r="L8" i="8"/>
  <c r="B9" i="8"/>
  <c r="L7" i="6"/>
  <c r="B8" i="6"/>
  <c r="L8" i="12"/>
  <c r="B9" i="12"/>
  <c r="L8" i="4"/>
  <c r="B9" i="4"/>
  <c r="B9" i="3"/>
  <c r="L8" i="3"/>
  <c r="B7" i="11"/>
  <c r="L6" i="11"/>
  <c r="L8" i="10"/>
  <c r="B9" i="10"/>
  <c r="L8" i="6" l="1"/>
  <c r="B9" i="6"/>
  <c r="L9" i="10"/>
  <c r="B10" i="10"/>
  <c r="B8" i="5"/>
  <c r="L7" i="5"/>
  <c r="L9" i="4"/>
  <c r="B10" i="4"/>
  <c r="B8" i="11"/>
  <c r="L7" i="11"/>
  <c r="B9" i="7"/>
  <c r="L8" i="7"/>
  <c r="L7" i="9"/>
  <c r="B8" i="9"/>
  <c r="L9" i="12"/>
  <c r="B10" i="12"/>
  <c r="L9" i="8"/>
  <c r="B10" i="8"/>
  <c r="B10" i="3"/>
  <c r="L9" i="3"/>
  <c r="B10" i="7" l="1"/>
  <c r="L9" i="7"/>
  <c r="B9" i="5"/>
  <c r="L8" i="5"/>
  <c r="B9" i="11"/>
  <c r="L8" i="11"/>
  <c r="B11" i="10"/>
  <c r="L10" i="10"/>
  <c r="B11" i="4"/>
  <c r="L10" i="4"/>
  <c r="L9" i="6"/>
  <c r="B10" i="6"/>
  <c r="B11" i="3"/>
  <c r="L10" i="3"/>
  <c r="B11" i="12"/>
  <c r="L10" i="12"/>
  <c r="B11" i="8"/>
  <c r="L10" i="8"/>
  <c r="L8" i="9"/>
  <c r="B9" i="9"/>
  <c r="L11" i="3" l="1"/>
  <c r="B12" i="3"/>
  <c r="B12" i="4"/>
  <c r="L11" i="4"/>
  <c r="L9" i="11"/>
  <c r="B10" i="11"/>
  <c r="B11" i="6"/>
  <c r="L10" i="6"/>
  <c r="B12" i="12"/>
  <c r="L11" i="12"/>
  <c r="B10" i="5"/>
  <c r="L9" i="5"/>
  <c r="L9" i="9"/>
  <c r="B10" i="9"/>
  <c r="B11" i="7"/>
  <c r="L10" i="7"/>
  <c r="B12" i="10"/>
  <c r="L11" i="10"/>
  <c r="B12" i="8"/>
  <c r="L11" i="8"/>
  <c r="B11" i="5" l="1"/>
  <c r="L10" i="5"/>
  <c r="B13" i="12"/>
  <c r="L12" i="12"/>
  <c r="B11" i="9"/>
  <c r="L10" i="9"/>
  <c r="B13" i="10"/>
  <c r="L12" i="10"/>
  <c r="B13" i="4"/>
  <c r="L12" i="4"/>
  <c r="L12" i="3"/>
  <c r="B13" i="3"/>
  <c r="L10" i="11"/>
  <c r="B11" i="11"/>
  <c r="B13" i="8"/>
  <c r="L12" i="8"/>
  <c r="B12" i="6"/>
  <c r="L11" i="6"/>
  <c r="B12" i="7"/>
  <c r="L11" i="7"/>
  <c r="L11" i="11" l="1"/>
  <c r="B12" i="11"/>
  <c r="L13" i="8"/>
  <c r="B14" i="8"/>
  <c r="L13" i="4"/>
  <c r="B14" i="4"/>
  <c r="L13" i="3"/>
  <c r="B14" i="3"/>
  <c r="B13" i="6"/>
  <c r="L12" i="6"/>
  <c r="L13" i="12"/>
  <c r="B14" i="12"/>
  <c r="L13" i="10"/>
  <c r="B14" i="10"/>
  <c r="B12" i="9"/>
  <c r="L11" i="9"/>
  <c r="B13" i="7"/>
  <c r="L12" i="7"/>
  <c r="B12" i="5"/>
  <c r="L11" i="5"/>
  <c r="B13" i="9" l="1"/>
  <c r="L12" i="9"/>
  <c r="B15" i="3"/>
  <c r="L14" i="3"/>
  <c r="L14" i="4"/>
  <c r="B15" i="4"/>
  <c r="B14" i="6"/>
  <c r="L13" i="6"/>
  <c r="B14" i="7"/>
  <c r="L13" i="7"/>
  <c r="L14" i="10"/>
  <c r="B15" i="10"/>
  <c r="L14" i="12"/>
  <c r="B15" i="12"/>
  <c r="B13" i="5"/>
  <c r="L12" i="5"/>
  <c r="L14" i="8"/>
  <c r="B15" i="8"/>
  <c r="B13" i="11"/>
  <c r="L12" i="11"/>
  <c r="L15" i="12" l="1"/>
  <c r="B16" i="12"/>
  <c r="B15" i="7"/>
  <c r="L14" i="7"/>
  <c r="B16" i="4"/>
  <c r="L15" i="4"/>
  <c r="B16" i="10"/>
  <c r="L15" i="10"/>
  <c r="B14" i="11"/>
  <c r="L13" i="11"/>
  <c r="B16" i="3"/>
  <c r="L15" i="3"/>
  <c r="B16" i="8"/>
  <c r="L15" i="8"/>
  <c r="B14" i="5"/>
  <c r="L13" i="5"/>
  <c r="L14" i="6"/>
  <c r="B15" i="6"/>
  <c r="B14" i="9"/>
  <c r="L13" i="9"/>
  <c r="B15" i="11" l="1"/>
  <c r="L14" i="11"/>
  <c r="L15" i="6"/>
  <c r="B16" i="6"/>
  <c r="L16" i="8"/>
  <c r="B17" i="8"/>
  <c r="B17" i="10"/>
  <c r="L16" i="10"/>
  <c r="B17" i="4"/>
  <c r="L16" i="4"/>
  <c r="B16" i="7"/>
  <c r="L15" i="7"/>
  <c r="B15" i="5"/>
  <c r="L14" i="5"/>
  <c r="L16" i="12"/>
  <c r="B17" i="12"/>
  <c r="B17" i="3"/>
  <c r="L16" i="3"/>
  <c r="B15" i="9"/>
  <c r="L14" i="9"/>
  <c r="B18" i="12" l="1"/>
  <c r="L17" i="12"/>
  <c r="B18" i="4"/>
  <c r="L17" i="4"/>
  <c r="B18" i="10"/>
  <c r="L17" i="10"/>
  <c r="L16" i="6"/>
  <c r="B17" i="6"/>
  <c r="L17" i="3"/>
  <c r="B18" i="3"/>
  <c r="B17" i="7"/>
  <c r="L16" i="7"/>
  <c r="L17" i="8"/>
  <c r="B18" i="8"/>
  <c r="B16" i="9"/>
  <c r="L15" i="9"/>
  <c r="B16" i="5"/>
  <c r="L15" i="5"/>
  <c r="B16" i="11"/>
  <c r="L15" i="11"/>
  <c r="B17" i="5" l="1"/>
  <c r="L16" i="5"/>
  <c r="L18" i="3"/>
  <c r="B19" i="3"/>
  <c r="L18" i="8"/>
  <c r="B19" i="8"/>
  <c r="L17" i="7"/>
  <c r="B18" i="7"/>
  <c r="B18" i="6"/>
  <c r="L17" i="6"/>
  <c r="B17" i="9"/>
  <c r="L16" i="9"/>
  <c r="L18" i="10"/>
  <c r="B19" i="10"/>
  <c r="B19" i="4"/>
  <c r="L18" i="4"/>
  <c r="B17" i="11"/>
  <c r="L16" i="11"/>
  <c r="B19" i="12"/>
  <c r="L18" i="12"/>
  <c r="L19" i="10" l="1"/>
  <c r="B20" i="10"/>
  <c r="L17" i="9"/>
  <c r="B18" i="9"/>
  <c r="L18" i="7"/>
  <c r="B19" i="7"/>
  <c r="L19" i="3"/>
  <c r="B20" i="3"/>
  <c r="B20" i="12"/>
  <c r="L19" i="12"/>
  <c r="B19" i="6"/>
  <c r="L18" i="6"/>
  <c r="L17" i="11"/>
  <c r="B18" i="11"/>
  <c r="B20" i="4"/>
  <c r="L19" i="4"/>
  <c r="L17" i="5"/>
  <c r="B18" i="5"/>
  <c r="B20" i="8"/>
  <c r="L19" i="8"/>
  <c r="B21" i="8" l="1"/>
  <c r="L20" i="8"/>
  <c r="B21" i="4"/>
  <c r="L20" i="4"/>
  <c r="B20" i="6"/>
  <c r="L19" i="6"/>
  <c r="B21" i="3"/>
  <c r="L20" i="3"/>
  <c r="L19" i="7"/>
  <c r="B20" i="7"/>
  <c r="L18" i="9"/>
  <c r="B19" i="9"/>
  <c r="L20" i="10"/>
  <c r="B21" i="10"/>
  <c r="L18" i="11"/>
  <c r="B19" i="11"/>
  <c r="L20" i="12"/>
  <c r="B21" i="12"/>
  <c r="L18" i="5"/>
  <c r="B19" i="5"/>
  <c r="L19" i="9" l="1"/>
  <c r="B20" i="9"/>
  <c r="L21" i="12"/>
  <c r="B22" i="12"/>
  <c r="B22" i="10"/>
  <c r="L21" i="10"/>
  <c r="B21" i="7"/>
  <c r="L20" i="7"/>
  <c r="B22" i="3"/>
  <c r="L21" i="3"/>
  <c r="B21" i="6"/>
  <c r="L20" i="6"/>
  <c r="L19" i="11"/>
  <c r="B20" i="11"/>
  <c r="B22" i="4"/>
  <c r="L21" i="4"/>
  <c r="L19" i="5"/>
  <c r="B20" i="5"/>
  <c r="B22" i="8"/>
  <c r="L21" i="8"/>
  <c r="B21" i="5" l="1"/>
  <c r="L20" i="5"/>
  <c r="B22" i="6"/>
  <c r="L21" i="6"/>
  <c r="B23" i="3"/>
  <c r="L22" i="3"/>
  <c r="B23" i="8"/>
  <c r="L22" i="8"/>
  <c r="B23" i="4"/>
  <c r="L22" i="4"/>
  <c r="B22" i="7"/>
  <c r="L21" i="7"/>
  <c r="L22" i="12"/>
  <c r="B23" i="12"/>
  <c r="B21" i="11"/>
  <c r="L20" i="11"/>
  <c r="B23" i="10"/>
  <c r="L22" i="10"/>
  <c r="B21" i="9"/>
  <c r="L20" i="9"/>
  <c r="B22" i="11" l="1"/>
  <c r="L21" i="11"/>
  <c r="L23" i="3"/>
  <c r="B24" i="3"/>
  <c r="B23" i="6"/>
  <c r="L22" i="6"/>
  <c r="B22" i="9"/>
  <c r="L21" i="9"/>
  <c r="B24" i="12"/>
  <c r="L23" i="12"/>
  <c r="B23" i="7"/>
  <c r="L22" i="7"/>
  <c r="B24" i="8"/>
  <c r="L23" i="8"/>
  <c r="B24" i="10"/>
  <c r="L23" i="10"/>
  <c r="B24" i="4"/>
  <c r="L23" i="4"/>
  <c r="B22" i="5"/>
  <c r="L21" i="5"/>
  <c r="B25" i="10" l="1"/>
  <c r="L24" i="10"/>
  <c r="B24" i="7"/>
  <c r="L23" i="7"/>
  <c r="B23" i="5"/>
  <c r="L22" i="5"/>
  <c r="B25" i="4"/>
  <c r="L24" i="4"/>
  <c r="B23" i="9"/>
  <c r="L22" i="9"/>
  <c r="L24" i="3"/>
  <c r="B25" i="3"/>
  <c r="B25" i="8"/>
  <c r="L24" i="8"/>
  <c r="B24" i="6"/>
  <c r="L23" i="6"/>
  <c r="B25" i="12"/>
  <c r="L24" i="12"/>
  <c r="B23" i="11"/>
  <c r="L22" i="11"/>
  <c r="B25" i="6" l="1"/>
  <c r="L24" i="6"/>
  <c r="L25" i="3"/>
  <c r="B26" i="3"/>
  <c r="L23" i="11"/>
  <c r="B24" i="11"/>
  <c r="L23" i="9"/>
  <c r="B24" i="9"/>
  <c r="L23" i="5"/>
  <c r="B24" i="5"/>
  <c r="B25" i="7"/>
  <c r="L24" i="7"/>
  <c r="B26" i="12"/>
  <c r="L25" i="12"/>
  <c r="B26" i="8"/>
  <c r="L25" i="8"/>
  <c r="B26" i="4"/>
  <c r="L25" i="4"/>
  <c r="B26" i="10"/>
  <c r="L25" i="10"/>
  <c r="B27" i="4" l="1"/>
  <c r="L26" i="4"/>
  <c r="B27" i="8"/>
  <c r="L26" i="8"/>
  <c r="L25" i="7"/>
  <c r="B26" i="7"/>
  <c r="B27" i="10"/>
  <c r="L26" i="10"/>
  <c r="L26" i="3"/>
  <c r="B27" i="3"/>
  <c r="B27" i="12"/>
  <c r="L26" i="12"/>
  <c r="L24" i="5"/>
  <c r="B25" i="5"/>
  <c r="B25" i="9"/>
  <c r="L24" i="9"/>
  <c r="L24" i="11"/>
  <c r="B25" i="11"/>
  <c r="B26" i="6"/>
  <c r="L25" i="6"/>
  <c r="L27" i="12" l="1"/>
  <c r="B28" i="12"/>
  <c r="L27" i="3"/>
  <c r="B28" i="3"/>
  <c r="L25" i="11"/>
  <c r="B26" i="11"/>
  <c r="B26" i="9"/>
  <c r="L25" i="9"/>
  <c r="L26" i="7"/>
  <c r="B27" i="7"/>
  <c r="L27" i="8"/>
  <c r="B28" i="8"/>
  <c r="B27" i="6"/>
  <c r="L26" i="6"/>
  <c r="L27" i="10"/>
  <c r="B28" i="10"/>
  <c r="L25" i="5"/>
  <c r="B26" i="5"/>
  <c r="L27" i="4"/>
  <c r="B28" i="4"/>
  <c r="B27" i="5" l="1"/>
  <c r="L26" i="5"/>
  <c r="L28" i="4"/>
  <c r="B29" i="4"/>
  <c r="L28" i="10"/>
  <c r="B29" i="10"/>
  <c r="L27" i="6"/>
  <c r="B28" i="6"/>
  <c r="B27" i="9"/>
  <c r="L26" i="9"/>
  <c r="B29" i="3"/>
  <c r="L28" i="3"/>
  <c r="L27" i="7"/>
  <c r="B28" i="7"/>
  <c r="B27" i="11"/>
  <c r="L26" i="11"/>
  <c r="L28" i="12"/>
  <c r="B29" i="12"/>
  <c r="L28" i="8"/>
  <c r="B29" i="8"/>
  <c r="B28" i="11" l="1"/>
  <c r="L27" i="11"/>
  <c r="B30" i="3"/>
  <c r="L29" i="3"/>
  <c r="L29" i="10"/>
  <c r="B30" i="10"/>
  <c r="L28" i="6"/>
  <c r="B29" i="6"/>
  <c r="L29" i="8"/>
  <c r="B30" i="8"/>
  <c r="L29" i="12"/>
  <c r="B30" i="12"/>
  <c r="B29" i="7"/>
  <c r="L28" i="7"/>
  <c r="L27" i="9"/>
  <c r="B28" i="9"/>
  <c r="B30" i="4"/>
  <c r="L29" i="4"/>
  <c r="B28" i="5"/>
  <c r="L27" i="5"/>
  <c r="B31" i="4" l="1"/>
  <c r="L30" i="4"/>
  <c r="L29" i="6"/>
  <c r="B30" i="6"/>
  <c r="B31" i="10"/>
  <c r="L30" i="10"/>
  <c r="B31" i="3"/>
  <c r="L30" i="3"/>
  <c r="B29" i="5"/>
  <c r="L28" i="5"/>
  <c r="B31" i="12"/>
  <c r="L30" i="12"/>
  <c r="L28" i="9"/>
  <c r="B29" i="9"/>
  <c r="B30" i="7"/>
  <c r="L29" i="7"/>
  <c r="B31" i="8"/>
  <c r="L30" i="8"/>
  <c r="B29" i="11"/>
  <c r="L28" i="11"/>
  <c r="L29" i="11" l="1"/>
  <c r="B30" i="11"/>
  <c r="B32" i="12"/>
  <c r="L31" i="12"/>
  <c r="B32" i="8"/>
  <c r="L31" i="8"/>
  <c r="B31" i="6"/>
  <c r="L30" i="6"/>
  <c r="B31" i="7"/>
  <c r="L30" i="7"/>
  <c r="L31" i="3"/>
  <c r="B32" i="3"/>
  <c r="L29" i="9"/>
  <c r="B30" i="9"/>
  <c r="B30" i="5"/>
  <c r="L29" i="5"/>
  <c r="B32" i="10"/>
  <c r="L31" i="10"/>
  <c r="B32" i="4"/>
  <c r="L31" i="4"/>
  <c r="B31" i="5" l="1"/>
  <c r="L30" i="5"/>
  <c r="L32" i="3"/>
  <c r="B33" i="3"/>
  <c r="B32" i="6"/>
  <c r="L31" i="6"/>
  <c r="B33" i="8"/>
  <c r="L32" i="8"/>
  <c r="B33" i="4"/>
  <c r="L32" i="4"/>
  <c r="B31" i="9"/>
  <c r="L30" i="9"/>
  <c r="B33" i="12"/>
  <c r="L32" i="12"/>
  <c r="B32" i="7"/>
  <c r="L31" i="7"/>
  <c r="L30" i="11"/>
  <c r="B31" i="11"/>
  <c r="B33" i="10"/>
  <c r="L32" i="10"/>
  <c r="L33" i="10" l="1"/>
  <c r="H41" i="10"/>
  <c r="B32" i="9"/>
  <c r="L31" i="9"/>
  <c r="L33" i="12"/>
  <c r="H41" i="12"/>
  <c r="L33" i="4"/>
  <c r="H41" i="4"/>
  <c r="B33" i="6"/>
  <c r="L32" i="6"/>
  <c r="L33" i="3"/>
  <c r="H41" i="3"/>
  <c r="L31" i="11"/>
  <c r="B32" i="11"/>
  <c r="L33" i="8"/>
  <c r="H41" i="8"/>
  <c r="B33" i="7"/>
  <c r="L32" i="7"/>
  <c r="B32" i="5"/>
  <c r="L31" i="5"/>
  <c r="B33" i="11" l="1"/>
  <c r="L32" i="11"/>
  <c r="L33" i="6"/>
  <c r="H41" i="6"/>
  <c r="B33" i="5"/>
  <c r="L32" i="5"/>
  <c r="L33" i="7"/>
  <c r="H41" i="7"/>
  <c r="B33" i="9"/>
  <c r="L32" i="9"/>
  <c r="L33" i="9" l="1"/>
  <c r="H41" i="9"/>
  <c r="L33" i="5"/>
  <c r="H41" i="5"/>
  <c r="L33" i="11"/>
  <c r="H41" i="11"/>
  <c r="H41" i="2" l="1"/>
  <c r="H38" i="2"/>
  <c r="B6" i="2"/>
  <c r="B7" i="2" s="1"/>
  <c r="B4" i="2"/>
  <c r="B5" i="2" s="1"/>
  <c r="B4" i="1"/>
  <c r="B5" i="1" s="1"/>
  <c r="G34" i="4"/>
  <c r="F34" i="4"/>
  <c r="E34" i="4"/>
  <c r="D34" i="4"/>
  <c r="G33" i="4"/>
  <c r="F33" i="4"/>
  <c r="E33" i="4"/>
  <c r="D33" i="4"/>
  <c r="G32" i="4"/>
  <c r="F32" i="4"/>
  <c r="E32" i="4"/>
  <c r="D32" i="4"/>
  <c r="G31" i="4"/>
  <c r="F31" i="4"/>
  <c r="E31" i="4"/>
  <c r="D31" i="4"/>
  <c r="G30" i="4"/>
  <c r="F30" i="4"/>
  <c r="E30" i="4"/>
  <c r="D30" i="4"/>
  <c r="G29" i="4"/>
  <c r="F29" i="4"/>
  <c r="E29" i="4"/>
  <c r="D29" i="4"/>
  <c r="G28" i="4"/>
  <c r="F28" i="4"/>
  <c r="E28" i="4"/>
  <c r="D28" i="4"/>
  <c r="G27" i="4"/>
  <c r="F27" i="4"/>
  <c r="E27" i="4"/>
  <c r="D27" i="4"/>
  <c r="G26" i="4"/>
  <c r="F26" i="4"/>
  <c r="E26" i="4"/>
  <c r="D26" i="4"/>
  <c r="G25" i="4"/>
  <c r="F25" i="4"/>
  <c r="E25" i="4"/>
  <c r="D25" i="4"/>
  <c r="G24" i="4"/>
  <c r="F24" i="4"/>
  <c r="E24" i="4"/>
  <c r="D24" i="4"/>
  <c r="G23" i="4"/>
  <c r="F23" i="4"/>
  <c r="E23" i="4"/>
  <c r="D23" i="4"/>
  <c r="G22" i="4"/>
  <c r="F22" i="4"/>
  <c r="E22" i="4"/>
  <c r="D22" i="4"/>
  <c r="G21" i="4"/>
  <c r="F21" i="4"/>
  <c r="E21" i="4"/>
  <c r="D21" i="4"/>
  <c r="G20" i="4"/>
  <c r="F20" i="4"/>
  <c r="E20" i="4"/>
  <c r="D20" i="4"/>
  <c r="G19" i="4"/>
  <c r="F19" i="4"/>
  <c r="E19" i="4"/>
  <c r="D19" i="4"/>
  <c r="G18" i="4"/>
  <c r="F18" i="4"/>
  <c r="E18" i="4"/>
  <c r="D18" i="4"/>
  <c r="G17" i="4"/>
  <c r="F17" i="4"/>
  <c r="E17" i="4"/>
  <c r="D17" i="4"/>
  <c r="G16" i="4"/>
  <c r="F16" i="4"/>
  <c r="E16" i="4"/>
  <c r="D16" i="4"/>
  <c r="G15" i="4"/>
  <c r="F15" i="4"/>
  <c r="E15" i="4"/>
  <c r="D15" i="4"/>
  <c r="G14" i="4"/>
  <c r="F14" i="4"/>
  <c r="E14" i="4"/>
  <c r="D14" i="4"/>
  <c r="G13" i="4"/>
  <c r="F13" i="4"/>
  <c r="E13" i="4"/>
  <c r="D13" i="4"/>
  <c r="G12" i="4"/>
  <c r="F12" i="4"/>
  <c r="E12" i="4"/>
  <c r="D12" i="4"/>
  <c r="G11" i="4"/>
  <c r="F11" i="4"/>
  <c r="E11" i="4"/>
  <c r="D11" i="4"/>
  <c r="G10" i="4"/>
  <c r="F10" i="4"/>
  <c r="E10" i="4"/>
  <c r="D10" i="4"/>
  <c r="G9" i="4"/>
  <c r="F9" i="4"/>
  <c r="E9" i="4"/>
  <c r="D9" i="4"/>
  <c r="G8" i="4"/>
  <c r="F8" i="4"/>
  <c r="E8" i="4"/>
  <c r="D8" i="4"/>
  <c r="G7" i="4"/>
  <c r="F7" i="4"/>
  <c r="E7" i="4"/>
  <c r="D7" i="4"/>
  <c r="G6" i="4"/>
  <c r="F6" i="4"/>
  <c r="E6" i="4"/>
  <c r="D6" i="4"/>
  <c r="G5" i="4"/>
  <c r="F5" i="4"/>
  <c r="E5" i="4"/>
  <c r="D5" i="4"/>
  <c r="G4" i="4"/>
  <c r="F4" i="4"/>
  <c r="E4" i="4"/>
  <c r="D4" i="4"/>
  <c r="G34" i="5"/>
  <c r="F34" i="5"/>
  <c r="E34" i="5"/>
  <c r="D34" i="5"/>
  <c r="G33" i="5"/>
  <c r="F33" i="5"/>
  <c r="E33" i="5"/>
  <c r="D33" i="5"/>
  <c r="G32" i="5"/>
  <c r="F32" i="5"/>
  <c r="E32" i="5"/>
  <c r="D32" i="5"/>
  <c r="G31" i="5"/>
  <c r="F31" i="5"/>
  <c r="E31" i="5"/>
  <c r="D31" i="5"/>
  <c r="G30" i="5"/>
  <c r="F30" i="5"/>
  <c r="E30" i="5"/>
  <c r="D30" i="5"/>
  <c r="G29" i="5"/>
  <c r="F29" i="5"/>
  <c r="E29" i="5"/>
  <c r="D29" i="5"/>
  <c r="G28" i="5"/>
  <c r="F28" i="5"/>
  <c r="E28" i="5"/>
  <c r="D28" i="5"/>
  <c r="G27" i="5"/>
  <c r="F27" i="5"/>
  <c r="E27" i="5"/>
  <c r="D27" i="5"/>
  <c r="G26" i="5"/>
  <c r="F26" i="5"/>
  <c r="E26" i="5"/>
  <c r="D26" i="5"/>
  <c r="G25" i="5"/>
  <c r="F25" i="5"/>
  <c r="E25" i="5"/>
  <c r="D25" i="5"/>
  <c r="G24" i="5"/>
  <c r="F24" i="5"/>
  <c r="E24" i="5"/>
  <c r="D24" i="5"/>
  <c r="G23" i="5"/>
  <c r="F23" i="5"/>
  <c r="E23" i="5"/>
  <c r="D23" i="5"/>
  <c r="G22" i="5"/>
  <c r="F22" i="5"/>
  <c r="E22" i="5"/>
  <c r="D22" i="5"/>
  <c r="G21" i="5"/>
  <c r="F21" i="5"/>
  <c r="E21" i="5"/>
  <c r="D21" i="5"/>
  <c r="G20" i="5"/>
  <c r="F20" i="5"/>
  <c r="E20" i="5"/>
  <c r="D20" i="5"/>
  <c r="G19" i="5"/>
  <c r="F19" i="5"/>
  <c r="E19" i="5"/>
  <c r="D19" i="5"/>
  <c r="G18" i="5"/>
  <c r="F18" i="5"/>
  <c r="E18" i="5"/>
  <c r="D18" i="5"/>
  <c r="G17" i="5"/>
  <c r="F17" i="5"/>
  <c r="E17" i="5"/>
  <c r="D17" i="5"/>
  <c r="G16" i="5"/>
  <c r="F16" i="5"/>
  <c r="E16" i="5"/>
  <c r="D16" i="5"/>
  <c r="G15" i="5"/>
  <c r="F15" i="5"/>
  <c r="E15" i="5"/>
  <c r="D15" i="5"/>
  <c r="G14" i="5"/>
  <c r="F14" i="5"/>
  <c r="E14" i="5"/>
  <c r="D14" i="5"/>
  <c r="G13" i="5"/>
  <c r="F13" i="5"/>
  <c r="E13" i="5"/>
  <c r="D13" i="5"/>
  <c r="G12" i="5"/>
  <c r="F12" i="5"/>
  <c r="E12" i="5"/>
  <c r="D12" i="5"/>
  <c r="G11" i="5"/>
  <c r="F11" i="5"/>
  <c r="E11" i="5"/>
  <c r="D11" i="5"/>
  <c r="G10" i="5"/>
  <c r="F10" i="5"/>
  <c r="E10" i="5"/>
  <c r="D10" i="5"/>
  <c r="G9" i="5"/>
  <c r="F9" i="5"/>
  <c r="E9" i="5"/>
  <c r="D9" i="5"/>
  <c r="G8" i="5"/>
  <c r="F8" i="5"/>
  <c r="E8" i="5"/>
  <c r="D8" i="5"/>
  <c r="G7" i="5"/>
  <c r="F7" i="5"/>
  <c r="E7" i="5"/>
  <c r="D7" i="5"/>
  <c r="G6" i="5"/>
  <c r="F6" i="5"/>
  <c r="E6" i="5"/>
  <c r="D6" i="5"/>
  <c r="G5" i="5"/>
  <c r="F5" i="5"/>
  <c r="E5" i="5"/>
  <c r="D5" i="5"/>
  <c r="G4" i="5"/>
  <c r="F4" i="5"/>
  <c r="E4" i="5"/>
  <c r="D4" i="5"/>
  <c r="G34" i="6"/>
  <c r="F34" i="6"/>
  <c r="E34" i="6"/>
  <c r="D34" i="6"/>
  <c r="G33" i="6"/>
  <c r="F33" i="6"/>
  <c r="E33" i="6"/>
  <c r="D33" i="6"/>
  <c r="G32" i="6"/>
  <c r="F32" i="6"/>
  <c r="E32" i="6"/>
  <c r="D32" i="6"/>
  <c r="G31" i="6"/>
  <c r="F31" i="6"/>
  <c r="E31" i="6"/>
  <c r="D31" i="6"/>
  <c r="G30" i="6"/>
  <c r="F30" i="6"/>
  <c r="E30" i="6"/>
  <c r="D30" i="6"/>
  <c r="G29" i="6"/>
  <c r="F29" i="6"/>
  <c r="E29" i="6"/>
  <c r="D29" i="6"/>
  <c r="G28" i="6"/>
  <c r="F28" i="6"/>
  <c r="E28" i="6"/>
  <c r="D28" i="6"/>
  <c r="G27" i="6"/>
  <c r="F27" i="6"/>
  <c r="E27" i="6"/>
  <c r="D27" i="6"/>
  <c r="G26" i="6"/>
  <c r="F26" i="6"/>
  <c r="E26" i="6"/>
  <c r="D26" i="6"/>
  <c r="G25" i="6"/>
  <c r="F25" i="6"/>
  <c r="E25" i="6"/>
  <c r="D25" i="6"/>
  <c r="G24" i="6"/>
  <c r="F24" i="6"/>
  <c r="E24" i="6"/>
  <c r="D24" i="6"/>
  <c r="G23" i="6"/>
  <c r="F23" i="6"/>
  <c r="E23" i="6"/>
  <c r="D23" i="6"/>
  <c r="G22" i="6"/>
  <c r="F22" i="6"/>
  <c r="E22" i="6"/>
  <c r="D22" i="6"/>
  <c r="G21" i="6"/>
  <c r="F21" i="6"/>
  <c r="E21" i="6"/>
  <c r="D21" i="6"/>
  <c r="G20" i="6"/>
  <c r="F20" i="6"/>
  <c r="E20" i="6"/>
  <c r="D20" i="6"/>
  <c r="G19" i="6"/>
  <c r="F19" i="6"/>
  <c r="E19" i="6"/>
  <c r="D19" i="6"/>
  <c r="G18" i="6"/>
  <c r="F18" i="6"/>
  <c r="E18" i="6"/>
  <c r="D18" i="6"/>
  <c r="G17" i="6"/>
  <c r="F17" i="6"/>
  <c r="E17" i="6"/>
  <c r="D17" i="6"/>
  <c r="G16" i="6"/>
  <c r="F16" i="6"/>
  <c r="E16" i="6"/>
  <c r="D16" i="6"/>
  <c r="G15" i="6"/>
  <c r="F15" i="6"/>
  <c r="E15" i="6"/>
  <c r="D15" i="6"/>
  <c r="G14" i="6"/>
  <c r="F14" i="6"/>
  <c r="E14" i="6"/>
  <c r="D14" i="6"/>
  <c r="G13" i="6"/>
  <c r="F13" i="6"/>
  <c r="E13" i="6"/>
  <c r="D13" i="6"/>
  <c r="G12" i="6"/>
  <c r="F12" i="6"/>
  <c r="E12" i="6"/>
  <c r="D12" i="6"/>
  <c r="G11" i="6"/>
  <c r="F11" i="6"/>
  <c r="E11" i="6"/>
  <c r="D11" i="6"/>
  <c r="G10" i="6"/>
  <c r="F10" i="6"/>
  <c r="E10" i="6"/>
  <c r="D10" i="6"/>
  <c r="G9" i="6"/>
  <c r="F9" i="6"/>
  <c r="E9" i="6"/>
  <c r="D9" i="6"/>
  <c r="G8" i="6"/>
  <c r="F8" i="6"/>
  <c r="E8" i="6"/>
  <c r="D8" i="6"/>
  <c r="G7" i="6"/>
  <c r="F7" i="6"/>
  <c r="E7" i="6"/>
  <c r="D7" i="6"/>
  <c r="G6" i="6"/>
  <c r="F6" i="6"/>
  <c r="E6" i="6"/>
  <c r="D6" i="6"/>
  <c r="G5" i="6"/>
  <c r="F5" i="6"/>
  <c r="E5" i="6"/>
  <c r="D5" i="6"/>
  <c r="G4" i="6"/>
  <c r="F4" i="6"/>
  <c r="E4" i="6"/>
  <c r="D4" i="6"/>
  <c r="G34" i="7"/>
  <c r="F34" i="7"/>
  <c r="E34" i="7"/>
  <c r="D34" i="7"/>
  <c r="G33" i="7"/>
  <c r="F33" i="7"/>
  <c r="E33" i="7"/>
  <c r="D33" i="7"/>
  <c r="G32" i="7"/>
  <c r="F32" i="7"/>
  <c r="E32" i="7"/>
  <c r="D32" i="7"/>
  <c r="G31" i="7"/>
  <c r="F31" i="7"/>
  <c r="E31" i="7"/>
  <c r="D31" i="7"/>
  <c r="G30" i="7"/>
  <c r="F30" i="7"/>
  <c r="E30" i="7"/>
  <c r="D30" i="7"/>
  <c r="G29" i="7"/>
  <c r="F29" i="7"/>
  <c r="E29" i="7"/>
  <c r="D29" i="7"/>
  <c r="G28" i="7"/>
  <c r="F28" i="7"/>
  <c r="E28" i="7"/>
  <c r="D28" i="7"/>
  <c r="G27" i="7"/>
  <c r="F27" i="7"/>
  <c r="E27" i="7"/>
  <c r="D27" i="7"/>
  <c r="G26" i="7"/>
  <c r="F26" i="7"/>
  <c r="E26" i="7"/>
  <c r="D26" i="7"/>
  <c r="G25" i="7"/>
  <c r="F25" i="7"/>
  <c r="E25" i="7"/>
  <c r="D25" i="7"/>
  <c r="G24" i="7"/>
  <c r="F24" i="7"/>
  <c r="E24" i="7"/>
  <c r="D24" i="7"/>
  <c r="G23" i="7"/>
  <c r="F23" i="7"/>
  <c r="E23" i="7"/>
  <c r="D23" i="7"/>
  <c r="G22" i="7"/>
  <c r="F22" i="7"/>
  <c r="E22" i="7"/>
  <c r="D22" i="7"/>
  <c r="G21" i="7"/>
  <c r="F21" i="7"/>
  <c r="E21" i="7"/>
  <c r="D21" i="7"/>
  <c r="G20" i="7"/>
  <c r="F20" i="7"/>
  <c r="E20" i="7"/>
  <c r="D20" i="7"/>
  <c r="G19" i="7"/>
  <c r="F19" i="7"/>
  <c r="E19" i="7"/>
  <c r="D19" i="7"/>
  <c r="G18" i="7"/>
  <c r="F18" i="7"/>
  <c r="E18" i="7"/>
  <c r="D18" i="7"/>
  <c r="G17" i="7"/>
  <c r="F17" i="7"/>
  <c r="E17" i="7"/>
  <c r="D17" i="7"/>
  <c r="G16" i="7"/>
  <c r="F16" i="7"/>
  <c r="E16" i="7"/>
  <c r="D16" i="7"/>
  <c r="G15" i="7"/>
  <c r="F15" i="7"/>
  <c r="E15" i="7"/>
  <c r="D15" i="7"/>
  <c r="G14" i="7"/>
  <c r="F14" i="7"/>
  <c r="E14" i="7"/>
  <c r="D14" i="7"/>
  <c r="G13" i="7"/>
  <c r="F13" i="7"/>
  <c r="E13" i="7"/>
  <c r="D13" i="7"/>
  <c r="G12" i="7"/>
  <c r="F12" i="7"/>
  <c r="E12" i="7"/>
  <c r="D12" i="7"/>
  <c r="G11" i="7"/>
  <c r="F11" i="7"/>
  <c r="E11" i="7"/>
  <c r="D11" i="7"/>
  <c r="G10" i="7"/>
  <c r="F10" i="7"/>
  <c r="E10" i="7"/>
  <c r="D10" i="7"/>
  <c r="G9" i="7"/>
  <c r="F9" i="7"/>
  <c r="E9" i="7"/>
  <c r="D9" i="7"/>
  <c r="G8" i="7"/>
  <c r="F8" i="7"/>
  <c r="E8" i="7"/>
  <c r="D8" i="7"/>
  <c r="G7" i="7"/>
  <c r="F7" i="7"/>
  <c r="E7" i="7"/>
  <c r="D7" i="7"/>
  <c r="G6" i="7"/>
  <c r="F6" i="7"/>
  <c r="E6" i="7"/>
  <c r="D6" i="7"/>
  <c r="G5" i="7"/>
  <c r="F5" i="7"/>
  <c r="E5" i="7"/>
  <c r="D5" i="7"/>
  <c r="G4" i="7"/>
  <c r="F4" i="7"/>
  <c r="E4" i="7"/>
  <c r="D4" i="7"/>
  <c r="G34" i="8"/>
  <c r="F34" i="8"/>
  <c r="E34" i="8"/>
  <c r="D34" i="8"/>
  <c r="G33" i="8"/>
  <c r="F33" i="8"/>
  <c r="E33" i="8"/>
  <c r="D33" i="8"/>
  <c r="G32" i="8"/>
  <c r="F32" i="8"/>
  <c r="E32" i="8"/>
  <c r="D32" i="8"/>
  <c r="G31" i="8"/>
  <c r="F31" i="8"/>
  <c r="E31" i="8"/>
  <c r="D31" i="8"/>
  <c r="G30" i="8"/>
  <c r="F30" i="8"/>
  <c r="E30" i="8"/>
  <c r="D30" i="8"/>
  <c r="G29" i="8"/>
  <c r="F29" i="8"/>
  <c r="E29" i="8"/>
  <c r="D29" i="8"/>
  <c r="G28" i="8"/>
  <c r="F28" i="8"/>
  <c r="E28" i="8"/>
  <c r="D28" i="8"/>
  <c r="G27" i="8"/>
  <c r="F27" i="8"/>
  <c r="E27" i="8"/>
  <c r="D27" i="8"/>
  <c r="G26" i="8"/>
  <c r="F26" i="8"/>
  <c r="E26" i="8"/>
  <c r="D26" i="8"/>
  <c r="G25" i="8"/>
  <c r="F25" i="8"/>
  <c r="E25" i="8"/>
  <c r="D25" i="8"/>
  <c r="G24" i="8"/>
  <c r="F24" i="8"/>
  <c r="E24" i="8"/>
  <c r="D24" i="8"/>
  <c r="G23" i="8"/>
  <c r="F23" i="8"/>
  <c r="E23" i="8"/>
  <c r="D23" i="8"/>
  <c r="G22" i="8"/>
  <c r="F22" i="8"/>
  <c r="E22" i="8"/>
  <c r="D22" i="8"/>
  <c r="G21" i="8"/>
  <c r="F21" i="8"/>
  <c r="E21" i="8"/>
  <c r="D21" i="8"/>
  <c r="G20" i="8"/>
  <c r="F20" i="8"/>
  <c r="E20" i="8"/>
  <c r="D20" i="8"/>
  <c r="G19" i="8"/>
  <c r="F19" i="8"/>
  <c r="E19" i="8"/>
  <c r="D19" i="8"/>
  <c r="G18" i="8"/>
  <c r="F18" i="8"/>
  <c r="E18" i="8"/>
  <c r="D18" i="8"/>
  <c r="G17" i="8"/>
  <c r="F17" i="8"/>
  <c r="E17" i="8"/>
  <c r="D17" i="8"/>
  <c r="G16" i="8"/>
  <c r="F16" i="8"/>
  <c r="E16" i="8"/>
  <c r="D16" i="8"/>
  <c r="G15" i="8"/>
  <c r="F15" i="8"/>
  <c r="E15" i="8"/>
  <c r="D15" i="8"/>
  <c r="G14" i="8"/>
  <c r="F14" i="8"/>
  <c r="E14" i="8"/>
  <c r="D14" i="8"/>
  <c r="G13" i="8"/>
  <c r="F13" i="8"/>
  <c r="E13" i="8"/>
  <c r="D13" i="8"/>
  <c r="G12" i="8"/>
  <c r="F12" i="8"/>
  <c r="E12" i="8"/>
  <c r="D12" i="8"/>
  <c r="G11" i="8"/>
  <c r="F11" i="8"/>
  <c r="E11" i="8"/>
  <c r="D11" i="8"/>
  <c r="G10" i="8"/>
  <c r="F10" i="8"/>
  <c r="E10" i="8"/>
  <c r="D10" i="8"/>
  <c r="G9" i="8"/>
  <c r="F9" i="8"/>
  <c r="E9" i="8"/>
  <c r="D9" i="8"/>
  <c r="G8" i="8"/>
  <c r="F8" i="8"/>
  <c r="E8" i="8"/>
  <c r="D8" i="8"/>
  <c r="G7" i="8"/>
  <c r="F7" i="8"/>
  <c r="E7" i="8"/>
  <c r="D7" i="8"/>
  <c r="G6" i="8"/>
  <c r="F6" i="8"/>
  <c r="E6" i="8"/>
  <c r="D6" i="8"/>
  <c r="G5" i="8"/>
  <c r="F5" i="8"/>
  <c r="E5" i="8"/>
  <c r="D5" i="8"/>
  <c r="G4" i="8"/>
  <c r="F4" i="8"/>
  <c r="E4" i="8"/>
  <c r="D4" i="8"/>
  <c r="G34" i="9"/>
  <c r="F34" i="9"/>
  <c r="E34" i="9"/>
  <c r="D34" i="9"/>
  <c r="G33" i="9"/>
  <c r="F33" i="9"/>
  <c r="E33" i="9"/>
  <c r="D33" i="9"/>
  <c r="G32" i="9"/>
  <c r="F32" i="9"/>
  <c r="E32" i="9"/>
  <c r="D32" i="9"/>
  <c r="G31" i="9"/>
  <c r="F31" i="9"/>
  <c r="E31" i="9"/>
  <c r="D31" i="9"/>
  <c r="G30" i="9"/>
  <c r="F30" i="9"/>
  <c r="E30" i="9"/>
  <c r="D30" i="9"/>
  <c r="G29" i="9"/>
  <c r="F29" i="9"/>
  <c r="E29" i="9"/>
  <c r="D29" i="9"/>
  <c r="G28" i="9"/>
  <c r="F28" i="9"/>
  <c r="E28" i="9"/>
  <c r="D28" i="9"/>
  <c r="G27" i="9"/>
  <c r="F27" i="9"/>
  <c r="E27" i="9"/>
  <c r="D27" i="9"/>
  <c r="G26" i="9"/>
  <c r="F26" i="9"/>
  <c r="E26" i="9"/>
  <c r="D26" i="9"/>
  <c r="G25" i="9"/>
  <c r="F25" i="9"/>
  <c r="E25" i="9"/>
  <c r="D25" i="9"/>
  <c r="G24" i="9"/>
  <c r="F24" i="9"/>
  <c r="E24" i="9"/>
  <c r="D24" i="9"/>
  <c r="G23" i="9"/>
  <c r="F23" i="9"/>
  <c r="E23" i="9"/>
  <c r="D23" i="9"/>
  <c r="G22" i="9"/>
  <c r="F22" i="9"/>
  <c r="E22" i="9"/>
  <c r="D22" i="9"/>
  <c r="G21" i="9"/>
  <c r="F21" i="9"/>
  <c r="E21" i="9"/>
  <c r="D21" i="9"/>
  <c r="G20" i="9"/>
  <c r="F20" i="9"/>
  <c r="E20" i="9"/>
  <c r="D20" i="9"/>
  <c r="G19" i="9"/>
  <c r="F19" i="9"/>
  <c r="E19" i="9"/>
  <c r="D19" i="9"/>
  <c r="G18" i="9"/>
  <c r="F18" i="9"/>
  <c r="E18" i="9"/>
  <c r="D18" i="9"/>
  <c r="G17" i="9"/>
  <c r="F17" i="9"/>
  <c r="E17" i="9"/>
  <c r="D17" i="9"/>
  <c r="G16" i="9"/>
  <c r="F16" i="9"/>
  <c r="E16" i="9"/>
  <c r="D16" i="9"/>
  <c r="G15" i="9"/>
  <c r="F15" i="9"/>
  <c r="E15" i="9"/>
  <c r="D15" i="9"/>
  <c r="G14" i="9"/>
  <c r="F14" i="9"/>
  <c r="E14" i="9"/>
  <c r="D14" i="9"/>
  <c r="G13" i="9"/>
  <c r="F13" i="9"/>
  <c r="E13" i="9"/>
  <c r="D13" i="9"/>
  <c r="G12" i="9"/>
  <c r="F12" i="9"/>
  <c r="E12" i="9"/>
  <c r="D12" i="9"/>
  <c r="G11" i="9"/>
  <c r="F11" i="9"/>
  <c r="E11" i="9"/>
  <c r="D11" i="9"/>
  <c r="G10" i="9"/>
  <c r="F10" i="9"/>
  <c r="E10" i="9"/>
  <c r="D10" i="9"/>
  <c r="G9" i="9"/>
  <c r="F9" i="9"/>
  <c r="E9" i="9"/>
  <c r="D9" i="9"/>
  <c r="G8" i="9"/>
  <c r="F8" i="9"/>
  <c r="E8" i="9"/>
  <c r="D8" i="9"/>
  <c r="G7" i="9"/>
  <c r="F7" i="9"/>
  <c r="E7" i="9"/>
  <c r="D7" i="9"/>
  <c r="G6" i="9"/>
  <c r="F6" i="9"/>
  <c r="E6" i="9"/>
  <c r="D6" i="9"/>
  <c r="G5" i="9"/>
  <c r="F5" i="9"/>
  <c r="E5" i="9"/>
  <c r="D5" i="9"/>
  <c r="G4" i="9"/>
  <c r="F4" i="9"/>
  <c r="E4" i="9"/>
  <c r="D4" i="9"/>
  <c r="G34" i="10"/>
  <c r="F34" i="10"/>
  <c r="E34" i="10"/>
  <c r="D34" i="10"/>
  <c r="G33" i="10"/>
  <c r="F33" i="10"/>
  <c r="E33" i="10"/>
  <c r="D33" i="10"/>
  <c r="G32" i="10"/>
  <c r="F32" i="10"/>
  <c r="E32" i="10"/>
  <c r="D32" i="10"/>
  <c r="G31" i="10"/>
  <c r="F31" i="10"/>
  <c r="E31" i="10"/>
  <c r="D31" i="10"/>
  <c r="G30" i="10"/>
  <c r="F30" i="10"/>
  <c r="E30" i="10"/>
  <c r="D30" i="10"/>
  <c r="G29" i="10"/>
  <c r="F29" i="10"/>
  <c r="E29" i="10"/>
  <c r="D29" i="10"/>
  <c r="G28" i="10"/>
  <c r="F28" i="10"/>
  <c r="E28" i="10"/>
  <c r="D28" i="10"/>
  <c r="G27" i="10"/>
  <c r="F27" i="10"/>
  <c r="E27" i="10"/>
  <c r="D27" i="10"/>
  <c r="G26" i="10"/>
  <c r="F26" i="10"/>
  <c r="E26" i="10"/>
  <c r="D26" i="10"/>
  <c r="G25" i="10"/>
  <c r="F25" i="10"/>
  <c r="E25" i="10"/>
  <c r="D25" i="10"/>
  <c r="G24" i="10"/>
  <c r="F24" i="10"/>
  <c r="E24" i="10"/>
  <c r="D24" i="10"/>
  <c r="G23" i="10"/>
  <c r="F23" i="10"/>
  <c r="E23" i="10"/>
  <c r="D23" i="10"/>
  <c r="G22" i="10"/>
  <c r="F22" i="10"/>
  <c r="E22" i="10"/>
  <c r="D22" i="10"/>
  <c r="G21" i="10"/>
  <c r="F21" i="10"/>
  <c r="E21" i="10"/>
  <c r="D21" i="10"/>
  <c r="G20" i="10"/>
  <c r="F20" i="10"/>
  <c r="E20" i="10"/>
  <c r="D20" i="10"/>
  <c r="G19" i="10"/>
  <c r="F19" i="10"/>
  <c r="E19" i="10"/>
  <c r="D19" i="10"/>
  <c r="G18" i="10"/>
  <c r="F18" i="10"/>
  <c r="E18" i="10"/>
  <c r="D18" i="10"/>
  <c r="G17" i="10"/>
  <c r="F17" i="10"/>
  <c r="E17" i="10"/>
  <c r="D17" i="10"/>
  <c r="G16" i="10"/>
  <c r="F16" i="10"/>
  <c r="E16" i="10"/>
  <c r="D16" i="10"/>
  <c r="G15" i="10"/>
  <c r="F15" i="10"/>
  <c r="E15" i="10"/>
  <c r="D15" i="10"/>
  <c r="G14" i="10"/>
  <c r="F14" i="10"/>
  <c r="E14" i="10"/>
  <c r="D14" i="10"/>
  <c r="G13" i="10"/>
  <c r="F13" i="10"/>
  <c r="E13" i="10"/>
  <c r="D13" i="10"/>
  <c r="G12" i="10"/>
  <c r="F12" i="10"/>
  <c r="E12" i="10"/>
  <c r="D12" i="10"/>
  <c r="G11" i="10"/>
  <c r="F11" i="10"/>
  <c r="E11" i="10"/>
  <c r="D11" i="10"/>
  <c r="G10" i="10"/>
  <c r="F10" i="10"/>
  <c r="E10" i="10"/>
  <c r="D10" i="10"/>
  <c r="G9" i="10"/>
  <c r="F9" i="10"/>
  <c r="E9" i="10"/>
  <c r="D9" i="10"/>
  <c r="G8" i="10"/>
  <c r="F8" i="10"/>
  <c r="E8" i="10"/>
  <c r="D8" i="10"/>
  <c r="G7" i="10"/>
  <c r="F7" i="10"/>
  <c r="E7" i="10"/>
  <c r="D7" i="10"/>
  <c r="G6" i="10"/>
  <c r="F6" i="10"/>
  <c r="E6" i="10"/>
  <c r="D6" i="10"/>
  <c r="G5" i="10"/>
  <c r="F5" i="10"/>
  <c r="E5" i="10"/>
  <c r="D5" i="10"/>
  <c r="G4" i="10"/>
  <c r="F4" i="10"/>
  <c r="E4" i="10"/>
  <c r="D4" i="10"/>
  <c r="G34" i="11"/>
  <c r="F34" i="11"/>
  <c r="E34" i="11"/>
  <c r="D34" i="11"/>
  <c r="G33" i="11"/>
  <c r="F33" i="11"/>
  <c r="E33" i="11"/>
  <c r="D33" i="11"/>
  <c r="G32" i="11"/>
  <c r="F32" i="11"/>
  <c r="E32" i="11"/>
  <c r="D32" i="11"/>
  <c r="G31" i="11"/>
  <c r="F31" i="11"/>
  <c r="E31" i="11"/>
  <c r="D31" i="11"/>
  <c r="G30" i="11"/>
  <c r="F30" i="11"/>
  <c r="E30" i="11"/>
  <c r="D30" i="11"/>
  <c r="G29" i="11"/>
  <c r="F29" i="11"/>
  <c r="E29" i="11"/>
  <c r="D29" i="11"/>
  <c r="G28" i="11"/>
  <c r="F28" i="11"/>
  <c r="E28" i="11"/>
  <c r="D28" i="11"/>
  <c r="G27" i="11"/>
  <c r="F27" i="11"/>
  <c r="E27" i="11"/>
  <c r="D27" i="11"/>
  <c r="G26" i="11"/>
  <c r="F26" i="11"/>
  <c r="E26" i="11"/>
  <c r="D26" i="11"/>
  <c r="G25" i="11"/>
  <c r="F25" i="11"/>
  <c r="E25" i="11"/>
  <c r="D25" i="11"/>
  <c r="G24" i="11"/>
  <c r="F24" i="11"/>
  <c r="E24" i="11"/>
  <c r="D24" i="11"/>
  <c r="G23" i="11"/>
  <c r="F23" i="11"/>
  <c r="E23" i="11"/>
  <c r="D23" i="11"/>
  <c r="G22" i="11"/>
  <c r="F22" i="11"/>
  <c r="E22" i="11"/>
  <c r="D22" i="11"/>
  <c r="G21" i="11"/>
  <c r="F21" i="11"/>
  <c r="E21" i="11"/>
  <c r="D21" i="11"/>
  <c r="G20" i="11"/>
  <c r="F20" i="11"/>
  <c r="E20" i="11"/>
  <c r="D20" i="11"/>
  <c r="G19" i="11"/>
  <c r="F19" i="11"/>
  <c r="E19" i="11"/>
  <c r="D19" i="11"/>
  <c r="G18" i="11"/>
  <c r="F18" i="11"/>
  <c r="E18" i="11"/>
  <c r="D18" i="11"/>
  <c r="G17" i="11"/>
  <c r="F17" i="11"/>
  <c r="E17" i="11"/>
  <c r="D17" i="11"/>
  <c r="G16" i="11"/>
  <c r="F16" i="11"/>
  <c r="E16" i="11"/>
  <c r="D16" i="11"/>
  <c r="G15" i="11"/>
  <c r="F15" i="11"/>
  <c r="E15" i="11"/>
  <c r="D15" i="11"/>
  <c r="G14" i="11"/>
  <c r="F14" i="11"/>
  <c r="E14" i="11"/>
  <c r="D14" i="11"/>
  <c r="G13" i="11"/>
  <c r="F13" i="11"/>
  <c r="E13" i="11"/>
  <c r="D13" i="11"/>
  <c r="G12" i="11"/>
  <c r="F12" i="11"/>
  <c r="E12" i="11"/>
  <c r="D12" i="11"/>
  <c r="G11" i="11"/>
  <c r="F11" i="11"/>
  <c r="E11" i="11"/>
  <c r="D11" i="11"/>
  <c r="G10" i="11"/>
  <c r="F10" i="11"/>
  <c r="E10" i="11"/>
  <c r="D10" i="11"/>
  <c r="G9" i="11"/>
  <c r="F9" i="11"/>
  <c r="E9" i="11"/>
  <c r="D9" i="11"/>
  <c r="G8" i="11"/>
  <c r="F8" i="11"/>
  <c r="E8" i="11"/>
  <c r="D8" i="11"/>
  <c r="G7" i="11"/>
  <c r="F7" i="11"/>
  <c r="E7" i="11"/>
  <c r="D7" i="11"/>
  <c r="G6" i="11"/>
  <c r="F6" i="11"/>
  <c r="E6" i="11"/>
  <c r="D6" i="11"/>
  <c r="G5" i="11"/>
  <c r="F5" i="11"/>
  <c r="E5" i="11"/>
  <c r="D5" i="11"/>
  <c r="G4" i="11"/>
  <c r="F4" i="11"/>
  <c r="E4" i="11"/>
  <c r="D4" i="11"/>
  <c r="G34" i="12"/>
  <c r="F34" i="12"/>
  <c r="E34" i="12"/>
  <c r="D34" i="12"/>
  <c r="G33" i="12"/>
  <c r="F33" i="12"/>
  <c r="E33" i="12"/>
  <c r="D33" i="12"/>
  <c r="G32" i="12"/>
  <c r="F32" i="12"/>
  <c r="E32" i="12"/>
  <c r="D32" i="12"/>
  <c r="G31" i="12"/>
  <c r="F31" i="12"/>
  <c r="E31" i="12"/>
  <c r="D31" i="12"/>
  <c r="G30" i="12"/>
  <c r="F30" i="12"/>
  <c r="E30" i="12"/>
  <c r="D30" i="12"/>
  <c r="G29" i="12"/>
  <c r="F29" i="12"/>
  <c r="E29" i="12"/>
  <c r="D29" i="12"/>
  <c r="G28" i="12"/>
  <c r="F28" i="12"/>
  <c r="E28" i="12"/>
  <c r="D28" i="12"/>
  <c r="G27" i="12"/>
  <c r="F27" i="12"/>
  <c r="E27" i="12"/>
  <c r="D27" i="12"/>
  <c r="G26" i="12"/>
  <c r="F26" i="12"/>
  <c r="E26" i="12"/>
  <c r="D26" i="12"/>
  <c r="G25" i="12"/>
  <c r="F25" i="12"/>
  <c r="E25" i="12"/>
  <c r="D25" i="12"/>
  <c r="G24" i="12"/>
  <c r="F24" i="12"/>
  <c r="E24" i="12"/>
  <c r="D24" i="12"/>
  <c r="G23" i="12"/>
  <c r="F23" i="12"/>
  <c r="E23" i="12"/>
  <c r="D23" i="12"/>
  <c r="G22" i="12"/>
  <c r="F22" i="12"/>
  <c r="E22" i="12"/>
  <c r="D22" i="12"/>
  <c r="G21" i="12"/>
  <c r="F21" i="12"/>
  <c r="E21" i="12"/>
  <c r="D21" i="12"/>
  <c r="G20" i="12"/>
  <c r="F20" i="12"/>
  <c r="E20" i="12"/>
  <c r="D20" i="12"/>
  <c r="G19" i="12"/>
  <c r="F19" i="12"/>
  <c r="E19" i="12"/>
  <c r="D19" i="12"/>
  <c r="G18" i="12"/>
  <c r="F18" i="12"/>
  <c r="E18" i="12"/>
  <c r="D18" i="12"/>
  <c r="G17" i="12"/>
  <c r="F17" i="12"/>
  <c r="E17" i="12"/>
  <c r="D17" i="12"/>
  <c r="G16" i="12"/>
  <c r="F16" i="12"/>
  <c r="E16" i="12"/>
  <c r="D16" i="12"/>
  <c r="G15" i="12"/>
  <c r="F15" i="12"/>
  <c r="E15" i="12"/>
  <c r="D15" i="12"/>
  <c r="G14" i="12"/>
  <c r="F14" i="12"/>
  <c r="E14" i="12"/>
  <c r="D14" i="12"/>
  <c r="G13" i="12"/>
  <c r="F13" i="12"/>
  <c r="E13" i="12"/>
  <c r="D13" i="12"/>
  <c r="G12" i="12"/>
  <c r="F12" i="12"/>
  <c r="E12" i="12"/>
  <c r="D12" i="12"/>
  <c r="G11" i="12"/>
  <c r="F11" i="12"/>
  <c r="E11" i="12"/>
  <c r="D11" i="12"/>
  <c r="G10" i="12"/>
  <c r="F10" i="12"/>
  <c r="E10" i="12"/>
  <c r="D10" i="12"/>
  <c r="G9" i="12"/>
  <c r="F9" i="12"/>
  <c r="E9" i="12"/>
  <c r="D9" i="12"/>
  <c r="G8" i="12"/>
  <c r="F8" i="12"/>
  <c r="E8" i="12"/>
  <c r="D8" i="12"/>
  <c r="G7" i="12"/>
  <c r="F7" i="12"/>
  <c r="E7" i="12"/>
  <c r="D7" i="12"/>
  <c r="G6" i="12"/>
  <c r="F6" i="12"/>
  <c r="E6" i="12"/>
  <c r="D6" i="12"/>
  <c r="G5" i="12"/>
  <c r="F5" i="12"/>
  <c r="E5" i="12"/>
  <c r="D5" i="12"/>
  <c r="G4" i="12"/>
  <c r="F4" i="12"/>
  <c r="E4" i="12"/>
  <c r="D4" i="12"/>
  <c r="G34" i="3"/>
  <c r="F34" i="3"/>
  <c r="E34" i="3"/>
  <c r="D34" i="3"/>
  <c r="G33" i="3"/>
  <c r="F33" i="3"/>
  <c r="E33" i="3"/>
  <c r="D33" i="3"/>
  <c r="G32" i="3"/>
  <c r="F32" i="3"/>
  <c r="E32" i="3"/>
  <c r="D32" i="3"/>
  <c r="G31" i="3"/>
  <c r="F31" i="3"/>
  <c r="E31" i="3"/>
  <c r="D31" i="3"/>
  <c r="G30" i="3"/>
  <c r="F30" i="3"/>
  <c r="E30" i="3"/>
  <c r="D30" i="3"/>
  <c r="G29" i="3"/>
  <c r="F29" i="3"/>
  <c r="E29" i="3"/>
  <c r="D29" i="3"/>
  <c r="G28" i="3"/>
  <c r="F28" i="3"/>
  <c r="E28" i="3"/>
  <c r="D28" i="3"/>
  <c r="G27" i="3"/>
  <c r="F27" i="3"/>
  <c r="E27" i="3"/>
  <c r="D27" i="3"/>
  <c r="G26" i="3"/>
  <c r="F26" i="3"/>
  <c r="E26" i="3"/>
  <c r="D26" i="3"/>
  <c r="G25" i="3"/>
  <c r="F25" i="3"/>
  <c r="E25" i="3"/>
  <c r="D25" i="3"/>
  <c r="G24" i="3"/>
  <c r="F24" i="3"/>
  <c r="E24" i="3"/>
  <c r="D24" i="3"/>
  <c r="G23" i="3"/>
  <c r="F23" i="3"/>
  <c r="E23" i="3"/>
  <c r="D23" i="3"/>
  <c r="G22" i="3"/>
  <c r="F22" i="3"/>
  <c r="E22" i="3"/>
  <c r="D22" i="3"/>
  <c r="G21" i="3"/>
  <c r="F21" i="3"/>
  <c r="E21" i="3"/>
  <c r="D21" i="3"/>
  <c r="G20" i="3"/>
  <c r="F20" i="3"/>
  <c r="E20" i="3"/>
  <c r="D20" i="3"/>
  <c r="G19" i="3"/>
  <c r="F19" i="3"/>
  <c r="E19" i="3"/>
  <c r="D19" i="3"/>
  <c r="G18" i="3"/>
  <c r="F18" i="3"/>
  <c r="E18" i="3"/>
  <c r="D18" i="3"/>
  <c r="G17" i="3"/>
  <c r="F17" i="3"/>
  <c r="E17" i="3"/>
  <c r="D17" i="3"/>
  <c r="G16" i="3"/>
  <c r="F16" i="3"/>
  <c r="E16" i="3"/>
  <c r="D16" i="3"/>
  <c r="G15" i="3"/>
  <c r="F15" i="3"/>
  <c r="E15" i="3"/>
  <c r="D15" i="3"/>
  <c r="G14" i="3"/>
  <c r="F14" i="3"/>
  <c r="E14" i="3"/>
  <c r="D14" i="3"/>
  <c r="G13" i="3"/>
  <c r="F13" i="3"/>
  <c r="E13" i="3"/>
  <c r="D13" i="3"/>
  <c r="G12" i="3"/>
  <c r="F12" i="3"/>
  <c r="E12" i="3"/>
  <c r="D12" i="3"/>
  <c r="G11" i="3"/>
  <c r="F11" i="3"/>
  <c r="E11" i="3"/>
  <c r="D11" i="3"/>
  <c r="G10" i="3"/>
  <c r="F10" i="3"/>
  <c r="E10" i="3"/>
  <c r="D10" i="3"/>
  <c r="G9" i="3"/>
  <c r="F9" i="3"/>
  <c r="E9" i="3"/>
  <c r="D9" i="3"/>
  <c r="G8" i="3"/>
  <c r="F8" i="3"/>
  <c r="E8" i="3"/>
  <c r="D8" i="3"/>
  <c r="G7" i="3"/>
  <c r="F7" i="3"/>
  <c r="E7" i="3"/>
  <c r="D7" i="3"/>
  <c r="G6" i="3"/>
  <c r="F6" i="3"/>
  <c r="E6" i="3"/>
  <c r="D6" i="3"/>
  <c r="G5" i="3"/>
  <c r="F5" i="3"/>
  <c r="E5" i="3"/>
  <c r="D5" i="3"/>
  <c r="G4" i="3"/>
  <c r="F4" i="3"/>
  <c r="E4" i="3"/>
  <c r="D4" i="3"/>
  <c r="G34" i="2"/>
  <c r="F34" i="2"/>
  <c r="E34" i="2"/>
  <c r="D34" i="2"/>
  <c r="G33" i="2"/>
  <c r="F33" i="2"/>
  <c r="E33" i="2"/>
  <c r="D33" i="2"/>
  <c r="G32" i="2"/>
  <c r="F32" i="2"/>
  <c r="E32" i="2"/>
  <c r="D32" i="2"/>
  <c r="G31" i="2"/>
  <c r="F31" i="2"/>
  <c r="E31" i="2"/>
  <c r="D31" i="2"/>
  <c r="G30" i="2"/>
  <c r="F30" i="2"/>
  <c r="E30" i="2"/>
  <c r="D30" i="2"/>
  <c r="G29" i="2"/>
  <c r="F29" i="2"/>
  <c r="E29" i="2"/>
  <c r="D29" i="2"/>
  <c r="G28" i="2"/>
  <c r="F28" i="2"/>
  <c r="E28" i="2"/>
  <c r="D28" i="2"/>
  <c r="G27" i="2"/>
  <c r="F27" i="2"/>
  <c r="E27" i="2"/>
  <c r="D27" i="2"/>
  <c r="G26" i="2"/>
  <c r="F26" i="2"/>
  <c r="E26" i="2"/>
  <c r="D26" i="2"/>
  <c r="G25" i="2"/>
  <c r="F25" i="2"/>
  <c r="E25" i="2"/>
  <c r="D25" i="2"/>
  <c r="G24" i="2"/>
  <c r="F24" i="2"/>
  <c r="E24" i="2"/>
  <c r="D24" i="2"/>
  <c r="G23" i="2"/>
  <c r="F23" i="2"/>
  <c r="E23" i="2"/>
  <c r="D23" i="2"/>
  <c r="G22" i="2"/>
  <c r="F22" i="2"/>
  <c r="E22" i="2"/>
  <c r="D22" i="2"/>
  <c r="G21" i="2"/>
  <c r="F21" i="2"/>
  <c r="E21" i="2"/>
  <c r="D21" i="2"/>
  <c r="G20" i="2"/>
  <c r="F20" i="2"/>
  <c r="E20" i="2"/>
  <c r="D20" i="2"/>
  <c r="G19" i="2"/>
  <c r="F19" i="2"/>
  <c r="E19" i="2"/>
  <c r="D19" i="2"/>
  <c r="G18" i="2"/>
  <c r="F18" i="2"/>
  <c r="E18" i="2"/>
  <c r="D18" i="2"/>
  <c r="G17" i="2"/>
  <c r="F17" i="2"/>
  <c r="E17" i="2"/>
  <c r="D17" i="2"/>
  <c r="G16" i="2"/>
  <c r="F16" i="2"/>
  <c r="E16" i="2"/>
  <c r="D16" i="2"/>
  <c r="G15" i="2"/>
  <c r="F15" i="2"/>
  <c r="E15" i="2"/>
  <c r="D15" i="2"/>
  <c r="G14" i="2"/>
  <c r="F14" i="2"/>
  <c r="E14" i="2"/>
  <c r="D14" i="2"/>
  <c r="G13" i="2"/>
  <c r="F13" i="2"/>
  <c r="E13" i="2"/>
  <c r="D13" i="2"/>
  <c r="G12" i="2"/>
  <c r="F12" i="2"/>
  <c r="E12" i="2"/>
  <c r="D12" i="2"/>
  <c r="G11" i="2"/>
  <c r="F11" i="2"/>
  <c r="E11" i="2"/>
  <c r="D11" i="2"/>
  <c r="G10" i="2"/>
  <c r="F10" i="2"/>
  <c r="E10" i="2"/>
  <c r="D10" i="2"/>
  <c r="G9" i="2"/>
  <c r="F9" i="2"/>
  <c r="E9" i="2"/>
  <c r="D9" i="2"/>
  <c r="G8" i="2"/>
  <c r="F8" i="2"/>
  <c r="E8" i="2"/>
  <c r="D8" i="2"/>
  <c r="G7" i="2"/>
  <c r="F7" i="2"/>
  <c r="E7" i="2"/>
  <c r="D7" i="2"/>
  <c r="G6" i="2"/>
  <c r="F6" i="2"/>
  <c r="E6" i="2"/>
  <c r="D6" i="2"/>
  <c r="G5" i="2"/>
  <c r="F5" i="2"/>
  <c r="E5" i="2"/>
  <c r="D5" i="2"/>
  <c r="G4" i="2"/>
  <c r="F4" i="2"/>
  <c r="E4" i="2"/>
  <c r="D4" i="2"/>
  <c r="B8" i="2" l="1"/>
  <c r="L4" i="1"/>
  <c r="B6" i="1"/>
  <c r="L34" i="2"/>
  <c r="H29" i="3"/>
  <c r="H26" i="5"/>
  <c r="K26" i="5" s="1"/>
  <c r="H27" i="5"/>
  <c r="J27" i="5" s="1"/>
  <c r="H28" i="5"/>
  <c r="J28" i="5" s="1"/>
  <c r="H30" i="5"/>
  <c r="K30" i="5" s="1"/>
  <c r="H13" i="4"/>
  <c r="K13" i="4" s="1"/>
  <c r="H11" i="3"/>
  <c r="J11" i="3" s="1"/>
  <c r="H14" i="3"/>
  <c r="K14" i="3" s="1"/>
  <c r="H26" i="3"/>
  <c r="K26" i="3" s="1"/>
  <c r="H28" i="3"/>
  <c r="J28" i="3" s="1"/>
  <c r="H30" i="3"/>
  <c r="K30" i="3" s="1"/>
  <c r="H13" i="12"/>
  <c r="K13" i="12" s="1"/>
  <c r="H33" i="12"/>
  <c r="K33" i="12" s="1"/>
  <c r="H6" i="9"/>
  <c r="H7" i="9"/>
  <c r="J7" i="9" s="1"/>
  <c r="H26" i="9"/>
  <c r="K26" i="9" s="1"/>
  <c r="H27" i="9"/>
  <c r="J27" i="9" s="1"/>
  <c r="H28" i="9"/>
  <c r="K28" i="9" s="1"/>
  <c r="H30" i="9"/>
  <c r="K30" i="9" s="1"/>
  <c r="H13" i="8"/>
  <c r="K13" i="8" s="1"/>
  <c r="H33" i="8"/>
  <c r="K33" i="8" s="1"/>
  <c r="H6" i="5"/>
  <c r="K6" i="5" s="1"/>
  <c r="H7" i="5"/>
  <c r="J7" i="5" s="1"/>
  <c r="H10" i="3"/>
  <c r="K10" i="3" s="1"/>
  <c r="H12" i="3"/>
  <c r="K12" i="3" s="1"/>
  <c r="H27" i="3"/>
  <c r="J27" i="3" s="1"/>
  <c r="H17" i="3"/>
  <c r="J17" i="3" s="1"/>
  <c r="H33" i="3"/>
  <c r="J33" i="3" s="1"/>
  <c r="H18" i="10"/>
  <c r="K18" i="10" s="1"/>
  <c r="H19" i="10"/>
  <c r="J19" i="10" s="1"/>
  <c r="H20" i="10"/>
  <c r="J20" i="10" s="1"/>
  <c r="H22" i="10"/>
  <c r="K22" i="10" s="1"/>
  <c r="H9" i="9"/>
  <c r="J9" i="9" s="1"/>
  <c r="H13" i="9"/>
  <c r="K13" i="9" s="1"/>
  <c r="H33" i="9"/>
  <c r="K33" i="9" s="1"/>
  <c r="H18" i="6"/>
  <c r="K18" i="6" s="1"/>
  <c r="H19" i="6"/>
  <c r="J19" i="6" s="1"/>
  <c r="H20" i="6"/>
  <c r="K20" i="6" s="1"/>
  <c r="H22" i="6"/>
  <c r="K22" i="6" s="1"/>
  <c r="H9" i="5"/>
  <c r="K9" i="5" s="1"/>
  <c r="H13" i="5"/>
  <c r="K13" i="5" s="1"/>
  <c r="H33" i="5"/>
  <c r="K33" i="5" s="1"/>
  <c r="H16" i="11"/>
  <c r="K16" i="11" s="1"/>
  <c r="H18" i="11"/>
  <c r="K18" i="11" s="1"/>
  <c r="H5" i="10"/>
  <c r="J5" i="10" s="1"/>
  <c r="H25" i="10"/>
  <c r="J25" i="10" s="1"/>
  <c r="H16" i="7"/>
  <c r="K16" i="7" s="1"/>
  <c r="H18" i="7"/>
  <c r="K18" i="7" s="1"/>
  <c r="H5" i="6"/>
  <c r="K5" i="6" s="1"/>
  <c r="H25" i="6"/>
  <c r="K25" i="6" s="1"/>
  <c r="H8" i="12"/>
  <c r="K8" i="12" s="1"/>
  <c r="H10" i="12"/>
  <c r="K10" i="12" s="1"/>
  <c r="H30" i="12"/>
  <c r="K30" i="12" s="1"/>
  <c r="H31" i="12"/>
  <c r="J31" i="12" s="1"/>
  <c r="H21" i="11"/>
  <c r="J21" i="11" s="1"/>
  <c r="H8" i="8"/>
  <c r="J8" i="8" s="1"/>
  <c r="H10" i="8"/>
  <c r="K10" i="8" s="1"/>
  <c r="H30" i="8"/>
  <c r="K30" i="8" s="1"/>
  <c r="H31" i="8"/>
  <c r="J31" i="8" s="1"/>
  <c r="H21" i="7"/>
  <c r="K21" i="7" s="1"/>
  <c r="H8" i="4"/>
  <c r="J8" i="4" s="1"/>
  <c r="H10" i="4"/>
  <c r="K10" i="4" s="1"/>
  <c r="H6" i="3"/>
  <c r="K6" i="3" s="1"/>
  <c r="H9" i="3"/>
  <c r="J9" i="3" s="1"/>
  <c r="H13" i="3"/>
  <c r="K13" i="3" s="1"/>
  <c r="H33" i="11"/>
  <c r="K33" i="11" s="1"/>
  <c r="H8" i="10"/>
  <c r="J8" i="10" s="1"/>
  <c r="H10" i="10"/>
  <c r="H13" i="10"/>
  <c r="K13" i="10" s="1"/>
  <c r="H30" i="10"/>
  <c r="K30" i="10" s="1"/>
  <c r="H31" i="10"/>
  <c r="H33" i="10"/>
  <c r="J33" i="10" s="1"/>
  <c r="H16" i="9"/>
  <c r="J16" i="9" s="1"/>
  <c r="H18" i="9"/>
  <c r="H21" i="9"/>
  <c r="K21" i="9" s="1"/>
  <c r="H5" i="8"/>
  <c r="J5" i="8" s="1"/>
  <c r="H18" i="8"/>
  <c r="K18" i="8" s="1"/>
  <c r="H19" i="8"/>
  <c r="J19" i="8" s="1"/>
  <c r="H20" i="8"/>
  <c r="K20" i="8" s="1"/>
  <c r="H22" i="8"/>
  <c r="H25" i="8"/>
  <c r="K25" i="8" s="1"/>
  <c r="H6" i="7"/>
  <c r="K6" i="7" s="1"/>
  <c r="H7" i="7"/>
  <c r="H9" i="7"/>
  <c r="J9" i="7" s="1"/>
  <c r="H13" i="7"/>
  <c r="K13" i="7" s="1"/>
  <c r="H26" i="7"/>
  <c r="K26" i="7" s="1"/>
  <c r="H27" i="7"/>
  <c r="J27" i="7" s="1"/>
  <c r="H28" i="7"/>
  <c r="K28" i="7" s="1"/>
  <c r="H30" i="7"/>
  <c r="H33" i="7"/>
  <c r="J33" i="7" s="1"/>
  <c r="H8" i="6"/>
  <c r="K8" i="6" s="1"/>
  <c r="H10" i="6"/>
  <c r="H13" i="6"/>
  <c r="J13" i="6" s="1"/>
  <c r="H30" i="6"/>
  <c r="K30" i="6" s="1"/>
  <c r="H31" i="6"/>
  <c r="H33" i="6"/>
  <c r="K33" i="6" s="1"/>
  <c r="H16" i="5"/>
  <c r="K16" i="5" s="1"/>
  <c r="H18" i="5"/>
  <c r="H21" i="5"/>
  <c r="K21" i="5" s="1"/>
  <c r="H5" i="4"/>
  <c r="H18" i="4"/>
  <c r="K18" i="4" s="1"/>
  <c r="H19" i="4"/>
  <c r="J19" i="4" s="1"/>
  <c r="H20" i="4"/>
  <c r="K20" i="4" s="1"/>
  <c r="H22" i="4"/>
  <c r="K22" i="4" s="1"/>
  <c r="H23" i="4"/>
  <c r="J23" i="4" s="1"/>
  <c r="H24" i="4"/>
  <c r="K24" i="4" s="1"/>
  <c r="H26" i="4"/>
  <c r="K26" i="4" s="1"/>
  <c r="H27" i="4"/>
  <c r="K27" i="4" s="1"/>
  <c r="H28" i="4"/>
  <c r="J28" i="4" s="1"/>
  <c r="H30" i="4"/>
  <c r="J30" i="4" s="1"/>
  <c r="H31" i="4"/>
  <c r="K31" i="4" s="1"/>
  <c r="H32" i="4"/>
  <c r="J32" i="4" s="1"/>
  <c r="H34" i="4"/>
  <c r="J34" i="4" s="1"/>
  <c r="H7" i="3"/>
  <c r="H22" i="3"/>
  <c r="K22" i="3" s="1"/>
  <c r="H23" i="3"/>
  <c r="H25" i="3"/>
  <c r="K25" i="3" s="1"/>
  <c r="K29" i="3"/>
  <c r="J30" i="3"/>
  <c r="H4" i="12"/>
  <c r="H6" i="12"/>
  <c r="H9" i="12"/>
  <c r="J9" i="12" s="1"/>
  <c r="H24" i="12"/>
  <c r="K24" i="12" s="1"/>
  <c r="H26" i="12"/>
  <c r="H29" i="12"/>
  <c r="K29" i="12" s="1"/>
  <c r="H10" i="11"/>
  <c r="K10" i="11" s="1"/>
  <c r="H11" i="11"/>
  <c r="J11" i="11" s="1"/>
  <c r="H12" i="11"/>
  <c r="K12" i="11" s="1"/>
  <c r="H14" i="11"/>
  <c r="H17" i="11"/>
  <c r="K17" i="11" s="1"/>
  <c r="H32" i="11"/>
  <c r="K32" i="11" s="1"/>
  <c r="H4" i="2"/>
  <c r="H19" i="2"/>
  <c r="K19" i="2" s="1"/>
  <c r="H20" i="2"/>
  <c r="K20" i="2" s="1"/>
  <c r="H22" i="2"/>
  <c r="J22" i="2" s="1"/>
  <c r="H23" i="2"/>
  <c r="J23" i="2" s="1"/>
  <c r="H24" i="2"/>
  <c r="J24" i="2" s="1"/>
  <c r="H26" i="2"/>
  <c r="K26" i="2" s="1"/>
  <c r="H27" i="2"/>
  <c r="K27" i="2" s="1"/>
  <c r="H28" i="2"/>
  <c r="J28" i="2" s="1"/>
  <c r="H30" i="2"/>
  <c r="J30" i="2" s="1"/>
  <c r="H34" i="2"/>
  <c r="J34" i="2" s="1"/>
  <c r="H5" i="3"/>
  <c r="K5" i="3" s="1"/>
  <c r="H19" i="3"/>
  <c r="H21" i="3"/>
  <c r="K21" i="3" s="1"/>
  <c r="H5" i="12"/>
  <c r="J5" i="12" s="1"/>
  <c r="H18" i="12"/>
  <c r="K18" i="12" s="1"/>
  <c r="H19" i="12"/>
  <c r="J19" i="12" s="1"/>
  <c r="H20" i="12"/>
  <c r="J20" i="12" s="1"/>
  <c r="H22" i="12"/>
  <c r="H25" i="12"/>
  <c r="K25" i="12" s="1"/>
  <c r="H6" i="11"/>
  <c r="K6" i="11" s="1"/>
  <c r="H7" i="11"/>
  <c r="H9" i="11"/>
  <c r="K9" i="11" s="1"/>
  <c r="H13" i="11"/>
  <c r="K13" i="11" s="1"/>
  <c r="H26" i="11"/>
  <c r="K26" i="11" s="1"/>
  <c r="H27" i="11"/>
  <c r="J27" i="11" s="1"/>
  <c r="H28" i="11"/>
  <c r="K28" i="11" s="1"/>
  <c r="H30" i="11"/>
  <c r="H5" i="2"/>
  <c r="J5" i="2" s="1"/>
  <c r="H9" i="2"/>
  <c r="K9" i="2" s="1"/>
  <c r="H13" i="2"/>
  <c r="J13" i="2" s="1"/>
  <c r="H17" i="2"/>
  <c r="J17" i="2" s="1"/>
  <c r="H21" i="2"/>
  <c r="K21" i="2" s="1"/>
  <c r="H25" i="2"/>
  <c r="K25" i="2" s="1"/>
  <c r="H29" i="2"/>
  <c r="H33" i="2"/>
  <c r="K33" i="2" s="1"/>
  <c r="H16" i="3"/>
  <c r="J16" i="3" s="1"/>
  <c r="H18" i="3"/>
  <c r="H32" i="3"/>
  <c r="K32" i="3" s="1"/>
  <c r="H34" i="3"/>
  <c r="H14" i="12"/>
  <c r="K14" i="12" s="1"/>
  <c r="H15" i="12"/>
  <c r="H17" i="12"/>
  <c r="J17" i="12" s="1"/>
  <c r="H21" i="12"/>
  <c r="H34" i="12"/>
  <c r="K34" i="12" s="1"/>
  <c r="H5" i="11"/>
  <c r="K5" i="11" s="1"/>
  <c r="H22" i="11"/>
  <c r="K22" i="11" s="1"/>
  <c r="H23" i="11"/>
  <c r="H25" i="11"/>
  <c r="K25" i="11" s="1"/>
  <c r="H29" i="11"/>
  <c r="K29" i="11" s="1"/>
  <c r="H4" i="10"/>
  <c r="H6" i="10"/>
  <c r="H9" i="10"/>
  <c r="J9" i="10" s="1"/>
  <c r="H24" i="10"/>
  <c r="J24" i="10" s="1"/>
  <c r="H26" i="10"/>
  <c r="H29" i="10"/>
  <c r="K29" i="10" s="1"/>
  <c r="H10" i="9"/>
  <c r="K10" i="9" s="1"/>
  <c r="H11" i="9"/>
  <c r="J11" i="9" s="1"/>
  <c r="H12" i="9"/>
  <c r="J12" i="9" s="1"/>
  <c r="H14" i="9"/>
  <c r="H17" i="9"/>
  <c r="J17" i="9" s="1"/>
  <c r="H32" i="9"/>
  <c r="H34" i="9"/>
  <c r="H14" i="8"/>
  <c r="K14" i="8" s="1"/>
  <c r="H15" i="8"/>
  <c r="H17" i="8"/>
  <c r="J17" i="8" s="1"/>
  <c r="H21" i="8"/>
  <c r="J21" i="8" s="1"/>
  <c r="H34" i="8"/>
  <c r="K34" i="8" s="1"/>
  <c r="H5" i="7"/>
  <c r="H22" i="7"/>
  <c r="K22" i="7" s="1"/>
  <c r="H23" i="7"/>
  <c r="H25" i="7"/>
  <c r="J25" i="7" s="1"/>
  <c r="H29" i="7"/>
  <c r="K29" i="7" s="1"/>
  <c r="H4" i="6"/>
  <c r="H6" i="6"/>
  <c r="H9" i="6"/>
  <c r="J9" i="6" s="1"/>
  <c r="H24" i="6"/>
  <c r="J24" i="6" s="1"/>
  <c r="H26" i="6"/>
  <c r="H29" i="6"/>
  <c r="K29" i="6" s="1"/>
  <c r="H10" i="5"/>
  <c r="H11" i="5"/>
  <c r="J11" i="5" s="1"/>
  <c r="H12" i="5"/>
  <c r="K12" i="5" s="1"/>
  <c r="H14" i="5"/>
  <c r="H17" i="5"/>
  <c r="J17" i="5" s="1"/>
  <c r="H32" i="5"/>
  <c r="K32" i="5" s="1"/>
  <c r="H34" i="5"/>
  <c r="H14" i="4"/>
  <c r="K14" i="4" s="1"/>
  <c r="H15" i="4"/>
  <c r="H17" i="4"/>
  <c r="K17" i="4" s="1"/>
  <c r="H21" i="4"/>
  <c r="J21" i="4" s="1"/>
  <c r="H25" i="4"/>
  <c r="K25" i="4" s="1"/>
  <c r="H29" i="4"/>
  <c r="K29" i="4" s="1"/>
  <c r="H33" i="4"/>
  <c r="K33" i="4" s="1"/>
  <c r="H34" i="11"/>
  <c r="H14" i="10"/>
  <c r="K14" i="10" s="1"/>
  <c r="H15" i="10"/>
  <c r="H17" i="10"/>
  <c r="K17" i="10" s="1"/>
  <c r="H21" i="10"/>
  <c r="K21" i="10" s="1"/>
  <c r="H34" i="10"/>
  <c r="K34" i="10" s="1"/>
  <c r="H5" i="9"/>
  <c r="J5" i="9" s="1"/>
  <c r="H22" i="9"/>
  <c r="K22" i="9" s="1"/>
  <c r="H23" i="9"/>
  <c r="H25" i="9"/>
  <c r="J25" i="9" s="1"/>
  <c r="H29" i="9"/>
  <c r="J29" i="9" s="1"/>
  <c r="H4" i="8"/>
  <c r="H6" i="8"/>
  <c r="H9" i="8"/>
  <c r="H24" i="8"/>
  <c r="K24" i="8" s="1"/>
  <c r="H26" i="8"/>
  <c r="H29" i="8"/>
  <c r="J29" i="8" s="1"/>
  <c r="H10" i="7"/>
  <c r="K10" i="7" s="1"/>
  <c r="H11" i="7"/>
  <c r="J11" i="7" s="1"/>
  <c r="H12" i="7"/>
  <c r="J12" i="7" s="1"/>
  <c r="H14" i="7"/>
  <c r="H17" i="7"/>
  <c r="K17" i="7" s="1"/>
  <c r="H32" i="7"/>
  <c r="K32" i="7" s="1"/>
  <c r="H34" i="7"/>
  <c r="H14" i="6"/>
  <c r="K14" i="6" s="1"/>
  <c r="H15" i="6"/>
  <c r="H17" i="6"/>
  <c r="K17" i="6" s="1"/>
  <c r="H21" i="6"/>
  <c r="J21" i="6" s="1"/>
  <c r="H34" i="6"/>
  <c r="K34" i="6" s="1"/>
  <c r="H5" i="5"/>
  <c r="J5" i="5" s="1"/>
  <c r="H22" i="5"/>
  <c r="K22" i="5" s="1"/>
  <c r="H23" i="5"/>
  <c r="H25" i="5"/>
  <c r="K25" i="5" s="1"/>
  <c r="H29" i="5"/>
  <c r="J29" i="5" s="1"/>
  <c r="H4" i="4"/>
  <c r="H6" i="4"/>
  <c r="H9" i="4"/>
  <c r="J9" i="4" s="1"/>
  <c r="J17" i="10"/>
  <c r="J21" i="10"/>
  <c r="H4" i="3"/>
  <c r="H35" i="3" s="1"/>
  <c r="H15" i="3"/>
  <c r="H20" i="3"/>
  <c r="H31" i="3"/>
  <c r="H7" i="12"/>
  <c r="H12" i="12"/>
  <c r="H23" i="12"/>
  <c r="H28" i="12"/>
  <c r="H4" i="11"/>
  <c r="H15" i="11"/>
  <c r="H20" i="11"/>
  <c r="H31" i="11"/>
  <c r="H7" i="10"/>
  <c r="H12" i="10"/>
  <c r="H23" i="10"/>
  <c r="H28" i="10"/>
  <c r="H4" i="9"/>
  <c r="K11" i="9"/>
  <c r="H15" i="9"/>
  <c r="H20" i="9"/>
  <c r="H31" i="9"/>
  <c r="H7" i="8"/>
  <c r="H12" i="8"/>
  <c r="H23" i="8"/>
  <c r="H28" i="8"/>
  <c r="H4" i="7"/>
  <c r="H15" i="7"/>
  <c r="H20" i="7"/>
  <c r="H31" i="7"/>
  <c r="H7" i="6"/>
  <c r="H36" i="6" s="1"/>
  <c r="H12" i="6"/>
  <c r="H23" i="6"/>
  <c r="H28" i="6"/>
  <c r="H4" i="5"/>
  <c r="H15" i="5"/>
  <c r="H20" i="5"/>
  <c r="H31" i="5"/>
  <c r="H7" i="4"/>
  <c r="H12" i="4"/>
  <c r="J32" i="9"/>
  <c r="K32" i="9"/>
  <c r="H8" i="3"/>
  <c r="H36" i="3" s="1"/>
  <c r="H24" i="3"/>
  <c r="J26" i="3"/>
  <c r="H11" i="12"/>
  <c r="H16" i="12"/>
  <c r="H27" i="12"/>
  <c r="H32" i="12"/>
  <c r="H8" i="11"/>
  <c r="H19" i="11"/>
  <c r="H24" i="11"/>
  <c r="H11" i="10"/>
  <c r="H16" i="10"/>
  <c r="H27" i="10"/>
  <c r="H32" i="10"/>
  <c r="H8" i="9"/>
  <c r="H19" i="9"/>
  <c r="H24" i="9"/>
  <c r="H11" i="8"/>
  <c r="H16" i="8"/>
  <c r="H27" i="8"/>
  <c r="H32" i="8"/>
  <c r="H8" i="7"/>
  <c r="H19" i="7"/>
  <c r="H24" i="7"/>
  <c r="H11" i="6"/>
  <c r="H16" i="6"/>
  <c r="H27" i="6"/>
  <c r="H32" i="6"/>
  <c r="H8" i="5"/>
  <c r="H19" i="5"/>
  <c r="H24" i="5"/>
  <c r="H11" i="4"/>
  <c r="H16" i="4"/>
  <c r="K20" i="12"/>
  <c r="J12" i="11"/>
  <c r="H31" i="2"/>
  <c r="K31" i="2" s="1"/>
  <c r="H32" i="2"/>
  <c r="K32" i="2" s="1"/>
  <c r="H6" i="2"/>
  <c r="K6" i="2" s="1"/>
  <c r="H7" i="2"/>
  <c r="K7" i="2" s="1"/>
  <c r="H8" i="2"/>
  <c r="H10" i="2"/>
  <c r="K10" i="2" s="1"/>
  <c r="H11" i="2"/>
  <c r="J11" i="2" s="1"/>
  <c r="H12" i="2"/>
  <c r="K12" i="2" s="1"/>
  <c r="H14" i="2"/>
  <c r="J14" i="2" s="1"/>
  <c r="H15" i="2"/>
  <c r="J15" i="2" s="1"/>
  <c r="H16" i="2"/>
  <c r="K16" i="2" s="1"/>
  <c r="H18" i="2"/>
  <c r="K18" i="2" s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F15" i="1"/>
  <c r="G15" i="1"/>
  <c r="D16" i="1"/>
  <c r="E16" i="1"/>
  <c r="F16" i="1"/>
  <c r="G16" i="1"/>
  <c r="D17" i="1"/>
  <c r="F17" i="1"/>
  <c r="G17" i="1"/>
  <c r="D18" i="1"/>
  <c r="F18" i="1"/>
  <c r="G18" i="1"/>
  <c r="D19" i="1"/>
  <c r="E19" i="1"/>
  <c r="F19" i="1"/>
  <c r="G19" i="1"/>
  <c r="D20" i="1"/>
  <c r="E20" i="1"/>
  <c r="F20" i="1"/>
  <c r="G20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D25" i="1"/>
  <c r="E25" i="1"/>
  <c r="F25" i="1"/>
  <c r="G25" i="1"/>
  <c r="D26" i="1"/>
  <c r="E26" i="1"/>
  <c r="F26" i="1"/>
  <c r="G26" i="1"/>
  <c r="D27" i="1"/>
  <c r="E27" i="1"/>
  <c r="F27" i="1"/>
  <c r="G27" i="1"/>
  <c r="D28" i="1"/>
  <c r="E28" i="1"/>
  <c r="F28" i="1"/>
  <c r="G28" i="1"/>
  <c r="D29" i="1"/>
  <c r="E29" i="1"/>
  <c r="F29" i="1"/>
  <c r="G29" i="1"/>
  <c r="D30" i="1"/>
  <c r="E30" i="1"/>
  <c r="F30" i="1"/>
  <c r="G30" i="1"/>
  <c r="D31" i="1"/>
  <c r="H31" i="1" s="1"/>
  <c r="F31" i="1"/>
  <c r="G31" i="1"/>
  <c r="D32" i="1"/>
  <c r="F32" i="1"/>
  <c r="G32" i="1"/>
  <c r="D33" i="1"/>
  <c r="E33" i="1"/>
  <c r="F33" i="1"/>
  <c r="G33" i="1"/>
  <c r="D34" i="1"/>
  <c r="E34" i="1"/>
  <c r="F34" i="1"/>
  <c r="G34" i="1"/>
  <c r="G4" i="1"/>
  <c r="F4" i="1"/>
  <c r="E4" i="1"/>
  <c r="D4" i="1"/>
  <c r="K4" i="4" l="1"/>
  <c r="H35" i="4"/>
  <c r="J25" i="2"/>
  <c r="H36" i="11"/>
  <c r="H35" i="11"/>
  <c r="K4" i="2"/>
  <c r="H35" i="2"/>
  <c r="K10" i="5"/>
  <c r="H36" i="5"/>
  <c r="H35" i="7"/>
  <c r="K6" i="9"/>
  <c r="H36" i="9"/>
  <c r="H13" i="1"/>
  <c r="H8" i="1"/>
  <c r="H40" i="3"/>
  <c r="H42" i="3" s="1"/>
  <c r="H43" i="3"/>
  <c r="H44" i="3" s="1"/>
  <c r="J4" i="6"/>
  <c r="H35" i="6"/>
  <c r="H12" i="1"/>
  <c r="K12" i="1" s="1"/>
  <c r="K4" i="10"/>
  <c r="H36" i="10"/>
  <c r="H35" i="10"/>
  <c r="J8" i="2"/>
  <c r="H36" i="2"/>
  <c r="H35" i="9"/>
  <c r="H36" i="12"/>
  <c r="J5" i="7"/>
  <c r="H36" i="7"/>
  <c r="K4" i="12"/>
  <c r="H35" i="12"/>
  <c r="H11" i="1"/>
  <c r="H6" i="1"/>
  <c r="J30" i="5"/>
  <c r="H35" i="5"/>
  <c r="K9" i="8"/>
  <c r="H36" i="8"/>
  <c r="K5" i="4"/>
  <c r="H36" i="4"/>
  <c r="K4" i="8"/>
  <c r="H35" i="8"/>
  <c r="L5" i="1"/>
  <c r="L4" i="2"/>
  <c r="L7" i="2"/>
  <c r="L5" i="2"/>
  <c r="L33" i="2"/>
  <c r="L32" i="2"/>
  <c r="L6" i="2"/>
  <c r="B9" i="2"/>
  <c r="L8" i="2"/>
  <c r="H18" i="1"/>
  <c r="H7" i="1"/>
  <c r="H10" i="1"/>
  <c r="H20" i="1"/>
  <c r="H4" i="1"/>
  <c r="H14" i="1"/>
  <c r="H9" i="1"/>
  <c r="H29" i="1"/>
  <c r="K29" i="1" s="1"/>
  <c r="H24" i="1"/>
  <c r="J24" i="1" s="1"/>
  <c r="H19" i="1"/>
  <c r="K19" i="1" s="1"/>
  <c r="H30" i="1"/>
  <c r="K30" i="1" s="1"/>
  <c r="H34" i="1"/>
  <c r="H25" i="1"/>
  <c r="H28" i="1"/>
  <c r="H23" i="1"/>
  <c r="H17" i="1"/>
  <c r="H33" i="1"/>
  <c r="K33" i="1" s="1"/>
  <c r="H27" i="1"/>
  <c r="K27" i="1" s="1"/>
  <c r="H22" i="1"/>
  <c r="J22" i="1" s="1"/>
  <c r="H32" i="1"/>
  <c r="H16" i="1"/>
  <c r="H26" i="1"/>
  <c r="K26" i="1" s="1"/>
  <c r="H21" i="1"/>
  <c r="J21" i="1" s="1"/>
  <c r="H5" i="1"/>
  <c r="H15" i="1"/>
  <c r="B7" i="1"/>
  <c r="L6" i="1"/>
  <c r="J22" i="7"/>
  <c r="K34" i="4"/>
  <c r="K8" i="4"/>
  <c r="K30" i="2"/>
  <c r="K28" i="5"/>
  <c r="J32" i="5"/>
  <c r="J12" i="5"/>
  <c r="J25" i="8"/>
  <c r="K5" i="2"/>
  <c r="J13" i="10"/>
  <c r="J19" i="2"/>
  <c r="K23" i="2"/>
  <c r="J9" i="5"/>
  <c r="K21" i="11"/>
  <c r="J25" i="11"/>
  <c r="J9" i="2"/>
  <c r="K23" i="4"/>
  <c r="K12" i="7"/>
  <c r="K27" i="11"/>
  <c r="K21" i="4"/>
  <c r="K13" i="6"/>
  <c r="J29" i="11"/>
  <c r="J5" i="11"/>
  <c r="K5" i="10"/>
  <c r="K4" i="6"/>
  <c r="K16" i="9"/>
  <c r="K24" i="10"/>
  <c r="K17" i="8"/>
  <c r="J33" i="8"/>
  <c r="J10" i="8"/>
  <c r="J5" i="6"/>
  <c r="J20" i="8"/>
  <c r="J34" i="12"/>
  <c r="J6" i="11"/>
  <c r="J14" i="12"/>
  <c r="J32" i="7"/>
  <c r="K9" i="7"/>
  <c r="K5" i="7"/>
  <c r="J17" i="4"/>
  <c r="K24" i="2"/>
  <c r="K32" i="4"/>
  <c r="J12" i="3"/>
  <c r="J18" i="8"/>
  <c r="K11" i="5"/>
  <c r="J22" i="9"/>
  <c r="K24" i="6"/>
  <c r="J13" i="7"/>
  <c r="J33" i="12"/>
  <c r="K8" i="10"/>
  <c r="J21" i="3"/>
  <c r="J29" i="2"/>
  <c r="J20" i="6"/>
  <c r="J26" i="5"/>
  <c r="K11" i="2"/>
  <c r="K27" i="5"/>
  <c r="J25" i="6"/>
  <c r="K25" i="10"/>
  <c r="K28" i="2"/>
  <c r="K13" i="2"/>
  <c r="J22" i="11"/>
  <c r="K5" i="12"/>
  <c r="J10" i="11"/>
  <c r="K19" i="4"/>
  <c r="J6" i="5"/>
  <c r="J6" i="9"/>
  <c r="K19" i="10"/>
  <c r="K27" i="3"/>
  <c r="K25" i="9"/>
  <c r="J13" i="4"/>
  <c r="J26" i="2"/>
  <c r="K12" i="9"/>
  <c r="J32" i="3"/>
  <c r="K17" i="12"/>
  <c r="J29" i="6"/>
  <c r="J12" i="2"/>
  <c r="J26" i="4"/>
  <c r="K11" i="11"/>
  <c r="K11" i="3"/>
  <c r="J20" i="4"/>
  <c r="K20" i="10"/>
  <c r="J33" i="4"/>
  <c r="J8" i="12"/>
  <c r="K33" i="10"/>
  <c r="J17" i="6"/>
  <c r="K9" i="10"/>
  <c r="J21" i="2"/>
  <c r="J4" i="2"/>
  <c r="K28" i="4"/>
  <c r="J22" i="4"/>
  <c r="J10" i="9"/>
  <c r="K19" i="6"/>
  <c r="K27" i="7"/>
  <c r="K5" i="8"/>
  <c r="K9" i="4"/>
  <c r="K9" i="9"/>
  <c r="J29" i="7"/>
  <c r="J33" i="2"/>
  <c r="J4" i="4"/>
  <c r="J28" i="9"/>
  <c r="J10" i="7"/>
  <c r="J8" i="6"/>
  <c r="J21" i="5"/>
  <c r="J21" i="9"/>
  <c r="J25" i="12"/>
  <c r="J25" i="5"/>
  <c r="J33" i="5"/>
  <c r="J13" i="9"/>
  <c r="K17" i="3"/>
  <c r="K21" i="8"/>
  <c r="K7" i="5"/>
  <c r="K29" i="2"/>
  <c r="J18" i="2"/>
  <c r="J31" i="4"/>
  <c r="J4" i="10"/>
  <c r="K28" i="3"/>
  <c r="J24" i="12"/>
  <c r="J25" i="4"/>
  <c r="J30" i="8"/>
  <c r="J13" i="11"/>
  <c r="J17" i="11"/>
  <c r="J10" i="4"/>
  <c r="J27" i="4"/>
  <c r="J4" i="12"/>
  <c r="J18" i="6"/>
  <c r="J26" i="9"/>
  <c r="K8" i="8"/>
  <c r="J14" i="4"/>
  <c r="J14" i="10"/>
  <c r="K21" i="6"/>
  <c r="J9" i="8"/>
  <c r="K9" i="3"/>
  <c r="K33" i="3"/>
  <c r="K34" i="2"/>
  <c r="K22" i="2"/>
  <c r="K17" i="2"/>
  <c r="J20" i="2"/>
  <c r="J28" i="7"/>
  <c r="J28" i="11"/>
  <c r="J18" i="4"/>
  <c r="J18" i="10"/>
  <c r="J16" i="5"/>
  <c r="J30" i="12"/>
  <c r="J5" i="4"/>
  <c r="J33" i="6"/>
  <c r="J9" i="11"/>
  <c r="J13" i="3"/>
  <c r="K5" i="9"/>
  <c r="J25" i="3"/>
  <c r="J13" i="5"/>
  <c r="J21" i="7"/>
  <c r="J13" i="12"/>
  <c r="J18" i="7"/>
  <c r="K16" i="3"/>
  <c r="J26" i="11"/>
  <c r="J10" i="3"/>
  <c r="J30" i="6"/>
  <c r="J14" i="6"/>
  <c r="K11" i="7"/>
  <c r="K27" i="9"/>
  <c r="K19" i="12"/>
  <c r="K33" i="7"/>
  <c r="K17" i="9"/>
  <c r="K5" i="5"/>
  <c r="J17" i="7"/>
  <c r="J13" i="8"/>
  <c r="K9" i="6"/>
  <c r="K31" i="12"/>
  <c r="J10" i="12"/>
  <c r="J7" i="2"/>
  <c r="K29" i="5"/>
  <c r="K29" i="8"/>
  <c r="K29" i="9"/>
  <c r="K25" i="7"/>
  <c r="K7" i="9"/>
  <c r="K13" i="1"/>
  <c r="J24" i="8"/>
  <c r="J34" i="6"/>
  <c r="J22" i="3"/>
  <c r="K9" i="12"/>
  <c r="K17" i="5"/>
  <c r="J22" i="6"/>
  <c r="J30" i="9"/>
  <c r="J22" i="10"/>
  <c r="J18" i="11"/>
  <c r="J14" i="3"/>
  <c r="K14" i="2"/>
  <c r="K8" i="2"/>
  <c r="J27" i="2"/>
  <c r="J24" i="4"/>
  <c r="J4" i="8"/>
  <c r="J18" i="12"/>
  <c r="J32" i="11"/>
  <c r="J14" i="8"/>
  <c r="J29" i="4"/>
  <c r="J5" i="3"/>
  <c r="J29" i="12"/>
  <c r="J29" i="3"/>
  <c r="J21" i="12"/>
  <c r="K15" i="2"/>
  <c r="K30" i="4"/>
  <c r="J16" i="7"/>
  <c r="J16" i="11"/>
  <c r="J34" i="8"/>
  <c r="J22" i="5"/>
  <c r="K19" i="8"/>
  <c r="J30" i="10"/>
  <c r="J6" i="3"/>
  <c r="J33" i="11"/>
  <c r="J33" i="9"/>
  <c r="J29" i="10"/>
  <c r="K21" i="12"/>
  <c r="K31" i="1"/>
  <c r="K23" i="1"/>
  <c r="K15" i="1"/>
  <c r="K5" i="1"/>
  <c r="J10" i="2"/>
  <c r="J10" i="5"/>
  <c r="J26" i="7"/>
  <c r="J34" i="10"/>
  <c r="J6" i="7"/>
  <c r="K31" i="8"/>
  <c r="J23" i="9"/>
  <c r="K23" i="9"/>
  <c r="J15" i="10"/>
  <c r="K15" i="10"/>
  <c r="J15" i="4"/>
  <c r="K15" i="4"/>
  <c r="K14" i="9"/>
  <c r="J14" i="9"/>
  <c r="K6" i="10"/>
  <c r="J6" i="10"/>
  <c r="J23" i="11"/>
  <c r="K23" i="11"/>
  <c r="K34" i="3"/>
  <c r="J34" i="3"/>
  <c r="K30" i="11"/>
  <c r="J30" i="11"/>
  <c r="J7" i="3"/>
  <c r="K7" i="3"/>
  <c r="K18" i="5"/>
  <c r="J18" i="5"/>
  <c r="K18" i="9"/>
  <c r="J18" i="9"/>
  <c r="J23" i="5"/>
  <c r="K23" i="5"/>
  <c r="J15" i="6"/>
  <c r="K15" i="6"/>
  <c r="K26" i="8"/>
  <c r="J26" i="8"/>
  <c r="K6" i="8"/>
  <c r="J6" i="8"/>
  <c r="J15" i="8"/>
  <c r="K15" i="8"/>
  <c r="J19" i="3"/>
  <c r="K19" i="3"/>
  <c r="K14" i="11"/>
  <c r="J14" i="11"/>
  <c r="J31" i="6"/>
  <c r="K31" i="6"/>
  <c r="J7" i="7"/>
  <c r="K7" i="7"/>
  <c r="J31" i="10"/>
  <c r="K31" i="10"/>
  <c r="K10" i="1"/>
  <c r="K9" i="1"/>
  <c r="K6" i="4"/>
  <c r="J6" i="4"/>
  <c r="K34" i="11"/>
  <c r="J34" i="11"/>
  <c r="K34" i="5"/>
  <c r="J34" i="5"/>
  <c r="K26" i="6"/>
  <c r="J26" i="6"/>
  <c r="J15" i="12"/>
  <c r="K15" i="12"/>
  <c r="K18" i="3"/>
  <c r="J18" i="3"/>
  <c r="J7" i="11"/>
  <c r="K7" i="11"/>
  <c r="J23" i="3"/>
  <c r="K23" i="3"/>
  <c r="K10" i="6"/>
  <c r="J10" i="6"/>
  <c r="K22" i="8"/>
  <c r="J22" i="8"/>
  <c r="K10" i="10"/>
  <c r="J10" i="10"/>
  <c r="K34" i="1"/>
  <c r="K28" i="1"/>
  <c r="K25" i="1"/>
  <c r="K20" i="1"/>
  <c r="K18" i="1"/>
  <c r="K16" i="1"/>
  <c r="K34" i="7"/>
  <c r="J34" i="7"/>
  <c r="K14" i="7"/>
  <c r="J14" i="7"/>
  <c r="K14" i="5"/>
  <c r="J14" i="5"/>
  <c r="K6" i="6"/>
  <c r="J6" i="6"/>
  <c r="J23" i="7"/>
  <c r="K23" i="7"/>
  <c r="K34" i="9"/>
  <c r="J34" i="9"/>
  <c r="K26" i="10"/>
  <c r="J26" i="10"/>
  <c r="K22" i="12"/>
  <c r="J22" i="12"/>
  <c r="K26" i="12"/>
  <c r="J26" i="12"/>
  <c r="K6" i="12"/>
  <c r="J6" i="12"/>
  <c r="K30" i="7"/>
  <c r="J30" i="7"/>
  <c r="J16" i="6"/>
  <c r="K16" i="6"/>
  <c r="J11" i="8"/>
  <c r="K11" i="8"/>
  <c r="J8" i="11"/>
  <c r="K8" i="11"/>
  <c r="J4" i="5"/>
  <c r="K4" i="5"/>
  <c r="J28" i="10"/>
  <c r="K28" i="10"/>
  <c r="J20" i="3"/>
  <c r="K20" i="3"/>
  <c r="J8" i="5"/>
  <c r="K8" i="5"/>
  <c r="J24" i="7"/>
  <c r="K24" i="7"/>
  <c r="J16" i="8"/>
  <c r="K16" i="8"/>
  <c r="J19" i="9"/>
  <c r="K19" i="9"/>
  <c r="J32" i="10"/>
  <c r="K32" i="10"/>
  <c r="J11" i="10"/>
  <c r="K11" i="10"/>
  <c r="J27" i="12"/>
  <c r="K27" i="12"/>
  <c r="J12" i="4"/>
  <c r="K12" i="4"/>
  <c r="J23" i="6"/>
  <c r="K23" i="6"/>
  <c r="J7" i="6"/>
  <c r="K7" i="6"/>
  <c r="J20" i="7"/>
  <c r="K20" i="7"/>
  <c r="J4" i="7"/>
  <c r="K4" i="7"/>
  <c r="J31" i="9"/>
  <c r="K31" i="9"/>
  <c r="J15" i="9"/>
  <c r="K15" i="9"/>
  <c r="J28" i="12"/>
  <c r="K28" i="12"/>
  <c r="J12" i="12"/>
  <c r="K12" i="12"/>
  <c r="J24" i="5"/>
  <c r="K24" i="5"/>
  <c r="J19" i="7"/>
  <c r="K19" i="7"/>
  <c r="J27" i="10"/>
  <c r="K27" i="10"/>
  <c r="J20" i="5"/>
  <c r="K20" i="5"/>
  <c r="J15" i="7"/>
  <c r="K15" i="7"/>
  <c r="J23" i="12"/>
  <c r="K23" i="12"/>
  <c r="J4" i="3"/>
  <c r="K4" i="3"/>
  <c r="J11" i="4"/>
  <c r="K11" i="4"/>
  <c r="J27" i="6"/>
  <c r="K27" i="6"/>
  <c r="J8" i="7"/>
  <c r="K8" i="7"/>
  <c r="J24" i="9"/>
  <c r="K24" i="9"/>
  <c r="J16" i="10"/>
  <c r="K16" i="10"/>
  <c r="J19" i="11"/>
  <c r="K19" i="11"/>
  <c r="J32" i="12"/>
  <c r="K32" i="12"/>
  <c r="J11" i="12"/>
  <c r="K11" i="12"/>
  <c r="J8" i="3"/>
  <c r="K8" i="3"/>
  <c r="J28" i="6"/>
  <c r="K28" i="6"/>
  <c r="J12" i="6"/>
  <c r="K12" i="6"/>
  <c r="J23" i="8"/>
  <c r="K23" i="8"/>
  <c r="J7" i="8"/>
  <c r="K7" i="8"/>
  <c r="J20" i="9"/>
  <c r="K20" i="9"/>
  <c r="J4" i="9"/>
  <c r="K4" i="9"/>
  <c r="J31" i="11"/>
  <c r="K31" i="11"/>
  <c r="J15" i="11"/>
  <c r="K15" i="11"/>
  <c r="J32" i="8"/>
  <c r="K32" i="8"/>
  <c r="J24" i="3"/>
  <c r="K24" i="3"/>
  <c r="J7" i="4"/>
  <c r="K7" i="4"/>
  <c r="J31" i="7"/>
  <c r="K31" i="7"/>
  <c r="J12" i="10"/>
  <c r="K12" i="10"/>
  <c r="J7" i="12"/>
  <c r="K7" i="12"/>
  <c r="J16" i="4"/>
  <c r="K16" i="4"/>
  <c r="J19" i="5"/>
  <c r="K19" i="5"/>
  <c r="J32" i="6"/>
  <c r="K32" i="6"/>
  <c r="J11" i="6"/>
  <c r="K11" i="6"/>
  <c r="J27" i="8"/>
  <c r="K27" i="8"/>
  <c r="J8" i="9"/>
  <c r="K8" i="9"/>
  <c r="J24" i="11"/>
  <c r="K24" i="11"/>
  <c r="J16" i="12"/>
  <c r="K16" i="12"/>
  <c r="J31" i="5"/>
  <c r="K31" i="5"/>
  <c r="J15" i="5"/>
  <c r="K15" i="5"/>
  <c r="J28" i="8"/>
  <c r="K28" i="8"/>
  <c r="J12" i="8"/>
  <c r="K12" i="8"/>
  <c r="J23" i="10"/>
  <c r="K23" i="10"/>
  <c r="J7" i="10"/>
  <c r="K7" i="10"/>
  <c r="J20" i="11"/>
  <c r="K20" i="11"/>
  <c r="J4" i="11"/>
  <c r="K4" i="11"/>
  <c r="J31" i="3"/>
  <c r="K31" i="3"/>
  <c r="J15" i="3"/>
  <c r="K15" i="3"/>
  <c r="J31" i="2"/>
  <c r="J32" i="2"/>
  <c r="J6" i="2"/>
  <c r="J16" i="2"/>
  <c r="K17" i="1"/>
  <c r="K11" i="1"/>
  <c r="K8" i="1"/>
  <c r="K7" i="1"/>
  <c r="K4" i="1"/>
  <c r="K14" i="1"/>
  <c r="K6" i="1"/>
  <c r="H43" i="8" l="1"/>
  <c r="H44" i="8" s="1"/>
  <c r="H40" i="8"/>
  <c r="H42" i="8" s="1"/>
  <c r="H41" i="1"/>
  <c r="H36" i="1"/>
  <c r="H35" i="1"/>
  <c r="H43" i="5"/>
  <c r="H44" i="5" s="1"/>
  <c r="H40" i="5"/>
  <c r="H42" i="5" s="1"/>
  <c r="H40" i="12"/>
  <c r="H42" i="12" s="1"/>
  <c r="H43" i="12"/>
  <c r="H44" i="12" s="1"/>
  <c r="H40" i="7"/>
  <c r="H42" i="7" s="1"/>
  <c r="H43" i="7"/>
  <c r="H44" i="7" s="1"/>
  <c r="H40" i="6"/>
  <c r="H42" i="6" s="1"/>
  <c r="H43" i="6"/>
  <c r="H44" i="6" s="1"/>
  <c r="H43" i="2"/>
  <c r="H44" i="2" s="1"/>
  <c r="H40" i="2"/>
  <c r="H42" i="2" s="1"/>
  <c r="H40" i="9"/>
  <c r="H42" i="9" s="1"/>
  <c r="H43" i="9"/>
  <c r="H44" i="9" s="1"/>
  <c r="H43" i="11"/>
  <c r="H44" i="11" s="1"/>
  <c r="H40" i="11"/>
  <c r="H42" i="11" s="1"/>
  <c r="H43" i="10"/>
  <c r="H44" i="10" s="1"/>
  <c r="H40" i="10"/>
  <c r="H42" i="10" s="1"/>
  <c r="H43" i="4"/>
  <c r="H44" i="4" s="1"/>
  <c r="H40" i="4"/>
  <c r="H42" i="4" s="1"/>
  <c r="B10" i="2"/>
  <c r="L9" i="2"/>
  <c r="K32" i="1"/>
  <c r="B8" i="1"/>
  <c r="L7" i="1"/>
  <c r="K21" i="1"/>
  <c r="J20" i="1"/>
  <c r="J33" i="1"/>
  <c r="J29" i="1"/>
  <c r="K22" i="1"/>
  <c r="J23" i="1"/>
  <c r="J11" i="1"/>
  <c r="J9" i="1"/>
  <c r="J32" i="1"/>
  <c r="K24" i="1"/>
  <c r="J13" i="1"/>
  <c r="J26" i="1"/>
  <c r="J16" i="1"/>
  <c r="J17" i="1"/>
  <c r="J27" i="1"/>
  <c r="J28" i="1"/>
  <c r="J31" i="1"/>
  <c r="J5" i="1"/>
  <c r="J10" i="1"/>
  <c r="J15" i="1"/>
  <c r="J34" i="1"/>
  <c r="J25" i="1"/>
  <c r="J18" i="1"/>
  <c r="J8" i="1"/>
  <c r="J19" i="1"/>
  <c r="J12" i="1"/>
  <c r="J7" i="1"/>
  <c r="J30" i="1"/>
  <c r="J14" i="1"/>
  <c r="J4" i="1"/>
  <c r="J6" i="1"/>
  <c r="H43" i="1" l="1"/>
  <c r="H44" i="1" s="1"/>
  <c r="H40" i="1"/>
  <c r="H42" i="1" s="1"/>
  <c r="B11" i="2"/>
  <c r="L10" i="2"/>
  <c r="B9" i="1"/>
  <c r="L8" i="1"/>
  <c r="B12" i="2" l="1"/>
  <c r="L11" i="2"/>
  <c r="B10" i="1"/>
  <c r="L9" i="1"/>
  <c r="B13" i="2" l="1"/>
  <c r="L12" i="2"/>
  <c r="B11" i="1"/>
  <c r="L10" i="1"/>
  <c r="B14" i="2" l="1"/>
  <c r="L13" i="2"/>
  <c r="B12" i="1"/>
  <c r="L11" i="1"/>
  <c r="L14" i="2" l="1"/>
  <c r="B15" i="2"/>
  <c r="B13" i="1"/>
  <c r="L12" i="1"/>
  <c r="L15" i="2" l="1"/>
  <c r="B16" i="2"/>
  <c r="B14" i="1"/>
  <c r="L13" i="1"/>
  <c r="L16" i="2" l="1"/>
  <c r="B17" i="2"/>
  <c r="B15" i="1"/>
  <c r="L14" i="1"/>
  <c r="L17" i="2" l="1"/>
  <c r="B18" i="2"/>
  <c r="B16" i="1"/>
  <c r="L15" i="1"/>
  <c r="L18" i="2" l="1"/>
  <c r="B19" i="2"/>
  <c r="B17" i="1"/>
  <c r="L16" i="1"/>
  <c r="L19" i="2" l="1"/>
  <c r="B20" i="2"/>
  <c r="B18" i="1"/>
  <c r="L17" i="1"/>
  <c r="L20" i="2" l="1"/>
  <c r="B21" i="2"/>
  <c r="B19" i="1"/>
  <c r="L18" i="1"/>
  <c r="L21" i="2" l="1"/>
  <c r="B22" i="2"/>
  <c r="B20" i="1"/>
  <c r="L19" i="1"/>
  <c r="B23" i="2" l="1"/>
  <c r="L22" i="2"/>
  <c r="B21" i="1"/>
  <c r="L20" i="1"/>
  <c r="B24" i="2" l="1"/>
  <c r="L23" i="2"/>
  <c r="B22" i="1"/>
  <c r="L21" i="1"/>
  <c r="L24" i="2" l="1"/>
  <c r="B25" i="2"/>
  <c r="B23" i="1"/>
  <c r="L22" i="1"/>
  <c r="B26" i="2" l="1"/>
  <c r="L25" i="2"/>
  <c r="B24" i="1"/>
  <c r="L23" i="1"/>
  <c r="B27" i="2" l="1"/>
  <c r="L26" i="2"/>
  <c r="B25" i="1"/>
  <c r="L24" i="1"/>
  <c r="B28" i="2" l="1"/>
  <c r="L27" i="2"/>
  <c r="B26" i="1"/>
  <c r="L25" i="1"/>
  <c r="B29" i="2" l="1"/>
  <c r="L28" i="2"/>
  <c r="B27" i="1"/>
  <c r="L26" i="1"/>
  <c r="B30" i="2" l="1"/>
  <c r="L29" i="2"/>
  <c r="B28" i="1"/>
  <c r="L27" i="1"/>
  <c r="B31" i="2" l="1"/>
  <c r="L31" i="2" s="1"/>
  <c r="L30" i="2"/>
  <c r="B29" i="1"/>
  <c r="L28" i="1"/>
  <c r="B30" i="1" l="1"/>
  <c r="L29" i="1"/>
  <c r="B31" i="1" l="1"/>
  <c r="L30" i="1"/>
  <c r="B32" i="1" l="1"/>
  <c r="L31" i="1"/>
  <c r="B33" i="1" l="1"/>
  <c r="L32" i="1"/>
  <c r="B34" i="1" l="1"/>
  <c r="L33" i="1"/>
  <c r="L3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<sst xmlns="http://schemas.openxmlformats.org/spreadsheetml/2006/main" count="786" uniqueCount="69">
  <si>
    <t>matin</t>
  </si>
  <si>
    <t>après midi</t>
  </si>
  <si>
    <t>Total heures</t>
  </si>
  <si>
    <t>dont heures nuit</t>
  </si>
  <si>
    <t>emb</t>
  </si>
  <si>
    <t>deb</t>
  </si>
  <si>
    <t>JEUDI</t>
  </si>
  <si>
    <t>VENDREDI</t>
  </si>
  <si>
    <t>SAMEDI</t>
  </si>
  <si>
    <t>DIMANCHE</t>
  </si>
  <si>
    <t>LUNDI</t>
  </si>
  <si>
    <t>MARDI</t>
  </si>
  <si>
    <t>MERCREDI</t>
  </si>
  <si>
    <t>dont heures dimanche</t>
  </si>
  <si>
    <t>dont heures jours fériés</t>
  </si>
  <si>
    <t>dont heures de nuit</t>
  </si>
  <si>
    <t>BRUT</t>
  </si>
  <si>
    <t>NET</t>
  </si>
  <si>
    <t>code</t>
  </si>
  <si>
    <t>TC</t>
  </si>
  <si>
    <t>CU</t>
  </si>
  <si>
    <t>T</t>
  </si>
  <si>
    <t>CD</t>
  </si>
  <si>
    <t>TD</t>
  </si>
  <si>
    <t>M</t>
  </si>
  <si>
    <t>S</t>
  </si>
  <si>
    <t>R</t>
  </si>
  <si>
    <t>T,</t>
  </si>
  <si>
    <t>MOIS</t>
  </si>
  <si>
    <t>TE</t>
  </si>
  <si>
    <t>TRAVAIL EXCEPTIONNEL</t>
  </si>
  <si>
    <t>Date</t>
  </si>
  <si>
    <t>Jour de l'an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</si>
  <si>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</si>
  <si>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</si>
  <si>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</si>
  <si>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</si>
  <si>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</si>
  <si>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</si>
  <si>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</si>
  <si>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</si>
  <si>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</si>
  <si>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</si>
  <si>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</si>
  <si>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</si>
  <si>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Désignation</t>
  </si>
  <si>
    <t>Est</t>
  </si>
  <si>
    <t>férié</t>
  </si>
  <si>
    <t>Paye le</t>
  </si>
  <si>
    <t>Total des heures déjà payées</t>
  </si>
  <si>
    <t xml:space="preserve"> = Total heures de janvier jusqu'à la date + celle du report mois précédent</t>
  </si>
  <si>
    <t>Solde des heures dues</t>
  </si>
  <si>
    <t>Onglet M</t>
  </si>
  <si>
    <t>M-1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</si>
  <si>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</si>
  <si>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</si>
  <si>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</si>
  <si>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</si>
  <si>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</si>
  <si>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</si>
  <si>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</si>
  <si>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</si>
  <si>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</si>
  <si>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</si>
  <si>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</si>
  <si>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</si>
  <si>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</si>
  <si>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DES HEURES du MOIS M et M-1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</si>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</sst>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h:mm;@"/>
    <numFmt numFmtId="172" formatCode="dd"/>
    <numFmt numFmtId="173" formatCode="[h]:mm;;"/>
  </numFmts>
  <fonts count="1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1"/>
      <color indexed="8"/>
      <name val="Calibri"/>
      <family val="2"/>
      <charset val="1"/>
    </font>
    <font>
      <b/>
      <sz val="11"/>
      <color indexed="8"/>
      <name val="Arial"/>
      <family val="2"/>
      <charset val="1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7"/>
      <color indexed="8"/>
      <name val="Calibri"/>
      <family val="2"/>
      <charset val="1"/>
    </font>
    <font>
      <sz val="11"/>
      <color theme="1"/>
      <name val="Times New Roman"/>
      <family val="2"/>
    </font>
    <font>
      <b/>
      <sz val="11"/>
      <name val="Arial"/>
      <family val="2"/>
    </font>
    <font>
      <b/>
      <sz val="12"/>
      <color theme="1"/>
      <name val="Times New Roman"/>
      <family val="1"/>
    </font>
    <font>
      <sz val="12"/>
      <name val="Times New Roman"/>
      <family val="2"/>
    </font>
    <font>
      <sz val="12"/>
      <color theme="1"/>
      <name val="Times New Roman"/>
      <family val="1"/>
    </font>
    <font>
      <sz val="12"/>
      <color rgb="FF171717"/>
      <name val="Times New Roman"/>
      <family val="1"/>
    </font>
    <font>
      <sz val="10"/>
      <color rgb="FFFF0000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2" fillId="0" borderId="2" xfId="3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1" xfId="3" applyNumberFormat="1" applyFont="1" applyBorder="1" applyAlignment="1">
      <alignment horizontal="center"/>
    </xf>
    <xf numFmtId="0" fontId="2" fillId="0" borderId="4" xfId="3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0" xfId="3" applyFont="1" applyAlignment="1">
      <alignment horizontal="center"/>
    </xf>
    <xf numFmtId="0" fontId="7" fillId="0" borderId="0" xfId="3" applyFont="1" applyAlignment="1">
      <alignment horizontal="center"/>
    </xf>
    <xf numFmtId="165" fontId="0" fillId="0" borderId="0" xfId="3" applyNumberFormat="1" applyFont="1" applyAlignment="1">
      <alignment horizontal="center"/>
    </xf>
    <xf numFmtId="165" fontId="9" fillId="0" borderId="0" xfId="3" applyNumberFormat="1" applyFont="1" applyAlignment="1">
      <alignment horizontal="center"/>
    </xf>
    <xf numFmtId="44" fontId="9" fillId="0" borderId="0" xfId="2" applyFont="1" applyBorder="1" applyAlignment="1">
      <alignment horizontal="center"/>
    </xf>
    <xf numFmtId="0" fontId="7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5" fontId="9" fillId="0" borderId="0" xfId="0" applyNumberFormat="1" applyFont="1" applyAlignment="1">
      <alignment horizontal="center"/>
    </xf>
    <xf numFmtId="44" fontId="9" fillId="0" borderId="0" xfId="2" applyFont="1" applyAlignment="1">
      <alignment horizontal="center"/>
    </xf>
    <xf numFmtId="20" fontId="0" fillId="0" borderId="0" xfId="0" applyNumberFormat="1"/>
    <xf numFmtId="2" fontId="0" fillId="0" borderId="0" xfId="0" applyNumberFormat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5" fillId="0" borderId="1" xfId="3" applyNumberFormat="1" applyFont="1" applyBorder="1" applyAlignment="1">
      <alignment horizontal="center" vertical="center" wrapText="1"/>
    </xf>
    <xf numFmtId="0" fontId="6" fillId="0" borderId="1" xfId="3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7" xfId="3" applyFont="1" applyBorder="1" applyAlignment="1">
      <alignment horizontal="center" vertical="center" wrapText="1"/>
    </xf>
    <xf numFmtId="0" fontId="4" fillId="0" borderId="13" xfId="3" applyFont="1" applyBorder="1" applyAlignment="1">
      <alignment horizontal="center" vertical="center" wrapText="1"/>
    </xf>
    <xf numFmtId="0" fontId="9" fillId="0" borderId="8" xfId="3" applyFont="1" applyBorder="1" applyAlignment="1">
      <alignment horizontal="center"/>
    </xf>
    <xf numFmtId="0" fontId="9" fillId="0" borderId="9" xfId="3" applyFont="1" applyBorder="1" applyAlignment="1">
      <alignment horizontal="center"/>
    </xf>
    <xf numFmtId="0" fontId="9" fillId="0" borderId="10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17" fontId="4" fillId="0" borderId="1" xfId="3" applyNumberFormat="1" applyFont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/>
    </xf>
    <xf numFmtId="165" fontId="0" fillId="0" borderId="1" xfId="3" applyNumberFormat="1" applyFont="1" applyBorder="1" applyAlignment="1">
      <alignment horizontal="center"/>
    </xf>
    <xf numFmtId="0" fontId="9" fillId="0" borderId="7" xfId="3" applyFont="1" applyBorder="1" applyAlignment="1">
      <alignment horizontal="center"/>
    </xf>
    <xf numFmtId="0" fontId="9" fillId="0" borderId="0" xfId="0" applyFont="1"/>
    <xf numFmtId="172" fontId="0" fillId="0" borderId="1" xfId="3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173" fontId="0" fillId="0" borderId="1" xfId="0" applyNumberFormat="1" applyBorder="1" applyAlignment="1">
      <alignment horizontal="center"/>
    </xf>
    <xf numFmtId="173" fontId="8" fillId="0" borderId="1" xfId="1" applyNumberFormat="1" applyFont="1" applyBorder="1" applyAlignment="1">
      <alignment horizontal="center"/>
    </xf>
    <xf numFmtId="0" fontId="0" fillId="0" borderId="7" xfId="3" applyFont="1" applyBorder="1" applyAlignment="1">
      <alignment horizontal="center"/>
    </xf>
    <xf numFmtId="16" fontId="0" fillId="4" borderId="7" xfId="3" applyNumberFormat="1" applyFont="1" applyFill="1" applyBorder="1" applyAlignment="1">
      <alignment horizontal="center"/>
    </xf>
    <xf numFmtId="173" fontId="0" fillId="0" borderId="7" xfId="3" applyNumberFormat="1" applyFont="1" applyBorder="1" applyAlignment="1">
      <alignment horizontal="center"/>
    </xf>
    <xf numFmtId="0" fontId="0" fillId="0" borderId="0" xfId="3" quotePrefix="1" applyFont="1" applyAlignment="1">
      <alignment horizontal="left"/>
    </xf>
    <xf numFmtId="0" fontId="0" fillId="0" borderId="2" xfId="3" applyFont="1" applyBorder="1" applyAlignment="1">
      <alignment horizontal="center"/>
    </xf>
    <xf numFmtId="0" fontId="0" fillId="0" borderId="15" xfId="3" applyFont="1" applyBorder="1" applyAlignment="1">
      <alignment horizontal="center"/>
    </xf>
    <xf numFmtId="0" fontId="0" fillId="0" borderId="16" xfId="3" applyFont="1" applyBorder="1" applyAlignment="1">
      <alignment horizontal="center"/>
    </xf>
    <xf numFmtId="0" fontId="0" fillId="5" borderId="8" xfId="3" applyFont="1" applyFill="1" applyBorder="1" applyAlignment="1">
      <alignment horizontal="center"/>
    </xf>
    <xf numFmtId="0" fontId="0" fillId="5" borderId="9" xfId="3" applyFont="1" applyFill="1" applyBorder="1" applyAlignment="1">
      <alignment horizontal="center"/>
    </xf>
    <xf numFmtId="0" fontId="0" fillId="5" borderId="10" xfId="3" applyFont="1" applyFill="1" applyBorder="1" applyAlignment="1">
      <alignment horizontal="center"/>
    </xf>
    <xf numFmtId="173" fontId="10" fillId="5" borderId="6" xfId="3" applyNumberFormat="1" applyFont="1" applyFill="1" applyBorder="1" applyAlignment="1">
      <alignment horizontal="center"/>
    </xf>
    <xf numFmtId="0" fontId="11" fillId="3" borderId="0" xfId="0" applyFont="1" applyFill="1" applyAlignment="1">
      <alignment horizontal="center"/>
    </xf>
    <xf numFmtId="0" fontId="11" fillId="0" borderId="0" xfId="0" applyFont="1"/>
    <xf numFmtId="14" fontId="12" fillId="0" borderId="0" xfId="0" applyNumberFormat="1" applyFont="1" applyFill="1" applyAlignment="1">
      <alignment horizontal="left" vertical="top" wrapText="1"/>
    </xf>
    <xf numFmtId="0" fontId="12" fillId="0" borderId="0" xfId="0" applyFont="1" applyFill="1" applyAlignment="1">
      <alignment horizontal="left" vertical="top" wrapText="1"/>
    </xf>
    <xf numFmtId="173" fontId="9" fillId="0" borderId="7" xfId="3" applyNumberFormat="1" applyFont="1" applyBorder="1" applyAlignment="1">
      <alignment horizontal="center"/>
    </xf>
    <xf numFmtId="173" fontId="9" fillId="0" borderId="6" xfId="3" applyNumberFormat="1" applyFont="1" applyBorder="1" applyAlignment="1">
      <alignment horizontal="center"/>
    </xf>
    <xf numFmtId="0" fontId="13" fillId="0" borderId="0" xfId="0" applyFont="1" applyAlignment="1">
      <alignment horizontal="center" vertical="center"/>
    </xf>
  </cellXfs>
  <cellStyles count="4">
    <cellStyle name="Excel Built-in Excel Built-in Normal" xfId="3" xr:uid="{00000000-0005-0000-0000-000000000000}"/>
    <cellStyle name="Milliers" xfId="1" builtinId="3"/>
    <cellStyle name="Monétaire" xfId="2" builtinId="4"/>
    <cellStyle name="Normal" xfId="0" builtinId="0"/>
  </cellStyles>
  <dxfs count="756"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ont>
        <sz val="11"/>
        <color rgb="FF000000"/>
        <name val="Calibri"/>
      </font>
    </dxf>
    <dxf>
      <font>
        <b val="0"/>
        <condense val="0"/>
        <extend val="0"/>
        <sz val="11"/>
        <color indexed="16"/>
      </font>
      <fill>
        <patternFill patternType="solid">
          <fgColor indexed="22"/>
          <bgColor indexed="47"/>
        </patternFill>
      </fill>
    </dxf>
    <dxf>
      <fill>
        <patternFill>
          <bgColor theme="0"/>
        </patternFill>
      </fill>
    </dxf>
    <dxf>
      <font>
        <sz val="11"/>
        <color rgb="FF000000"/>
        <name val="Calibri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workbookViewId="0">
      <selection activeCell="C13" sqref="C13"/>
    </sheetView>
  </sheetViews>
  <sheetFormatPr baseColWidth="10" defaultRowHeight="15.75" x14ac:dyDescent="0.25"/>
  <cols>
    <col min="9" max="9" width="12.25" style="57" customWidth="1"/>
    <col min="10" max="10" width="23" style="57" customWidth="1"/>
    <col min="11" max="11" width="11" style="57"/>
  </cols>
  <sheetData>
    <row r="1" spans="1:11" x14ac:dyDescent="0.25">
      <c r="I1" s="56">
        <v>2023</v>
      </c>
    </row>
    <row r="2" spans="1:11" x14ac:dyDescent="0.25">
      <c r="A2" t="s">
        <v>19</v>
      </c>
      <c r="B2" s="21">
        <v>0.33333333333333331</v>
      </c>
      <c r="C2" s="21">
        <v>0.67708333333333337</v>
      </c>
      <c r="E2" s="21"/>
      <c r="I2" s="39" t="s">
        <v>31</v>
      </c>
      <c r="J2" s="39" t="s">
        <v>45</v>
      </c>
      <c r="K2" s="39" t="s">
        <v>54</v>
      </c>
    </row>
    <row r="3" spans="1:11" x14ac:dyDescent="0.25">
      <c r="A3" t="s">
        <v>20</v>
      </c>
      <c r="B3" s="21">
        <v>0.33333333333333331</v>
      </c>
      <c r="C3" s="21">
        <v>0.58333333333333337</v>
      </c>
      <c r="D3" s="21">
        <v>0.70833333333333337</v>
      </c>
      <c r="E3" s="21">
        <v>0.79166666666666663</v>
      </c>
      <c r="I3" s="58">
        <f xml:space="preserve"> DATE($I$1,1,1)</f>
        <v>44927</v>
      </c>
      <c r="J3" s="59" t="s">
        <v>32</v>
      </c>
      <c r="K3" s="57" t="s">
        <v>55</v>
      </c>
    </row>
    <row r="4" spans="1:11" x14ac:dyDescent="0.25">
      <c r="A4" t="s">
        <v>21</v>
      </c>
      <c r="B4" s="21">
        <v>0.375</v>
      </c>
      <c r="C4" s="21">
        <v>0.58333333333333337</v>
      </c>
      <c r="D4" s="21">
        <v>0.70833333333333337</v>
      </c>
      <c r="E4" s="21">
        <v>0.83333333333333337</v>
      </c>
      <c r="I4" s="58">
        <f>FLOOR(DAY(MINUTE($I$1/38)/2+56)&amp;"/5/"&amp;$I$1,7)-34</f>
        <v>45025</v>
      </c>
      <c r="J4" s="59" t="s">
        <v>33</v>
      </c>
      <c r="K4" s="57" t="s">
        <v>56</v>
      </c>
    </row>
    <row r="5" spans="1:11" x14ac:dyDescent="0.25">
      <c r="A5" t="s">
        <v>22</v>
      </c>
      <c r="B5" s="21">
        <v>0.33333333333333331</v>
      </c>
      <c r="C5" s="21">
        <v>0.58333333333333337</v>
      </c>
      <c r="I5" s="58">
        <f xml:space="preserve"> I6 + 1</f>
        <v>45048</v>
      </c>
      <c r="J5" s="59" t="s">
        <v>34</v>
      </c>
      <c r="K5" s="57" t="s">
        <v>57</v>
      </c>
    </row>
    <row r="6" spans="1:11" x14ac:dyDescent="0.25">
      <c r="A6" t="s">
        <v>23</v>
      </c>
      <c r="B6" s="21">
        <v>0.33333333333333331</v>
      </c>
      <c r="C6" s="21">
        <v>0.58333333333333337</v>
      </c>
      <c r="I6" s="58">
        <f xml:space="preserve"> DATE($I$1,5,1)</f>
        <v>45047</v>
      </c>
      <c r="J6" s="59" t="s">
        <v>35</v>
      </c>
      <c r="K6" s="57" t="s">
        <v>58</v>
      </c>
    </row>
    <row r="7" spans="1:11" x14ac:dyDescent="0.25">
      <c r="A7" t="s">
        <v>24</v>
      </c>
      <c r="B7" s="21">
        <v>0.25</v>
      </c>
      <c r="C7" s="21">
        <v>0.57638888888888895</v>
      </c>
      <c r="I7" s="58">
        <f xml:space="preserve"> DATE($I$1,5,8)</f>
        <v>45054</v>
      </c>
      <c r="J7" s="59" t="s">
        <v>36</v>
      </c>
      <c r="K7" s="57" t="s">
        <v>59</v>
      </c>
    </row>
    <row r="8" spans="1:11" x14ac:dyDescent="0.25">
      <c r="A8" t="s">
        <v>29</v>
      </c>
      <c r="D8" s="21">
        <v>0.75</v>
      </c>
      <c r="E8" s="21">
        <v>0.83333333333333337</v>
      </c>
      <c r="F8" t="s">
        <v>30</v>
      </c>
      <c r="I8" s="58">
        <f xml:space="preserve"> I6 + 39</f>
        <v>45086</v>
      </c>
      <c r="J8" s="59" t="s">
        <v>37</v>
      </c>
      <c r="K8" s="57" t="s">
        <v>60</v>
      </c>
    </row>
    <row r="9" spans="1:11" x14ac:dyDescent="0.25">
      <c r="A9" t="s">
        <v>25</v>
      </c>
      <c r="D9" s="21">
        <v>0.625</v>
      </c>
      <c r="E9" s="21">
        <v>0.83333333333333337</v>
      </c>
      <c r="I9" s="58">
        <f xml:space="preserve"> I6 + 49</f>
        <v>45096</v>
      </c>
      <c r="J9" s="59" t="s">
        <v>38</v>
      </c>
      <c r="K9" s="57" t="s">
        <v>61</v>
      </c>
    </row>
    <row r="10" spans="1:11" x14ac:dyDescent="0.25">
      <c r="A10" t="s">
        <v>26</v>
      </c>
      <c r="B10" s="21">
        <v>0.25</v>
      </c>
      <c r="C10" s="21">
        <v>0.57638888888888895</v>
      </c>
      <c r="I10" s="58">
        <f xml:space="preserve"> I6 + 50</f>
        <v>45097</v>
      </c>
      <c r="J10" s="59" t="s">
        <v>39</v>
      </c>
      <c r="K10" s="57" t="s">
        <v>62</v>
      </c>
    </row>
    <row r="11" spans="1:11" x14ac:dyDescent="0.25">
      <c r="A11" t="s">
        <v>27</v>
      </c>
      <c r="B11" s="21">
        <v>0.33333333333333331</v>
      </c>
      <c r="C11" s="21">
        <v>0.58333333333333337</v>
      </c>
      <c r="D11" s="21">
        <v>0.70833333333333337</v>
      </c>
      <c r="E11" s="21">
        <v>0.83333333333333337</v>
      </c>
      <c r="I11" s="58">
        <f xml:space="preserve"> DATE($I$1,7,14)</f>
        <v>45121</v>
      </c>
      <c r="J11" s="59" t="s">
        <v>40</v>
      </c>
      <c r="K11" s="57" t="s">
        <v>63</v>
      </c>
    </row>
    <row r="12" spans="1:11" x14ac:dyDescent="0.25">
      <c r="I12" s="58">
        <f xml:space="preserve"> DATE($I$1,8,15)</f>
        <v>45153</v>
      </c>
      <c r="J12" s="59" t="s">
        <v>41</v>
      </c>
      <c r="K12" s="57" t="s">
        <v>64</v>
      </c>
    </row>
    <row r="13" spans="1:11" x14ac:dyDescent="0.25">
      <c r="I13" s="58">
        <f xml:space="preserve"> DATE($I$1,11,1)</f>
        <v>45231</v>
      </c>
      <c r="J13" s="59" t="s">
        <v>42</v>
      </c>
      <c r="K13" s="57" t="s">
        <v>65</v>
      </c>
    </row>
    <row r="14" spans="1:11" x14ac:dyDescent="0.25">
      <c r="I14" s="58">
        <f xml:space="preserve"> DATE($I$1,11,11)</f>
        <v>45241</v>
      </c>
      <c r="J14" s="59" t="s">
        <v>43</v>
      </c>
      <c r="K14" s="57" t="s">
        <v>66</v>
      </c>
    </row>
    <row r="15" spans="1:11" x14ac:dyDescent="0.25">
      <c r="I15" s="58">
        <f xml:space="preserve"> DATE($I$1,12,25)</f>
        <v>45285</v>
      </c>
      <c r="J15" s="59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4"/>
  <sheetViews>
    <sheetView tabSelected="1" workbookViewId="0">
      <selection sqref="A1:B1"/>
    </sheetView>
  </sheetViews>
  <sheetFormatPr baseColWidth="10" defaultColWidth="8" defaultRowHeight="15.75" x14ac:dyDescent="0.25"/>
  <cols>
    <col min="1" max="1" width="11" style="17" bestFit="1" customWidth="1"/>
    <col min="2" max="2" width="8" style="1"/>
    <col min="3" max="3" width="5.75" style="1" customWidth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44927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9</v>
      </c>
      <c r="B4" s="40">
        <f>A2</f>
        <v>44927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43">
        <f t="shared" ref="H4:H34" si="0">IFERROR((E4-D4)+(G4-F4),0)</f>
        <v>0</v>
      </c>
      <c r="I4" s="8"/>
      <c r="J4" s="10" t="str">
        <f t="shared" ref="J4:J30" si="1">IF(H4=0,"repos","")</f>
        <v>repos</v>
      </c>
      <c r="K4" s="11">
        <f>IF(H4="","",H4*10.85*24)</f>
        <v>0</v>
      </c>
      <c r="L4" s="42">
        <f>IFERROR(MATCH(B4,JoursFériés,0),0)</f>
        <v>1</v>
      </c>
    </row>
    <row r="5" spans="1:14" x14ac:dyDescent="0.25">
      <c r="A5" s="7" t="s">
        <v>10</v>
      </c>
      <c r="B5" s="40">
        <f t="shared" ref="B5:B34" si="2">B4+1</f>
        <v>44928</v>
      </c>
      <c r="C5" s="8" t="s">
        <v>21</v>
      </c>
      <c r="D5" s="9">
        <f>IFERROR(VLOOKUP($C5,Paramétres!$A$2:$E$11,COLUMN()-2,FALSE),"")</f>
        <v>0.375</v>
      </c>
      <c r="E5" s="9">
        <f>IFERROR(VLOOKUP($C5,Paramétres!$A$2:$E$11,COLUMN()-2,FALSE),"")</f>
        <v>0.58333333333333337</v>
      </c>
      <c r="F5" s="9">
        <f>IFERROR(VLOOKUP($C5,Paramétres!$A$2:$E$11,COLUMN()-2,FALSE),"")</f>
        <v>0.70833333333333337</v>
      </c>
      <c r="G5" s="9">
        <f>IFERROR(VLOOKUP($C5,Paramétres!$A$2:$E$11,COLUMN()-2,FALSE),"")</f>
        <v>0.83333333333333337</v>
      </c>
      <c r="H5" s="43">
        <f t="shared" si="0"/>
        <v>0.33333333333333337</v>
      </c>
      <c r="I5" s="8"/>
      <c r="J5" s="10" t="str">
        <f t="shared" si="1"/>
        <v/>
      </c>
      <c r="K5" s="11">
        <f t="shared" ref="K5:K34" si="3">IF(H5="","",H5*10.85*24)</f>
        <v>86.800000000000011</v>
      </c>
      <c r="L5" s="42">
        <f>IFERROR(MATCH(B5,JoursFériés,0),0)</f>
        <v>0</v>
      </c>
    </row>
    <row r="6" spans="1:14" x14ac:dyDescent="0.25">
      <c r="A6" s="7" t="s">
        <v>11</v>
      </c>
      <c r="B6" s="40">
        <f t="shared" si="2"/>
        <v>44929</v>
      </c>
      <c r="C6" s="8" t="s">
        <v>20</v>
      </c>
      <c r="D6" s="9">
        <f>IFERROR(VLOOKUP($C6,Paramétres!$A$2:$E$11,COLUMN()-2,FALSE),"")</f>
        <v>0.33333333333333331</v>
      </c>
      <c r="E6" s="9">
        <f>IFERROR(VLOOKUP($C6,Paramétres!$A$2:$E$11,COLUMN()-2,FALSE),"")</f>
        <v>0.58333333333333337</v>
      </c>
      <c r="F6" s="9">
        <f>IFERROR(VLOOKUP($C6,Paramétres!$A$2:$E$11,COLUMN()-2,FALSE),"")</f>
        <v>0.70833333333333337</v>
      </c>
      <c r="G6" s="9">
        <f>IFERROR(VLOOKUP($C6,Paramétres!$A$2:$E$11,COLUMN()-2,FALSE),"")</f>
        <v>0.79166666666666663</v>
      </c>
      <c r="H6" s="43">
        <f t="shared" si="0"/>
        <v>0.33333333333333331</v>
      </c>
      <c r="I6" s="8"/>
      <c r="J6" s="10" t="str">
        <f t="shared" si="1"/>
        <v/>
      </c>
      <c r="K6" s="11">
        <f t="shared" si="3"/>
        <v>86.799999999999983</v>
      </c>
      <c r="L6" s="42">
        <f>IFERROR(MATCH(B6,JoursFériés,0),0)</f>
        <v>0</v>
      </c>
    </row>
    <row r="7" spans="1:14" x14ac:dyDescent="0.25">
      <c r="A7" s="7" t="s">
        <v>12</v>
      </c>
      <c r="B7" s="40">
        <f t="shared" si="2"/>
        <v>44930</v>
      </c>
      <c r="C7" s="8" t="s">
        <v>20</v>
      </c>
      <c r="D7" s="9">
        <f>IFERROR(VLOOKUP($C7,Paramétres!$A$2:$E$11,COLUMN()-2,FALSE),"")</f>
        <v>0.33333333333333331</v>
      </c>
      <c r="E7" s="9">
        <f>IFERROR(VLOOKUP($C7,Paramétres!$A$2:$E$11,COLUMN()-2,FALSE),"")</f>
        <v>0.58333333333333337</v>
      </c>
      <c r="F7" s="9">
        <f>IFERROR(VLOOKUP($C7,Paramétres!$A$2:$E$11,COLUMN()-2,FALSE),"")</f>
        <v>0.70833333333333337</v>
      </c>
      <c r="G7" s="9">
        <f>IFERROR(VLOOKUP($C7,Paramétres!$A$2:$E$11,COLUMN()-2,FALSE),"")</f>
        <v>0.79166666666666663</v>
      </c>
      <c r="H7" s="43">
        <f t="shared" si="0"/>
        <v>0.33333333333333331</v>
      </c>
      <c r="I7" s="8"/>
      <c r="J7" s="10" t="str">
        <f t="shared" si="1"/>
        <v/>
      </c>
      <c r="K7" s="11">
        <f t="shared" si="3"/>
        <v>86.799999999999983</v>
      </c>
      <c r="L7" s="42">
        <f>IFERROR(MATCH(B7,JoursFériés,0),0)</f>
        <v>0</v>
      </c>
    </row>
    <row r="8" spans="1:14" x14ac:dyDescent="0.25">
      <c r="A8" s="7" t="s">
        <v>6</v>
      </c>
      <c r="B8" s="40">
        <f t="shared" si="2"/>
        <v>44931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43">
        <f t="shared" si="0"/>
        <v>0</v>
      </c>
      <c r="I8" s="8"/>
      <c r="J8" s="10" t="str">
        <f t="shared" si="1"/>
        <v>repos</v>
      </c>
      <c r="K8" s="11">
        <f t="shared" si="3"/>
        <v>0</v>
      </c>
      <c r="L8" s="42">
        <f>IFERROR(MATCH(B8,JoursFériés,0),0)</f>
        <v>0</v>
      </c>
    </row>
    <row r="9" spans="1:14" x14ac:dyDescent="0.25">
      <c r="A9" s="7" t="s">
        <v>7</v>
      </c>
      <c r="B9" s="40">
        <f t="shared" si="2"/>
        <v>44932</v>
      </c>
      <c r="C9" s="8" t="s">
        <v>20</v>
      </c>
      <c r="D9" s="9">
        <f>IFERROR(VLOOKUP($C9,Paramétres!$A$2:$E$11,COLUMN()-2,FALSE),"")</f>
        <v>0.33333333333333331</v>
      </c>
      <c r="E9" s="9">
        <f>IFERROR(VLOOKUP($C9,Paramétres!$A$2:$E$11,COLUMN()-2,FALSE),"")</f>
        <v>0.58333333333333337</v>
      </c>
      <c r="F9" s="9">
        <f>IFERROR(VLOOKUP($C9,Paramétres!$A$2:$E$11,COLUMN()-2,FALSE),"")</f>
        <v>0.70833333333333337</v>
      </c>
      <c r="G9" s="9">
        <f>IFERROR(VLOOKUP($C9,Paramétres!$A$2:$E$11,COLUMN()-2,FALSE),"")</f>
        <v>0.79166666666666663</v>
      </c>
      <c r="H9" s="43">
        <f t="shared" si="0"/>
        <v>0.33333333333333331</v>
      </c>
      <c r="I9" s="8"/>
      <c r="J9" s="10" t="str">
        <f t="shared" si="1"/>
        <v/>
      </c>
      <c r="K9" s="11">
        <f t="shared" si="3"/>
        <v>86.799999999999983</v>
      </c>
      <c r="L9" s="42">
        <f>IFERROR(MATCH(B9,JoursFériés,0),0)</f>
        <v>0</v>
      </c>
    </row>
    <row r="10" spans="1:14" x14ac:dyDescent="0.25">
      <c r="A10" s="7" t="s">
        <v>8</v>
      </c>
      <c r="B10" s="40">
        <f t="shared" si="2"/>
        <v>44933</v>
      </c>
      <c r="C10" s="8" t="s">
        <v>20</v>
      </c>
      <c r="D10" s="9">
        <f>IFERROR(VLOOKUP($C10,Paramétres!$A$2:$E$11,COLUMN()-2,FALSE),"")</f>
        <v>0.33333333333333331</v>
      </c>
      <c r="E10" s="9">
        <f>IFERROR(VLOOKUP($C10,Paramétres!$A$2:$E$11,COLUMN()-2,FALSE),"")</f>
        <v>0.58333333333333337</v>
      </c>
      <c r="F10" s="9">
        <f>IFERROR(VLOOKUP($C10,Paramétres!$A$2:$E$11,COLUMN()-2,FALSE),"")</f>
        <v>0.70833333333333337</v>
      </c>
      <c r="G10" s="9">
        <f>IFERROR(VLOOKUP($C10,Paramétres!$A$2:$E$11,COLUMN()-2,FALSE),"")</f>
        <v>0.79166666666666663</v>
      </c>
      <c r="H10" s="43">
        <f t="shared" si="0"/>
        <v>0.33333333333333331</v>
      </c>
      <c r="I10" s="8"/>
      <c r="J10" s="10" t="str">
        <f t="shared" si="1"/>
        <v/>
      </c>
      <c r="K10" s="11">
        <f t="shared" si="3"/>
        <v>86.799999999999983</v>
      </c>
      <c r="L10" s="42">
        <f>IFERROR(MATCH(B10,JoursFériés,0),0)</f>
        <v>0</v>
      </c>
    </row>
    <row r="11" spans="1:14" x14ac:dyDescent="0.25">
      <c r="A11" s="7" t="s">
        <v>9</v>
      </c>
      <c r="B11" s="40">
        <f t="shared" si="2"/>
        <v>44934</v>
      </c>
      <c r="C11" s="8" t="s">
        <v>22</v>
      </c>
      <c r="D11" s="9">
        <f>IFERROR(VLOOKUP($C11,Paramétres!$A$2:$E$11,COLUMN()-2,FALSE),"")</f>
        <v>0.33333333333333331</v>
      </c>
      <c r="E11" s="9">
        <f>IFERROR(VLOOKUP($C11,Paramétres!$A$2:$E$11,COLUMN()-2,FALSE),"")</f>
        <v>0.58333333333333337</v>
      </c>
      <c r="F11" s="9">
        <f>IFERROR(VLOOKUP($C11,Paramétres!$A$2:$E$11,COLUMN()-2,FALSE),"")</f>
        <v>0</v>
      </c>
      <c r="G11" s="9">
        <f>IFERROR(VLOOKUP($C11,Paramétres!$A$2:$E$11,COLUMN()-2,FALSE),"")</f>
        <v>0</v>
      </c>
      <c r="H11" s="43">
        <f t="shared" si="0"/>
        <v>0.25000000000000006</v>
      </c>
      <c r="I11" s="8"/>
      <c r="J11" s="10" t="str">
        <f t="shared" si="1"/>
        <v/>
      </c>
      <c r="K11" s="11">
        <f t="shared" si="3"/>
        <v>65.100000000000009</v>
      </c>
      <c r="L11" s="42">
        <f>IFERROR(MATCH(B11,JoursFériés,0),0)</f>
        <v>0</v>
      </c>
    </row>
    <row r="12" spans="1:14" x14ac:dyDescent="0.25">
      <c r="A12" s="7" t="s">
        <v>10</v>
      </c>
      <c r="B12" s="40">
        <f t="shared" si="2"/>
        <v>44935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43">
        <f t="shared" si="0"/>
        <v>0</v>
      </c>
      <c r="I12" s="8"/>
      <c r="J12" s="10" t="str">
        <f t="shared" si="1"/>
        <v>repos</v>
      </c>
      <c r="K12" s="11">
        <f t="shared" si="3"/>
        <v>0</v>
      </c>
      <c r="L12" s="42">
        <f>IFERROR(MATCH(B12,JoursFériés,0),0)</f>
        <v>0</v>
      </c>
    </row>
    <row r="13" spans="1:14" x14ac:dyDescent="0.25">
      <c r="A13" s="7" t="s">
        <v>11</v>
      </c>
      <c r="B13" s="40">
        <f t="shared" si="2"/>
        <v>44936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43">
        <f t="shared" si="0"/>
        <v>0</v>
      </c>
      <c r="I13" s="8"/>
      <c r="J13" s="10" t="str">
        <f t="shared" si="1"/>
        <v>repos</v>
      </c>
      <c r="K13" s="11">
        <f t="shared" si="3"/>
        <v>0</v>
      </c>
      <c r="L13" s="42">
        <f>IFERROR(MATCH(B13,JoursFériés,0),0)</f>
        <v>0</v>
      </c>
    </row>
    <row r="14" spans="1:14" x14ac:dyDescent="0.25">
      <c r="A14" s="7" t="s">
        <v>12</v>
      </c>
      <c r="B14" s="40">
        <f t="shared" si="2"/>
        <v>44937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43">
        <f t="shared" si="0"/>
        <v>0</v>
      </c>
      <c r="I14" s="8"/>
      <c r="J14" s="10" t="str">
        <f t="shared" si="1"/>
        <v>repos</v>
      </c>
      <c r="K14" s="11">
        <f t="shared" si="3"/>
        <v>0</v>
      </c>
      <c r="L14" s="42">
        <f>IFERROR(MATCH(B14,JoursFériés,0),0)</f>
        <v>0</v>
      </c>
    </row>
    <row r="15" spans="1:14" x14ac:dyDescent="0.25">
      <c r="A15" s="7" t="s">
        <v>6</v>
      </c>
      <c r="B15" s="40">
        <f t="shared" si="2"/>
        <v>44938</v>
      </c>
      <c r="C15" s="8" t="s">
        <v>24</v>
      </c>
      <c r="D15" s="9">
        <f>IFERROR(VLOOKUP($C15,Paramétres!$A$2:$E$11,COLUMN()-2,FALSE),"")</f>
        <v>0.25</v>
      </c>
      <c r="E15" s="9">
        <v>0.5625</v>
      </c>
      <c r="F15" s="9">
        <f>IFERROR(VLOOKUP($C15,Paramétres!$A$2:$E$11,COLUMN()-2,FALSE),"")</f>
        <v>0</v>
      </c>
      <c r="G15" s="9">
        <f>IFERROR(VLOOKUP($C15,Paramétres!$A$2:$E$11,COLUMN()-2,FALSE),"")</f>
        <v>0</v>
      </c>
      <c r="H15" s="43">
        <f t="shared" si="0"/>
        <v>0.3125</v>
      </c>
      <c r="I15" s="8"/>
      <c r="J15" s="10" t="str">
        <f t="shared" si="1"/>
        <v/>
      </c>
      <c r="K15" s="11">
        <f t="shared" si="3"/>
        <v>81.375</v>
      </c>
      <c r="L15" s="42">
        <f>IFERROR(MATCH(B15,JoursFériés,0),0)</f>
        <v>0</v>
      </c>
    </row>
    <row r="16" spans="1:14" x14ac:dyDescent="0.25">
      <c r="A16" s="7" t="s">
        <v>7</v>
      </c>
      <c r="B16" s="40">
        <f t="shared" si="2"/>
        <v>44939</v>
      </c>
      <c r="C16" s="8" t="s">
        <v>22</v>
      </c>
      <c r="D16" s="9">
        <f>IFERROR(VLOOKUP($C16,Paramétres!$A$2:$E$11,COLUMN()-2,FALSE),"")</f>
        <v>0.33333333333333331</v>
      </c>
      <c r="E16" s="9">
        <f>IFERROR(VLOOKUP($C16,Paramétres!$A$2:$E$11,COLUMN()-2,FALSE),"")</f>
        <v>0.58333333333333337</v>
      </c>
      <c r="F16" s="9">
        <f>IFERROR(VLOOKUP($C16,Paramétres!$A$2:$E$11,COLUMN()-2,FALSE),"")</f>
        <v>0</v>
      </c>
      <c r="G16" s="9">
        <f>IFERROR(VLOOKUP($C16,Paramétres!$A$2:$E$11,COLUMN()-2,FALSE),"")</f>
        <v>0</v>
      </c>
      <c r="H16" s="43">
        <f t="shared" si="0"/>
        <v>0.25000000000000006</v>
      </c>
      <c r="I16" s="8"/>
      <c r="J16" s="10" t="str">
        <f t="shared" si="1"/>
        <v/>
      </c>
      <c r="K16" s="11">
        <f t="shared" si="3"/>
        <v>65.100000000000009</v>
      </c>
      <c r="L16" s="42">
        <f>IFERROR(MATCH(B16,JoursFériés,0),0)</f>
        <v>0</v>
      </c>
    </row>
    <row r="17" spans="1:13" x14ac:dyDescent="0.25">
      <c r="A17" s="7" t="s">
        <v>8</v>
      </c>
      <c r="B17" s="40">
        <f t="shared" si="2"/>
        <v>44940</v>
      </c>
      <c r="C17" s="8" t="s">
        <v>26</v>
      </c>
      <c r="D17" s="9">
        <f>IFERROR(VLOOKUP($C17,Paramétres!$A$2:$E$11,COLUMN()-2,FALSE),"")</f>
        <v>0.25</v>
      </c>
      <c r="E17" s="9">
        <v>0.5625</v>
      </c>
      <c r="F17" s="9">
        <f>IFERROR(VLOOKUP($C17,Paramétres!$A$2:$E$11,COLUMN()-2,FALSE),"")</f>
        <v>0</v>
      </c>
      <c r="G17" s="9">
        <f>IFERROR(VLOOKUP($C17,Paramétres!$A$2:$E$11,COLUMN()-2,FALSE),"")</f>
        <v>0</v>
      </c>
      <c r="H17" s="43">
        <f t="shared" si="0"/>
        <v>0.3125</v>
      </c>
      <c r="I17" s="8"/>
      <c r="J17" s="10" t="str">
        <f t="shared" si="1"/>
        <v/>
      </c>
      <c r="K17" s="11">
        <f t="shared" si="3"/>
        <v>81.375</v>
      </c>
      <c r="L17" s="42">
        <f>IFERROR(MATCH(B17,JoursFériés,0),0)</f>
        <v>0</v>
      </c>
    </row>
    <row r="18" spans="1:13" x14ac:dyDescent="0.25">
      <c r="A18" s="7" t="s">
        <v>9</v>
      </c>
      <c r="B18" s="40">
        <f t="shared" si="2"/>
        <v>44941</v>
      </c>
      <c r="C18" s="8" t="s">
        <v>26</v>
      </c>
      <c r="D18" s="9">
        <f>IFERROR(VLOOKUP($C18,Paramétres!$A$2:$E$11,COLUMN()-2,FALSE),"")</f>
        <v>0.25</v>
      </c>
      <c r="E18" s="9">
        <v>0.5625</v>
      </c>
      <c r="F18" s="9">
        <f>IFERROR(VLOOKUP($C18,Paramétres!$A$2:$E$11,COLUMN()-2,FALSE),"")</f>
        <v>0</v>
      </c>
      <c r="G18" s="9">
        <f>IFERROR(VLOOKUP($C18,Paramétres!$A$2:$E$11,COLUMN()-2,FALSE),"")</f>
        <v>0</v>
      </c>
      <c r="H18" s="43">
        <f t="shared" si="0"/>
        <v>0.3125</v>
      </c>
      <c r="I18" s="8"/>
      <c r="J18" s="10" t="str">
        <f t="shared" si="1"/>
        <v/>
      </c>
      <c r="K18" s="11">
        <f t="shared" si="3"/>
        <v>81.375</v>
      </c>
      <c r="L18" s="42">
        <f>IFERROR(MATCH(B18,JoursFériés,0),0)</f>
        <v>0</v>
      </c>
      <c r="M18" s="22"/>
    </row>
    <row r="19" spans="1:13" x14ac:dyDescent="0.25">
      <c r="A19" s="7" t="s">
        <v>10</v>
      </c>
      <c r="B19" s="40">
        <f t="shared" si="2"/>
        <v>44942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43">
        <f t="shared" si="0"/>
        <v>0</v>
      </c>
      <c r="I19" s="8"/>
      <c r="J19" s="10" t="str">
        <f t="shared" si="1"/>
        <v>repos</v>
      </c>
      <c r="K19" s="11">
        <f t="shared" si="3"/>
        <v>0</v>
      </c>
      <c r="L19" s="42">
        <f>IFERROR(MATCH(B19,JoursFériés,0),0)</f>
        <v>0</v>
      </c>
    </row>
    <row r="20" spans="1:13" x14ac:dyDescent="0.25">
      <c r="A20" s="7" t="s">
        <v>11</v>
      </c>
      <c r="B20" s="40">
        <f t="shared" si="2"/>
        <v>44943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43">
        <f t="shared" si="0"/>
        <v>0</v>
      </c>
      <c r="I20" s="8"/>
      <c r="J20" s="10" t="str">
        <f t="shared" si="1"/>
        <v>repos</v>
      </c>
      <c r="K20" s="11">
        <f t="shared" si="3"/>
        <v>0</v>
      </c>
      <c r="L20" s="42">
        <f>IFERROR(MATCH(B20,JoursFériés,0),0)</f>
        <v>0</v>
      </c>
      <c r="M20" s="22"/>
    </row>
    <row r="21" spans="1:13" x14ac:dyDescent="0.25">
      <c r="A21" s="7" t="s">
        <v>12</v>
      </c>
      <c r="B21" s="40">
        <f t="shared" si="2"/>
        <v>44944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43">
        <f t="shared" si="0"/>
        <v>0</v>
      </c>
      <c r="I21" s="8"/>
      <c r="J21" s="10" t="str">
        <f t="shared" si="1"/>
        <v>repos</v>
      </c>
      <c r="K21" s="11">
        <f t="shared" si="3"/>
        <v>0</v>
      </c>
      <c r="L21" s="42">
        <f>IFERROR(MATCH(B21,JoursFériés,0),0)</f>
        <v>0</v>
      </c>
    </row>
    <row r="22" spans="1:13" x14ac:dyDescent="0.25">
      <c r="A22" s="7" t="s">
        <v>6</v>
      </c>
      <c r="B22" s="40">
        <f t="shared" si="2"/>
        <v>44945</v>
      </c>
      <c r="C22" s="8" t="s">
        <v>29</v>
      </c>
      <c r="D22" s="9">
        <f>IFERROR(VLOOKUP($C22,Paramétres!$A$2:$E$11,COLUMN()-2,FALSE),"")</f>
        <v>0</v>
      </c>
      <c r="E22" s="9">
        <f>IFERROR(VLOOKUP($C22,Paramétres!$A$2:$E$11,COLUMN()-2,FALSE),"")</f>
        <v>0</v>
      </c>
      <c r="F22" s="9">
        <f>IFERROR(VLOOKUP($C22,Paramétres!$A$2:$E$11,COLUMN()-2,FALSE),"")</f>
        <v>0.75</v>
      </c>
      <c r="G22" s="9">
        <f>IFERROR(VLOOKUP($C22,Paramétres!$A$2:$E$11,COLUMN()-2,FALSE),"")</f>
        <v>0.83333333333333337</v>
      </c>
      <c r="H22" s="43">
        <f t="shared" si="0"/>
        <v>8.333333333333337E-2</v>
      </c>
      <c r="I22" s="8"/>
      <c r="J22" s="10" t="str">
        <f t="shared" si="1"/>
        <v/>
      </c>
      <c r="K22" s="11">
        <f t="shared" si="3"/>
        <v>21.70000000000001</v>
      </c>
      <c r="L22" s="42">
        <f>IFERROR(MATCH(B22,JoursFériés,0),0)</f>
        <v>0</v>
      </c>
      <c r="M22" s="22"/>
    </row>
    <row r="23" spans="1:13" x14ac:dyDescent="0.25">
      <c r="A23" s="7" t="s">
        <v>7</v>
      </c>
      <c r="B23" s="40">
        <f t="shared" si="2"/>
        <v>44946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43">
        <f t="shared" si="0"/>
        <v>0</v>
      </c>
      <c r="I23" s="8"/>
      <c r="J23" s="10" t="str">
        <f t="shared" si="1"/>
        <v>repos</v>
      </c>
      <c r="K23" s="11">
        <f t="shared" si="3"/>
        <v>0</v>
      </c>
      <c r="L23" s="42">
        <f>IFERROR(MATCH(B23,JoursFériés,0),0)</f>
        <v>0</v>
      </c>
    </row>
    <row r="24" spans="1:13" x14ac:dyDescent="0.25">
      <c r="A24" s="7" t="s">
        <v>8</v>
      </c>
      <c r="B24" s="40">
        <f t="shared" si="2"/>
        <v>44947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43">
        <f t="shared" si="0"/>
        <v>0</v>
      </c>
      <c r="I24" s="8"/>
      <c r="J24" s="10" t="str">
        <f t="shared" si="1"/>
        <v>repos</v>
      </c>
      <c r="K24" s="11">
        <f t="shared" si="3"/>
        <v>0</v>
      </c>
      <c r="L24" s="42">
        <f>IFERROR(MATCH(B24,JoursFériés,0),0)</f>
        <v>0</v>
      </c>
    </row>
    <row r="25" spans="1:13" x14ac:dyDescent="0.25">
      <c r="A25" s="7" t="s">
        <v>9</v>
      </c>
      <c r="B25" s="40">
        <f t="shared" si="2"/>
        <v>44948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43">
        <f t="shared" si="0"/>
        <v>0</v>
      </c>
      <c r="I25" s="8"/>
      <c r="J25" s="10" t="str">
        <f t="shared" si="1"/>
        <v>repos</v>
      </c>
      <c r="K25" s="11">
        <f t="shared" si="3"/>
        <v>0</v>
      </c>
      <c r="L25" s="42">
        <f>IFERROR(MATCH(B25,JoursFériés,0),0)</f>
        <v>0</v>
      </c>
    </row>
    <row r="26" spans="1:13" x14ac:dyDescent="0.25">
      <c r="A26" s="7" t="s">
        <v>10</v>
      </c>
      <c r="B26" s="40">
        <f t="shared" si="2"/>
        <v>44949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43">
        <f t="shared" si="0"/>
        <v>0</v>
      </c>
      <c r="I26" s="8"/>
      <c r="J26" s="10" t="str">
        <f t="shared" si="1"/>
        <v>repos</v>
      </c>
      <c r="K26" s="11">
        <f t="shared" si="3"/>
        <v>0</v>
      </c>
      <c r="L26" s="42">
        <f>IFERROR(MATCH(B26,JoursFériés,0),0)</f>
        <v>0</v>
      </c>
    </row>
    <row r="27" spans="1:13" x14ac:dyDescent="0.25">
      <c r="A27" s="7" t="s">
        <v>11</v>
      </c>
      <c r="B27" s="40">
        <f t="shared" si="2"/>
        <v>44950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43">
        <f t="shared" si="0"/>
        <v>0</v>
      </c>
      <c r="I27" s="8"/>
      <c r="J27" s="10" t="str">
        <f t="shared" si="1"/>
        <v>repos</v>
      </c>
      <c r="K27" s="11">
        <f t="shared" si="3"/>
        <v>0</v>
      </c>
      <c r="L27" s="42">
        <f>IFERROR(MATCH(B27,JoursFériés,0),0)</f>
        <v>0</v>
      </c>
    </row>
    <row r="28" spans="1:13" x14ac:dyDescent="0.25">
      <c r="A28" s="7" t="s">
        <v>12</v>
      </c>
      <c r="B28" s="40">
        <f t="shared" si="2"/>
        <v>44951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43">
        <f t="shared" si="0"/>
        <v>0</v>
      </c>
      <c r="I28" s="8"/>
      <c r="J28" s="10" t="str">
        <f t="shared" si="1"/>
        <v>repos</v>
      </c>
      <c r="K28" s="11">
        <f t="shared" si="3"/>
        <v>0</v>
      </c>
      <c r="L28" s="42">
        <f>IFERROR(MATCH(B28,JoursFériés,0),0)</f>
        <v>0</v>
      </c>
    </row>
    <row r="29" spans="1:13" x14ac:dyDescent="0.25">
      <c r="A29" s="7" t="s">
        <v>6</v>
      </c>
      <c r="B29" s="40">
        <f t="shared" si="2"/>
        <v>44952</v>
      </c>
      <c r="C29" s="8" t="s">
        <v>21</v>
      </c>
      <c r="D29" s="9">
        <f>IFERROR(VLOOKUP($C29,Paramétres!$A$2:$E$11,COLUMN()-2,FALSE),"")</f>
        <v>0.375</v>
      </c>
      <c r="E29" s="9">
        <f>IFERROR(VLOOKUP($C29,Paramétres!$A$2:$E$11,COLUMN()-2,FALSE),"")</f>
        <v>0.58333333333333337</v>
      </c>
      <c r="F29" s="9">
        <f>IFERROR(VLOOKUP($C29,Paramétres!$A$2:$E$11,COLUMN()-2,FALSE),"")</f>
        <v>0.70833333333333337</v>
      </c>
      <c r="G29" s="9">
        <f>IFERROR(VLOOKUP($C29,Paramétres!$A$2:$E$11,COLUMN()-2,FALSE),"")</f>
        <v>0.83333333333333337</v>
      </c>
      <c r="H29" s="43">
        <f t="shared" si="0"/>
        <v>0.33333333333333337</v>
      </c>
      <c r="I29" s="8"/>
      <c r="J29" s="10" t="str">
        <f t="shared" si="1"/>
        <v/>
      </c>
      <c r="K29" s="11">
        <f t="shared" si="3"/>
        <v>86.800000000000011</v>
      </c>
      <c r="L29" s="42">
        <f>IFERROR(MATCH(B29,JoursFériés,0),0)</f>
        <v>0</v>
      </c>
    </row>
    <row r="30" spans="1:13" x14ac:dyDescent="0.25">
      <c r="A30" s="7" t="s">
        <v>7</v>
      </c>
      <c r="B30" s="40">
        <f t="shared" si="2"/>
        <v>44953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43">
        <f t="shared" si="0"/>
        <v>0</v>
      </c>
      <c r="I30" s="8"/>
      <c r="J30" s="10" t="str">
        <f t="shared" si="1"/>
        <v>repos</v>
      </c>
      <c r="K30" s="11">
        <f t="shared" si="3"/>
        <v>0</v>
      </c>
      <c r="L30" s="42">
        <f>IFERROR(MATCH(B30,JoursFériés,0),0)</f>
        <v>0</v>
      </c>
    </row>
    <row r="31" spans="1:13" x14ac:dyDescent="0.25">
      <c r="A31" s="7" t="s">
        <v>8</v>
      </c>
      <c r="B31" s="40">
        <f t="shared" si="2"/>
        <v>44954</v>
      </c>
      <c r="C31" s="8" t="s">
        <v>26</v>
      </c>
      <c r="D31" s="9">
        <f>IFERROR(VLOOKUP($C31,Paramétres!$A$2:$E$11,COLUMN()-2,FALSE),"")</f>
        <v>0.25</v>
      </c>
      <c r="E31" s="9">
        <v>0.5625</v>
      </c>
      <c r="F31" s="9">
        <f>IFERROR(VLOOKUP($C31,Paramétres!$A$2:$E$11,COLUMN()-2,FALSE),"")</f>
        <v>0</v>
      </c>
      <c r="G31" s="9">
        <f>IFERROR(VLOOKUP($C31,Paramétres!$A$2:$E$11,COLUMN()-2,FALSE),"")</f>
        <v>0</v>
      </c>
      <c r="H31" s="43">
        <f t="shared" si="0"/>
        <v>0.3125</v>
      </c>
      <c r="I31" s="8"/>
      <c r="J31" s="10" t="str">
        <f>IF(H31=0,"repos","")</f>
        <v/>
      </c>
      <c r="K31" s="11">
        <f t="shared" si="3"/>
        <v>81.375</v>
      </c>
      <c r="L31" s="42">
        <f>IFERROR(MATCH(B31,JoursFériés,0),0)</f>
        <v>0</v>
      </c>
    </row>
    <row r="32" spans="1:13" x14ac:dyDescent="0.25">
      <c r="A32" s="7" t="s">
        <v>9</v>
      </c>
      <c r="B32" s="40">
        <f t="shared" si="2"/>
        <v>44955</v>
      </c>
      <c r="C32" s="8" t="s">
        <v>26</v>
      </c>
      <c r="D32" s="9">
        <f>IFERROR(VLOOKUP($C32,Paramétres!$A$2:$E$11,COLUMN()-2,FALSE),"")</f>
        <v>0.25</v>
      </c>
      <c r="E32" s="9">
        <v>0.5625</v>
      </c>
      <c r="F32" s="9">
        <f>IFERROR(VLOOKUP($C32,Paramétres!$A$2:$E$11,COLUMN()-2,FALSE),"")</f>
        <v>0</v>
      </c>
      <c r="G32" s="9">
        <f>IFERROR(VLOOKUP($C32,Paramétres!$A$2:$E$11,COLUMN()-2,FALSE),"")</f>
        <v>0</v>
      </c>
      <c r="H32" s="43">
        <f t="shared" si="0"/>
        <v>0.3125</v>
      </c>
      <c r="I32" s="8"/>
      <c r="J32" s="10" t="str">
        <f>IF(H32=0,"repos","")</f>
        <v/>
      </c>
      <c r="K32" s="11">
        <f t="shared" si="3"/>
        <v>81.375</v>
      </c>
      <c r="L32" s="42">
        <f>IFERROR(MATCH(B32,JoursFériés,0),0)</f>
        <v>0</v>
      </c>
    </row>
    <row r="33" spans="1:14" x14ac:dyDescent="0.25">
      <c r="A33" s="7" t="s">
        <v>10</v>
      </c>
      <c r="B33" s="40">
        <f t="shared" si="2"/>
        <v>44956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43">
        <f t="shared" si="0"/>
        <v>0</v>
      </c>
      <c r="I33" s="8"/>
      <c r="J33" s="10" t="str">
        <f>IF(H33=0,"repos","")</f>
        <v>repos</v>
      </c>
      <c r="K33" s="11">
        <f t="shared" si="3"/>
        <v>0</v>
      </c>
      <c r="L33" s="42">
        <f>IFERROR(MATCH(B33,JoursFériés,0),0)</f>
        <v>0</v>
      </c>
    </row>
    <row r="34" spans="1:14" x14ac:dyDescent="0.25">
      <c r="A34" s="7" t="s">
        <v>11</v>
      </c>
      <c r="B34" s="40">
        <f t="shared" si="2"/>
        <v>44957</v>
      </c>
      <c r="C34" s="8" t="s">
        <v>25</v>
      </c>
      <c r="D34" s="9">
        <f>IFERROR(VLOOKUP($C34,Paramétres!$A$2:$E$11,COLUMN()-2,FALSE),"")</f>
        <v>0</v>
      </c>
      <c r="E34" s="9">
        <f>IFERROR(VLOOKUP($C34,Paramétres!$A$2:$E$11,COLUMN()-2,FALSE),"")</f>
        <v>0</v>
      </c>
      <c r="F34" s="9">
        <f>IFERROR(VLOOKUP($C34,Paramétres!$A$2:$E$11,COLUMN()-2,FALSE),"")</f>
        <v>0.625</v>
      </c>
      <c r="G34" s="9">
        <f>IFERROR(VLOOKUP($C34,Paramétres!$A$2:$E$11,COLUMN()-2,FALSE),"")</f>
        <v>0.83333333333333337</v>
      </c>
      <c r="H34" s="43">
        <f t="shared" si="0"/>
        <v>0.20833333333333337</v>
      </c>
      <c r="I34" s="8"/>
      <c r="J34" s="10" t="str">
        <f>IF(H34=0,"repos","")</f>
        <v/>
      </c>
      <c r="K34" s="11">
        <f t="shared" si="3"/>
        <v>54.250000000000007</v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4.354166666666667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0.875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DÉCEMBRE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janvier</v>
      </c>
      <c r="N39" s="1" t="str" cm="1">
        <f t="array" aca="1" ref="N39" ca="1">IF(MATCH(M39,ListeMois,0)=1,INDEX(ListeMois,12),INDEX(ListeMois,MATCH(M39,ListeMois,0)-1))</f>
        <v>Décembre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4.75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v>44942</v>
      </c>
      <c r="H41" s="47">
        <f>SUMIF(B4:B34,"&lt;=" &amp; G41,H4:H34)+H39</f>
        <v>3.5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1133.825</v>
      </c>
      <c r="I43" s="12"/>
    </row>
    <row r="44" spans="1:14" x14ac:dyDescent="0.25">
      <c r="G44" s="19" t="s">
        <v>17</v>
      </c>
      <c r="H44" s="20">
        <f>H43-(H43*19.8%)</f>
        <v>909.32765000000006</v>
      </c>
      <c r="I44" s="12"/>
    </row>
  </sheetData>
  <mergeCells count="16"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  <mergeCell ref="A41:E41"/>
  </mergeCells>
  <pageMargins left="0.31496062992125984" right="0.31496062992125984" top="0.55118110236220474" bottom="0.74803149606299213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44"/>
  <sheetViews>
    <sheetView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44958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12</v>
      </c>
      <c r="B4" s="40">
        <f>A2</f>
        <v>44958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6</v>
      </c>
      <c r="B5" s="40">
        <f t="shared" ref="B5:B31" si="1">B4+1</f>
        <v>44959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7</v>
      </c>
      <c r="B6" s="40">
        <f t="shared" si="1"/>
        <v>44960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8</v>
      </c>
      <c r="B7" s="40">
        <f t="shared" si="1"/>
        <v>44961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9</v>
      </c>
      <c r="B8" s="40">
        <f t="shared" si="1"/>
        <v>44962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10</v>
      </c>
      <c r="B9" s="40">
        <f t="shared" si="1"/>
        <v>44963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11</v>
      </c>
      <c r="B10" s="40">
        <f t="shared" si="1"/>
        <v>44964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12</v>
      </c>
      <c r="B11" s="40">
        <f t="shared" si="1"/>
        <v>44965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6</v>
      </c>
      <c r="B12" s="40">
        <f t="shared" si="1"/>
        <v>44966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7</v>
      </c>
      <c r="B13" s="40">
        <f t="shared" si="1"/>
        <v>44967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8</v>
      </c>
      <c r="B14" s="40">
        <f t="shared" si="1"/>
        <v>44968</v>
      </c>
      <c r="C14" s="8" t="s">
        <v>26</v>
      </c>
      <c r="D14" s="9">
        <f>IFERROR(VLOOKUP($C14,Paramétres!$A$2:$E$11,COLUMN()-2,FALSE),"")</f>
        <v>0.25</v>
      </c>
      <c r="E14" s="9">
        <f>IFERROR(VLOOKUP($C14,Paramétres!$A$2:$E$11,COLUMN()-2,FALSE),"")</f>
        <v>0.57638888888888895</v>
      </c>
      <c r="F14" s="9">
        <f>IFERROR(VLOOKUP($C14,Paramétres!$A$2:$E$11,COLUMN()-2,FALSE),"")</f>
        <v>0</v>
      </c>
      <c r="G14" s="9">
        <f>IFERROR(VLOOKUP($C14,Paramétres!$A$2:$E$11,COLUMN()-2,FALSE),"")</f>
        <v>0</v>
      </c>
      <c r="H14" s="9">
        <f t="shared" si="2"/>
        <v>0.32638888888888895</v>
      </c>
      <c r="I14" s="8"/>
      <c r="J14" s="10" t="str">
        <f t="shared" si="0"/>
        <v/>
      </c>
      <c r="K14" s="11">
        <f t="shared" si="3"/>
        <v>84.991666666666674</v>
      </c>
      <c r="L14" s="42">
        <f>IFERROR(MATCH(B14,JoursFériés,0),0)</f>
        <v>0</v>
      </c>
    </row>
    <row r="15" spans="1:14" x14ac:dyDescent="0.25">
      <c r="A15" s="7" t="s">
        <v>9</v>
      </c>
      <c r="B15" s="40">
        <f t="shared" si="1"/>
        <v>44969</v>
      </c>
      <c r="C15" s="8" t="s">
        <v>26</v>
      </c>
      <c r="D15" s="9">
        <f>IFERROR(VLOOKUP($C15,Paramétres!$A$2:$E$11,COLUMN()-2,FALSE),"")</f>
        <v>0.25</v>
      </c>
      <c r="E15" s="9">
        <f>IFERROR(VLOOKUP($C15,Paramétres!$A$2:$E$11,COLUMN()-2,FALSE),"")</f>
        <v>0.57638888888888895</v>
      </c>
      <c r="F15" s="9">
        <f>IFERROR(VLOOKUP($C15,Paramétres!$A$2:$E$11,COLUMN()-2,FALSE),"")</f>
        <v>0</v>
      </c>
      <c r="G15" s="9">
        <f>IFERROR(VLOOKUP($C15,Paramétres!$A$2:$E$11,COLUMN()-2,FALSE),"")</f>
        <v>0</v>
      </c>
      <c r="H15" s="9">
        <f t="shared" si="2"/>
        <v>0.32638888888888895</v>
      </c>
      <c r="I15" s="8"/>
      <c r="J15" s="10" t="str">
        <f t="shared" si="0"/>
        <v/>
      </c>
      <c r="K15" s="11">
        <f t="shared" si="3"/>
        <v>84.991666666666674</v>
      </c>
      <c r="L15" s="42">
        <f>IFERROR(MATCH(B15,JoursFériés,0),0)</f>
        <v>0</v>
      </c>
    </row>
    <row r="16" spans="1:14" x14ac:dyDescent="0.25">
      <c r="A16" s="7" t="s">
        <v>10</v>
      </c>
      <c r="B16" s="40">
        <f t="shared" si="1"/>
        <v>44970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11</v>
      </c>
      <c r="B17" s="40">
        <f t="shared" si="1"/>
        <v>44971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12</v>
      </c>
      <c r="B18" s="40">
        <f t="shared" si="1"/>
        <v>44972</v>
      </c>
      <c r="C18" s="8" t="s">
        <v>20</v>
      </c>
      <c r="D18" s="9">
        <f>IFERROR(VLOOKUP($C18,Paramétres!$A$2:$E$11,COLUMN()-2,FALSE),"")</f>
        <v>0.33333333333333331</v>
      </c>
      <c r="E18" s="9">
        <f>IFERROR(VLOOKUP($C18,Paramétres!$A$2:$E$11,COLUMN()-2,FALSE),"")</f>
        <v>0.58333333333333337</v>
      </c>
      <c r="F18" s="9">
        <f>IFERROR(VLOOKUP($C18,Paramétres!$A$2:$E$11,COLUMN()-2,FALSE),"")</f>
        <v>0.70833333333333337</v>
      </c>
      <c r="G18" s="9">
        <f>IFERROR(VLOOKUP($C18,Paramétres!$A$2:$E$11,COLUMN()-2,FALSE),"")</f>
        <v>0.79166666666666663</v>
      </c>
      <c r="H18" s="9">
        <f t="shared" si="2"/>
        <v>0.33333333333333331</v>
      </c>
      <c r="I18" s="8"/>
      <c r="J18" s="10" t="str">
        <f t="shared" si="0"/>
        <v/>
      </c>
      <c r="K18" s="11">
        <f t="shared" si="3"/>
        <v>86.799999999999983</v>
      </c>
      <c r="L18" s="42">
        <f>IFERROR(MATCH(B18,JoursFériés,0),0)</f>
        <v>0</v>
      </c>
    </row>
    <row r="19" spans="1:12" x14ac:dyDescent="0.25">
      <c r="A19" s="7" t="s">
        <v>6</v>
      </c>
      <c r="B19" s="40">
        <f t="shared" si="1"/>
        <v>44973</v>
      </c>
      <c r="C19" s="8" t="s">
        <v>20</v>
      </c>
      <c r="D19" s="9">
        <f>IFERROR(VLOOKUP($C19,Paramétres!$A$2:$E$11,COLUMN()-2,FALSE),"")</f>
        <v>0.33333333333333331</v>
      </c>
      <c r="E19" s="9">
        <f>IFERROR(VLOOKUP($C19,Paramétres!$A$2:$E$11,COLUMN()-2,FALSE),"")</f>
        <v>0.58333333333333337</v>
      </c>
      <c r="F19" s="9">
        <f>IFERROR(VLOOKUP($C19,Paramétres!$A$2:$E$11,COLUMN()-2,FALSE),"")</f>
        <v>0.70833333333333337</v>
      </c>
      <c r="G19" s="9">
        <f>IFERROR(VLOOKUP($C19,Paramétres!$A$2:$E$11,COLUMN()-2,FALSE),"")</f>
        <v>0.79166666666666663</v>
      </c>
      <c r="H19" s="9">
        <f t="shared" si="2"/>
        <v>0.33333333333333331</v>
      </c>
      <c r="I19" s="8"/>
      <c r="J19" s="10" t="str">
        <f t="shared" si="0"/>
        <v/>
      </c>
      <c r="K19" s="11">
        <f t="shared" si="3"/>
        <v>86.799999999999983</v>
      </c>
      <c r="L19" s="42">
        <f>IFERROR(MATCH(B19,JoursFériés,0),0)</f>
        <v>0</v>
      </c>
    </row>
    <row r="20" spans="1:12" x14ac:dyDescent="0.25">
      <c r="A20" s="7" t="s">
        <v>7</v>
      </c>
      <c r="B20" s="40">
        <f t="shared" si="1"/>
        <v>44974</v>
      </c>
      <c r="C20" s="8" t="s">
        <v>24</v>
      </c>
      <c r="D20" s="9">
        <f>IFERROR(VLOOKUP($C20,Paramétres!$A$2:$E$11,COLUMN()-2,FALSE),"")</f>
        <v>0.25</v>
      </c>
      <c r="E20" s="9">
        <f>IFERROR(VLOOKUP($C20,Paramétres!$A$2:$E$11,COLUMN()-2,FALSE),"")</f>
        <v>0.57638888888888895</v>
      </c>
      <c r="F20" s="9">
        <f>IFERROR(VLOOKUP($C20,Paramétres!$A$2:$E$11,COLUMN()-2,FALSE),"")</f>
        <v>0</v>
      </c>
      <c r="G20" s="9">
        <f>IFERROR(VLOOKUP($C20,Paramétres!$A$2:$E$11,COLUMN()-2,FALSE),"")</f>
        <v>0</v>
      </c>
      <c r="H20" s="9">
        <f t="shared" si="2"/>
        <v>0.32638888888888895</v>
      </c>
      <c r="I20" s="8"/>
      <c r="J20" s="10" t="str">
        <f t="shared" si="0"/>
        <v/>
      </c>
      <c r="K20" s="11">
        <f t="shared" si="3"/>
        <v>84.991666666666674</v>
      </c>
      <c r="L20" s="42">
        <f>IFERROR(MATCH(B20,JoursFériés,0),0)</f>
        <v>0</v>
      </c>
    </row>
    <row r="21" spans="1:12" x14ac:dyDescent="0.25">
      <c r="A21" s="7" t="s">
        <v>8</v>
      </c>
      <c r="B21" s="40">
        <f t="shared" si="1"/>
        <v>44975</v>
      </c>
      <c r="C21" s="8" t="s">
        <v>26</v>
      </c>
      <c r="D21" s="9">
        <f>IFERROR(VLOOKUP($C21,Paramétres!$A$2:$E$11,COLUMN()-2,FALSE),"")</f>
        <v>0.25</v>
      </c>
      <c r="E21" s="9">
        <f>IFERROR(VLOOKUP($C21,Paramétres!$A$2:$E$11,COLUMN()-2,FALSE),"")</f>
        <v>0.57638888888888895</v>
      </c>
      <c r="F21" s="9">
        <f>IFERROR(VLOOKUP($C21,Paramétres!$A$2:$E$11,COLUMN()-2,FALSE),"")</f>
        <v>0</v>
      </c>
      <c r="G21" s="9">
        <f>IFERROR(VLOOKUP($C21,Paramétres!$A$2:$E$11,COLUMN()-2,FALSE),"")</f>
        <v>0</v>
      </c>
      <c r="H21" s="9">
        <f t="shared" si="2"/>
        <v>0.32638888888888895</v>
      </c>
      <c r="I21" s="8"/>
      <c r="J21" s="10" t="str">
        <f t="shared" si="0"/>
        <v/>
      </c>
      <c r="K21" s="11">
        <f t="shared" si="3"/>
        <v>84.991666666666674</v>
      </c>
      <c r="L21" s="42">
        <f>IFERROR(MATCH(B21,JoursFériés,0),0)</f>
        <v>0</v>
      </c>
    </row>
    <row r="22" spans="1:12" x14ac:dyDescent="0.25">
      <c r="A22" s="7" t="s">
        <v>9</v>
      </c>
      <c r="B22" s="40">
        <f t="shared" si="1"/>
        <v>44976</v>
      </c>
      <c r="C22" s="8" t="s">
        <v>26</v>
      </c>
      <c r="D22" s="9">
        <f>IFERROR(VLOOKUP($C22,Paramétres!$A$2:$E$11,COLUMN()-2,FALSE),"")</f>
        <v>0.25</v>
      </c>
      <c r="E22" s="9">
        <f>IFERROR(VLOOKUP($C22,Paramétres!$A$2:$E$11,COLUMN()-2,FALSE),"")</f>
        <v>0.57638888888888895</v>
      </c>
      <c r="F22" s="9">
        <f>IFERROR(VLOOKUP($C22,Paramétres!$A$2:$E$11,COLUMN()-2,FALSE),"")</f>
        <v>0</v>
      </c>
      <c r="G22" s="9">
        <f>IFERROR(VLOOKUP($C22,Paramétres!$A$2:$E$11,COLUMN()-2,FALSE),"")</f>
        <v>0</v>
      </c>
      <c r="H22" s="9">
        <f t="shared" si="2"/>
        <v>0.32638888888888895</v>
      </c>
      <c r="I22" s="8"/>
      <c r="J22" s="10" t="str">
        <f t="shared" si="0"/>
        <v/>
      </c>
      <c r="K22" s="11">
        <f t="shared" si="3"/>
        <v>84.991666666666674</v>
      </c>
      <c r="L22" s="42">
        <f>IFERROR(MATCH(B22,JoursFériés,0),0)</f>
        <v>0</v>
      </c>
    </row>
    <row r="23" spans="1:12" x14ac:dyDescent="0.25">
      <c r="A23" s="7" t="s">
        <v>10</v>
      </c>
      <c r="B23" s="40">
        <f t="shared" si="1"/>
        <v>44977</v>
      </c>
      <c r="C23" s="8" t="s">
        <v>21</v>
      </c>
      <c r="D23" s="9">
        <f>IFERROR(VLOOKUP($C23,Paramétres!$A$2:$E$11,COLUMN()-2,FALSE),"")</f>
        <v>0.375</v>
      </c>
      <c r="E23" s="9">
        <f>IFERROR(VLOOKUP($C23,Paramétres!$A$2:$E$11,COLUMN()-2,FALSE),"")</f>
        <v>0.58333333333333337</v>
      </c>
      <c r="F23" s="9">
        <f>IFERROR(VLOOKUP($C23,Paramétres!$A$2:$E$11,COLUMN()-2,FALSE),"")</f>
        <v>0.70833333333333337</v>
      </c>
      <c r="G23" s="9">
        <f>IFERROR(VLOOKUP($C23,Paramétres!$A$2:$E$11,COLUMN()-2,FALSE),"")</f>
        <v>0.83333333333333337</v>
      </c>
      <c r="H23" s="9">
        <f t="shared" si="2"/>
        <v>0.33333333333333337</v>
      </c>
      <c r="I23" s="8"/>
      <c r="J23" s="10" t="str">
        <f t="shared" si="0"/>
        <v/>
      </c>
      <c r="K23" s="11">
        <f t="shared" si="3"/>
        <v>86.800000000000011</v>
      </c>
      <c r="L23" s="42">
        <f>IFERROR(MATCH(B23,JoursFériés,0),0)</f>
        <v>0</v>
      </c>
    </row>
    <row r="24" spans="1:12" x14ac:dyDescent="0.25">
      <c r="A24" s="7" t="s">
        <v>11</v>
      </c>
      <c r="B24" s="40">
        <f t="shared" si="1"/>
        <v>44978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12</v>
      </c>
      <c r="B25" s="40">
        <f t="shared" si="1"/>
        <v>44979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6</v>
      </c>
      <c r="B26" s="40">
        <f t="shared" si="1"/>
        <v>44980</v>
      </c>
      <c r="C26" s="8" t="s">
        <v>24</v>
      </c>
      <c r="D26" s="9">
        <f>IFERROR(VLOOKUP($C26,Paramétres!$A$2:$E$11,COLUMN()-2,FALSE),"")</f>
        <v>0.25</v>
      </c>
      <c r="E26" s="9">
        <f>IFERROR(VLOOKUP($C26,Paramétres!$A$2:$E$11,COLUMN()-2,FALSE),"")</f>
        <v>0.57638888888888895</v>
      </c>
      <c r="F26" s="9">
        <f>IFERROR(VLOOKUP($C26,Paramétres!$A$2:$E$11,COLUMN()-2,FALSE),"")</f>
        <v>0</v>
      </c>
      <c r="G26" s="9">
        <f>IFERROR(VLOOKUP($C26,Paramétres!$A$2:$E$11,COLUMN()-2,FALSE),"")</f>
        <v>0</v>
      </c>
      <c r="H26" s="9">
        <f t="shared" si="2"/>
        <v>0.32638888888888895</v>
      </c>
      <c r="I26" s="8"/>
      <c r="J26" s="10" t="str">
        <f t="shared" si="0"/>
        <v/>
      </c>
      <c r="K26" s="11">
        <f t="shared" si="3"/>
        <v>84.991666666666674</v>
      </c>
      <c r="L26" s="42">
        <f>IFERROR(MATCH(B26,JoursFériés,0),0)</f>
        <v>0</v>
      </c>
    </row>
    <row r="27" spans="1:12" x14ac:dyDescent="0.25">
      <c r="A27" s="7" t="s">
        <v>7</v>
      </c>
      <c r="B27" s="40">
        <f t="shared" si="1"/>
        <v>44981</v>
      </c>
      <c r="C27" s="8" t="s">
        <v>24</v>
      </c>
      <c r="D27" s="9">
        <f>IFERROR(VLOOKUP($C27,Paramétres!$A$2:$E$11,COLUMN()-2,FALSE),"")</f>
        <v>0.25</v>
      </c>
      <c r="E27" s="9">
        <f>IFERROR(VLOOKUP($C27,Paramétres!$A$2:$E$11,COLUMN()-2,FALSE),"")</f>
        <v>0.57638888888888895</v>
      </c>
      <c r="F27" s="9">
        <f>IFERROR(VLOOKUP($C27,Paramétres!$A$2:$E$11,COLUMN()-2,FALSE),"")</f>
        <v>0</v>
      </c>
      <c r="G27" s="9">
        <f>IFERROR(VLOOKUP($C27,Paramétres!$A$2:$E$11,COLUMN()-2,FALSE),"")</f>
        <v>0</v>
      </c>
      <c r="H27" s="9">
        <f t="shared" si="2"/>
        <v>0.32638888888888895</v>
      </c>
      <c r="I27" s="8"/>
      <c r="J27" s="10" t="str">
        <f t="shared" si="0"/>
        <v/>
      </c>
      <c r="K27" s="11">
        <f t="shared" si="3"/>
        <v>84.991666666666674</v>
      </c>
      <c r="L27" s="42">
        <f>IFERROR(MATCH(B27,JoursFériés,0),0)</f>
        <v>0</v>
      </c>
    </row>
    <row r="28" spans="1:12" x14ac:dyDescent="0.25">
      <c r="A28" s="7" t="s">
        <v>8</v>
      </c>
      <c r="B28" s="40">
        <f t="shared" si="1"/>
        <v>44982</v>
      </c>
      <c r="C28" s="8" t="s">
        <v>26</v>
      </c>
      <c r="D28" s="9">
        <f>IFERROR(VLOOKUP($C28,Paramétres!$A$2:$E$11,COLUMN()-2,FALSE),"")</f>
        <v>0.25</v>
      </c>
      <c r="E28" s="9">
        <f>IFERROR(VLOOKUP($C28,Paramétres!$A$2:$E$11,COLUMN()-2,FALSE),"")</f>
        <v>0.57638888888888895</v>
      </c>
      <c r="F28" s="9">
        <f>IFERROR(VLOOKUP($C28,Paramétres!$A$2:$E$11,COLUMN()-2,FALSE),"")</f>
        <v>0</v>
      </c>
      <c r="G28" s="9">
        <f>IFERROR(VLOOKUP($C28,Paramétres!$A$2:$E$11,COLUMN()-2,FALSE),"")</f>
        <v>0</v>
      </c>
      <c r="H28" s="9">
        <f t="shared" si="2"/>
        <v>0.32638888888888895</v>
      </c>
      <c r="I28" s="8"/>
      <c r="J28" s="10" t="str">
        <f t="shared" si="0"/>
        <v/>
      </c>
      <c r="K28" s="11">
        <f t="shared" si="3"/>
        <v>84.991666666666674</v>
      </c>
      <c r="L28" s="42">
        <f>IFERROR(MATCH(B28,JoursFériés,0),0)</f>
        <v>0</v>
      </c>
    </row>
    <row r="29" spans="1:12" x14ac:dyDescent="0.25">
      <c r="A29" s="7" t="s">
        <v>9</v>
      </c>
      <c r="B29" s="40">
        <f t="shared" si="1"/>
        <v>44983</v>
      </c>
      <c r="C29" s="8" t="s">
        <v>26</v>
      </c>
      <c r="D29" s="9">
        <f>IFERROR(VLOOKUP($C29,Paramétres!$A$2:$E$11,COLUMN()-2,FALSE),"")</f>
        <v>0.25</v>
      </c>
      <c r="E29" s="9">
        <f>IFERROR(VLOOKUP($C29,Paramétres!$A$2:$E$11,COLUMN()-2,FALSE),"")</f>
        <v>0.57638888888888895</v>
      </c>
      <c r="F29" s="9">
        <f>IFERROR(VLOOKUP($C29,Paramétres!$A$2:$E$11,COLUMN()-2,FALSE),"")</f>
        <v>0</v>
      </c>
      <c r="G29" s="9">
        <f>IFERROR(VLOOKUP($C29,Paramétres!$A$2:$E$11,COLUMN()-2,FALSE),"")</f>
        <v>0</v>
      </c>
      <c r="H29" s="9">
        <f t="shared" si="2"/>
        <v>0.32638888888888895</v>
      </c>
      <c r="I29" s="8"/>
      <c r="J29" s="10" t="str">
        <f t="shared" si="0"/>
        <v/>
      </c>
      <c r="K29" s="11">
        <f t="shared" si="3"/>
        <v>84.991666666666674</v>
      </c>
      <c r="L29" s="42">
        <f>IFERROR(MATCH(B29,JoursFériés,0),0)</f>
        <v>0</v>
      </c>
    </row>
    <row r="30" spans="1:12" x14ac:dyDescent="0.25">
      <c r="A30" s="7" t="s">
        <v>10</v>
      </c>
      <c r="B30" s="40">
        <f t="shared" si="1"/>
        <v>44984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11</v>
      </c>
      <c r="B31" s="40">
        <f t="shared" si="1"/>
        <v>44985</v>
      </c>
      <c r="C31" s="8" t="s">
        <v>26</v>
      </c>
      <c r="D31" s="9">
        <f>IFERROR(VLOOKUP($C31,Paramétres!$A$2:$E$11,COLUMN()-2,FALSE),"")</f>
        <v>0.25</v>
      </c>
      <c r="E31" s="9">
        <f>IFERROR(VLOOKUP($C31,Paramétres!$A$2:$E$11,COLUMN()-2,FALSE),"")</f>
        <v>0.57638888888888895</v>
      </c>
      <c r="F31" s="9">
        <f>IFERROR(VLOOKUP($C31,Paramétres!$A$2:$E$11,COLUMN()-2,FALSE),"")</f>
        <v>0</v>
      </c>
      <c r="G31" s="9">
        <f>IFERROR(VLOOKUP($C31,Paramétres!$A$2:$E$11,COLUMN()-2,FALSE),"")</f>
        <v>0</v>
      </c>
      <c r="H31" s="9">
        <f t="shared" si="2"/>
        <v>0.32638888888888895</v>
      </c>
      <c r="I31" s="8"/>
      <c r="J31" s="10" t="str">
        <f>IF(H31=0,"repos","")</f>
        <v/>
      </c>
      <c r="K31" s="11">
        <f t="shared" si="3"/>
        <v>84.991666666666674</v>
      </c>
      <c r="L31" s="42">
        <f>IFERROR(MATCH(B31,JoursFériés,0),0)</f>
        <v>0</v>
      </c>
    </row>
    <row r="32" spans="1:12" x14ac:dyDescent="0.25">
      <c r="A32" s="7"/>
      <c r="B32" s="8"/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/>
      <c r="B33" s="8"/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/>
      <c r="B34" s="8"/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4.2638888888888893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0.97916666666666685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JANVIER</v>
      </c>
      <c r="B39" s="38"/>
      <c r="C39" s="38"/>
      <c r="D39" s="38"/>
      <c r="E39" s="38"/>
      <c r="F39" s="38"/>
      <c r="G39" s="38"/>
      <c r="H39" s="60">
        <f>janvier!H42</f>
        <v>0.7916666666666663</v>
      </c>
      <c r="I39" s="12"/>
      <c r="M39" s="1" t="str">
        <f ca="1">RIGHT(CELL("filename",A1),LEN(CELL("filename",A1))-SEARCH("]",CELL("filename",A1)))</f>
        <v>février</v>
      </c>
      <c r="N39" s="1" t="str" cm="1">
        <f t="array" aca="1" ref="N39" ca="1">IF(MATCH(M39,ListeMois,0)=1,INDEX(ListeMois,12),INDEX(ListeMois,MATCH(M39,ListeMois,0)-1))</f>
        <v>Janvier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5.0555555555555554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44973</v>
      </c>
      <c r="H41" s="47">
        <f>SUMIF(B4:B34,"&lt;=" &amp; G41,H4:H34)+H39</f>
        <v>2.1111111111111107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1.5833333333333324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1110.3166666666666</v>
      </c>
      <c r="I43" s="12"/>
    </row>
    <row r="44" spans="1:14" x14ac:dyDescent="0.25">
      <c r="G44" s="19" t="s">
        <v>17</v>
      </c>
      <c r="H44" s="20">
        <f>H43-(H43*19.8%)</f>
        <v>890.47396666666657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44"/>
  <sheetViews>
    <sheetView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44986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12</v>
      </c>
      <c r="B4" s="40">
        <f>A2</f>
        <v>44986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6</v>
      </c>
      <c r="B5" s="40">
        <f t="shared" ref="B5:B34" si="1">B4+1</f>
        <v>44987</v>
      </c>
      <c r="C5" s="8" t="s">
        <v>25</v>
      </c>
      <c r="D5" s="9">
        <f>IFERROR(VLOOKUP($C5,Paramétres!$A$2:$E$11,COLUMN()-2,FALSE),"")</f>
        <v>0</v>
      </c>
      <c r="E5" s="9">
        <f>IFERROR(VLOOKUP($C5,Paramétres!$A$2:$E$11,COLUMN()-2,FALSE),"")</f>
        <v>0</v>
      </c>
      <c r="F5" s="9">
        <f>IFERROR(VLOOKUP($C5,Paramétres!$A$2:$E$11,COLUMN()-2,FALSE),"")</f>
        <v>0.625</v>
      </c>
      <c r="G5" s="9">
        <f>IFERROR(VLOOKUP($C5,Paramétres!$A$2:$E$11,COLUMN()-2,FALSE),"")</f>
        <v>0.83333333333333337</v>
      </c>
      <c r="H5" s="9">
        <f t="shared" ref="H5:H34" si="2">IFERROR((E5-D5)+(G5-F5),"")</f>
        <v>0.20833333333333337</v>
      </c>
      <c r="I5" s="8"/>
      <c r="J5" s="10" t="str">
        <f t="shared" si="0"/>
        <v/>
      </c>
      <c r="K5" s="11">
        <f t="shared" ref="K5:K34" si="3">IF(H5="","",H5*10.85*24)</f>
        <v>54.250000000000007</v>
      </c>
      <c r="L5" s="42">
        <f>IFERROR(MATCH(B5,JoursFériés,0),0)</f>
        <v>0</v>
      </c>
    </row>
    <row r="6" spans="1:14" x14ac:dyDescent="0.25">
      <c r="A6" s="7" t="s">
        <v>7</v>
      </c>
      <c r="B6" s="40">
        <f t="shared" si="1"/>
        <v>44988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8</v>
      </c>
      <c r="B7" s="40">
        <f t="shared" si="1"/>
        <v>44989</v>
      </c>
      <c r="C7" s="8" t="s">
        <v>26</v>
      </c>
      <c r="D7" s="9">
        <f>IFERROR(VLOOKUP($C7,Paramétres!$A$2:$E$11,COLUMN()-2,FALSE),"")</f>
        <v>0.25</v>
      </c>
      <c r="E7" s="9">
        <f>IFERROR(VLOOKUP($C7,Paramétres!$A$2:$E$11,COLUMN()-2,FALSE),"")</f>
        <v>0.57638888888888895</v>
      </c>
      <c r="F7" s="9">
        <f>IFERROR(VLOOKUP($C7,Paramétres!$A$2:$E$11,COLUMN()-2,FALSE),"")</f>
        <v>0</v>
      </c>
      <c r="G7" s="9">
        <f>IFERROR(VLOOKUP($C7,Paramétres!$A$2:$E$11,COLUMN()-2,FALSE),"")</f>
        <v>0</v>
      </c>
      <c r="H7" s="23">
        <f t="shared" si="2"/>
        <v>0.32638888888888895</v>
      </c>
      <c r="I7" s="8"/>
      <c r="J7" s="10" t="str">
        <f t="shared" si="0"/>
        <v/>
      </c>
      <c r="K7" s="11">
        <f t="shared" si="3"/>
        <v>84.991666666666674</v>
      </c>
      <c r="L7" s="42">
        <f>IFERROR(MATCH(B7,JoursFériés,0),0)</f>
        <v>0</v>
      </c>
    </row>
    <row r="8" spans="1:14" x14ac:dyDescent="0.25">
      <c r="A8" s="7" t="s">
        <v>9</v>
      </c>
      <c r="B8" s="40">
        <f t="shared" si="1"/>
        <v>44990</v>
      </c>
      <c r="C8" s="8" t="s">
        <v>26</v>
      </c>
      <c r="D8" s="9">
        <f>IFERROR(VLOOKUP($C8,Paramétres!$A$2:$E$11,COLUMN()-2,FALSE),"")</f>
        <v>0.25</v>
      </c>
      <c r="E8" s="9">
        <f>IFERROR(VLOOKUP($C8,Paramétres!$A$2:$E$11,COLUMN()-2,FALSE),"")</f>
        <v>0.57638888888888895</v>
      </c>
      <c r="F8" s="9">
        <f>IFERROR(VLOOKUP($C8,Paramétres!$A$2:$E$11,COLUMN()-2,FALSE),"")</f>
        <v>0</v>
      </c>
      <c r="G8" s="9">
        <f>IFERROR(VLOOKUP($C8,Paramétres!$A$2:$E$11,COLUMN()-2,FALSE),"")</f>
        <v>0</v>
      </c>
      <c r="H8" s="23">
        <f t="shared" si="2"/>
        <v>0.32638888888888895</v>
      </c>
      <c r="I8" s="8"/>
      <c r="J8" s="10" t="str">
        <f t="shared" si="0"/>
        <v/>
      </c>
      <c r="K8" s="11">
        <f t="shared" si="3"/>
        <v>84.991666666666674</v>
      </c>
      <c r="L8" s="42">
        <f>IFERROR(MATCH(B8,JoursFériés,0),0)</f>
        <v>0</v>
      </c>
    </row>
    <row r="9" spans="1:14" x14ac:dyDescent="0.25">
      <c r="A9" s="7" t="s">
        <v>10</v>
      </c>
      <c r="B9" s="40">
        <f t="shared" si="1"/>
        <v>44991</v>
      </c>
      <c r="C9" s="8" t="s">
        <v>24</v>
      </c>
      <c r="D9" s="9">
        <f>IFERROR(VLOOKUP($C9,Paramétres!$A$2:$E$11,COLUMN()-2,FALSE),"")</f>
        <v>0.25</v>
      </c>
      <c r="E9" s="9">
        <f>IFERROR(VLOOKUP($C9,Paramétres!$A$2:$E$11,COLUMN()-2,FALSE),"")</f>
        <v>0.57638888888888895</v>
      </c>
      <c r="F9" s="9">
        <f>IFERROR(VLOOKUP($C9,Paramétres!$A$2:$E$11,COLUMN()-2,FALSE),"")</f>
        <v>0</v>
      </c>
      <c r="G9" s="9">
        <f>IFERROR(VLOOKUP($C9,Paramétres!$A$2:$E$11,COLUMN()-2,FALSE),"")</f>
        <v>0</v>
      </c>
      <c r="H9" s="23">
        <f t="shared" si="2"/>
        <v>0.32638888888888895</v>
      </c>
      <c r="I9" s="8"/>
      <c r="J9" s="10" t="str">
        <f t="shared" si="0"/>
        <v/>
      </c>
      <c r="K9" s="11">
        <f t="shared" si="3"/>
        <v>84.991666666666674</v>
      </c>
      <c r="L9" s="42">
        <f>IFERROR(MATCH(B9,JoursFériés,0),0)</f>
        <v>0</v>
      </c>
    </row>
    <row r="10" spans="1:14" x14ac:dyDescent="0.25">
      <c r="A10" s="7" t="s">
        <v>11</v>
      </c>
      <c r="B10" s="40">
        <f t="shared" si="1"/>
        <v>44992</v>
      </c>
      <c r="C10" s="8" t="s">
        <v>24</v>
      </c>
      <c r="D10" s="9">
        <f>IFERROR(VLOOKUP($C10,Paramétres!$A$2:$E$11,COLUMN()-2,FALSE),"")</f>
        <v>0.25</v>
      </c>
      <c r="E10" s="9">
        <f>IFERROR(VLOOKUP($C10,Paramétres!$A$2:$E$11,COLUMN()-2,FALSE),"")</f>
        <v>0.57638888888888895</v>
      </c>
      <c r="F10" s="9">
        <f>IFERROR(VLOOKUP($C10,Paramétres!$A$2:$E$11,COLUMN()-2,FALSE),"")</f>
        <v>0</v>
      </c>
      <c r="G10" s="9">
        <f>IFERROR(VLOOKUP($C10,Paramétres!$A$2:$E$11,COLUMN()-2,FALSE),"")</f>
        <v>0</v>
      </c>
      <c r="H10" s="23">
        <f t="shared" si="2"/>
        <v>0.32638888888888895</v>
      </c>
      <c r="I10" s="8"/>
      <c r="J10" s="10" t="str">
        <f t="shared" si="0"/>
        <v/>
      </c>
      <c r="K10" s="11">
        <f t="shared" si="3"/>
        <v>84.991666666666674</v>
      </c>
      <c r="L10" s="42">
        <f>IFERROR(MATCH(B10,JoursFériés,0),0)</f>
        <v>0</v>
      </c>
    </row>
    <row r="11" spans="1:14" x14ac:dyDescent="0.25">
      <c r="A11" s="7" t="s">
        <v>12</v>
      </c>
      <c r="B11" s="40">
        <f t="shared" si="1"/>
        <v>44993</v>
      </c>
      <c r="C11" s="8" t="s">
        <v>24</v>
      </c>
      <c r="D11" s="9">
        <f>IFERROR(VLOOKUP($C11,Paramétres!$A$2:$E$11,COLUMN()-2,FALSE),"")</f>
        <v>0.25</v>
      </c>
      <c r="E11" s="9">
        <f>IFERROR(VLOOKUP($C11,Paramétres!$A$2:$E$11,COLUMN()-2,FALSE),"")</f>
        <v>0.57638888888888895</v>
      </c>
      <c r="F11" s="9">
        <f>IFERROR(VLOOKUP($C11,Paramétres!$A$2:$E$11,COLUMN()-2,FALSE),"")</f>
        <v>0</v>
      </c>
      <c r="G11" s="9">
        <f>IFERROR(VLOOKUP($C11,Paramétres!$A$2:$E$11,COLUMN()-2,FALSE),"")</f>
        <v>0</v>
      </c>
      <c r="H11" s="23">
        <f t="shared" si="2"/>
        <v>0.32638888888888895</v>
      </c>
      <c r="I11" s="8"/>
      <c r="J11" s="10" t="str">
        <f t="shared" si="0"/>
        <v/>
      </c>
      <c r="K11" s="11">
        <f t="shared" si="3"/>
        <v>84.991666666666674</v>
      </c>
      <c r="L11" s="42">
        <f>IFERROR(MATCH(B11,JoursFériés,0),0)</f>
        <v>0</v>
      </c>
    </row>
    <row r="12" spans="1:14" x14ac:dyDescent="0.25">
      <c r="A12" s="7" t="s">
        <v>6</v>
      </c>
      <c r="B12" s="40">
        <f t="shared" si="1"/>
        <v>44994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7</v>
      </c>
      <c r="B13" s="40">
        <f t="shared" si="1"/>
        <v>44995</v>
      </c>
      <c r="C13" s="8" t="s">
        <v>24</v>
      </c>
      <c r="D13" s="9">
        <f>IFERROR(VLOOKUP($C13,Paramétres!$A$2:$E$11,COLUMN()-2,FALSE),"")</f>
        <v>0.25</v>
      </c>
      <c r="E13" s="9">
        <f>IFERROR(VLOOKUP($C13,Paramétres!$A$2:$E$11,COLUMN()-2,FALSE),"")</f>
        <v>0.57638888888888895</v>
      </c>
      <c r="F13" s="9">
        <f>IFERROR(VLOOKUP($C13,Paramétres!$A$2:$E$11,COLUMN()-2,FALSE),"")</f>
        <v>0</v>
      </c>
      <c r="G13" s="9">
        <f>IFERROR(VLOOKUP($C13,Paramétres!$A$2:$E$11,COLUMN()-2,FALSE),"")</f>
        <v>0</v>
      </c>
      <c r="H13" s="23">
        <f t="shared" si="2"/>
        <v>0.32638888888888895</v>
      </c>
      <c r="I13" s="8"/>
      <c r="J13" s="10" t="str">
        <f t="shared" si="0"/>
        <v/>
      </c>
      <c r="K13" s="11">
        <f t="shared" si="3"/>
        <v>84.991666666666674</v>
      </c>
      <c r="L13" s="42">
        <f>IFERROR(MATCH(B13,JoursFériés,0),0)</f>
        <v>0</v>
      </c>
    </row>
    <row r="14" spans="1:14" x14ac:dyDescent="0.25">
      <c r="A14" s="7" t="s">
        <v>8</v>
      </c>
      <c r="B14" s="40">
        <f t="shared" si="1"/>
        <v>44996</v>
      </c>
      <c r="C14" s="8" t="s">
        <v>26</v>
      </c>
      <c r="D14" s="9">
        <f>IFERROR(VLOOKUP($C14,Paramétres!$A$2:$E$11,COLUMN()-2,FALSE),"")</f>
        <v>0.25</v>
      </c>
      <c r="E14" s="9">
        <f>IFERROR(VLOOKUP($C14,Paramétres!$A$2:$E$11,COLUMN()-2,FALSE),"")</f>
        <v>0.57638888888888895</v>
      </c>
      <c r="F14" s="9">
        <f>IFERROR(VLOOKUP($C14,Paramétres!$A$2:$E$11,COLUMN()-2,FALSE),"")</f>
        <v>0</v>
      </c>
      <c r="G14" s="9">
        <f>IFERROR(VLOOKUP($C14,Paramétres!$A$2:$E$11,COLUMN()-2,FALSE),"")</f>
        <v>0</v>
      </c>
      <c r="H14" s="23">
        <f t="shared" si="2"/>
        <v>0.32638888888888895</v>
      </c>
      <c r="I14" s="8"/>
      <c r="J14" s="10" t="str">
        <f t="shared" si="0"/>
        <v/>
      </c>
      <c r="K14" s="11">
        <f t="shared" si="3"/>
        <v>84.991666666666674</v>
      </c>
      <c r="L14" s="42">
        <f>IFERROR(MATCH(B14,JoursFériés,0),0)</f>
        <v>0</v>
      </c>
    </row>
    <row r="15" spans="1:14" x14ac:dyDescent="0.25">
      <c r="A15" s="7" t="s">
        <v>9</v>
      </c>
      <c r="B15" s="40">
        <f t="shared" si="1"/>
        <v>44997</v>
      </c>
      <c r="C15" s="8" t="s">
        <v>26</v>
      </c>
      <c r="D15" s="9">
        <f>IFERROR(VLOOKUP($C15,Paramétres!$A$2:$E$11,COLUMN()-2,FALSE),"")</f>
        <v>0.25</v>
      </c>
      <c r="E15" s="9">
        <f>IFERROR(VLOOKUP($C15,Paramétres!$A$2:$E$11,COLUMN()-2,FALSE),"")</f>
        <v>0.57638888888888895</v>
      </c>
      <c r="F15" s="9">
        <f>IFERROR(VLOOKUP($C15,Paramétres!$A$2:$E$11,COLUMN()-2,FALSE),"")</f>
        <v>0</v>
      </c>
      <c r="G15" s="9">
        <f>IFERROR(VLOOKUP($C15,Paramétres!$A$2:$E$11,COLUMN()-2,FALSE),"")</f>
        <v>0</v>
      </c>
      <c r="H15" s="23">
        <f t="shared" si="2"/>
        <v>0.32638888888888895</v>
      </c>
      <c r="I15" s="8"/>
      <c r="J15" s="10" t="str">
        <f t="shared" si="0"/>
        <v/>
      </c>
      <c r="K15" s="11">
        <f t="shared" si="3"/>
        <v>84.991666666666674</v>
      </c>
      <c r="L15" s="42">
        <f>IFERROR(MATCH(B15,JoursFériés,0),0)</f>
        <v>0</v>
      </c>
    </row>
    <row r="16" spans="1:14" x14ac:dyDescent="0.25">
      <c r="A16" s="7" t="s">
        <v>10</v>
      </c>
      <c r="B16" s="40">
        <f t="shared" si="1"/>
        <v>44998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11</v>
      </c>
      <c r="B17" s="40">
        <f t="shared" si="1"/>
        <v>44999</v>
      </c>
      <c r="C17" s="8" t="s">
        <v>25</v>
      </c>
      <c r="D17" s="9">
        <f>IFERROR(VLOOKUP($C17,Paramétres!$A$2:$E$11,COLUMN()-2,FALSE),"")</f>
        <v>0</v>
      </c>
      <c r="E17" s="9">
        <f>IFERROR(VLOOKUP($C17,Paramétres!$A$2:$E$11,COLUMN()-2,FALSE),"")</f>
        <v>0</v>
      </c>
      <c r="F17" s="9">
        <f>IFERROR(VLOOKUP($C17,Paramétres!$A$2:$E$11,COLUMN()-2,FALSE),"")</f>
        <v>0.625</v>
      </c>
      <c r="G17" s="9">
        <f>IFERROR(VLOOKUP($C17,Paramétres!$A$2:$E$11,COLUMN()-2,FALSE),"")</f>
        <v>0.83333333333333337</v>
      </c>
      <c r="H17" s="9">
        <f t="shared" si="2"/>
        <v>0.20833333333333337</v>
      </c>
      <c r="I17" s="8"/>
      <c r="J17" s="10" t="str">
        <f t="shared" si="0"/>
        <v/>
      </c>
      <c r="K17" s="11">
        <f t="shared" si="3"/>
        <v>54.250000000000007</v>
      </c>
      <c r="L17" s="42">
        <f>IFERROR(MATCH(B17,JoursFériés,0),0)</f>
        <v>0</v>
      </c>
    </row>
    <row r="18" spans="1:12" x14ac:dyDescent="0.25">
      <c r="A18" s="7" t="s">
        <v>12</v>
      </c>
      <c r="B18" s="40">
        <f t="shared" si="1"/>
        <v>45000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6</v>
      </c>
      <c r="B19" s="40">
        <f t="shared" si="1"/>
        <v>45001</v>
      </c>
      <c r="C19" s="8" t="s">
        <v>25</v>
      </c>
      <c r="D19" s="9">
        <f>IFERROR(VLOOKUP($C19,Paramétres!$A$2:$E$11,COLUMN()-2,FALSE),"")</f>
        <v>0</v>
      </c>
      <c r="E19" s="9">
        <f>IFERROR(VLOOKUP($C19,Paramétres!$A$2:$E$11,COLUMN()-2,FALSE),"")</f>
        <v>0</v>
      </c>
      <c r="F19" s="9">
        <f>IFERROR(VLOOKUP($C19,Paramétres!$A$2:$E$11,COLUMN()-2,FALSE),"")</f>
        <v>0.625</v>
      </c>
      <c r="G19" s="9">
        <f>IFERROR(VLOOKUP($C19,Paramétres!$A$2:$E$11,COLUMN()-2,FALSE),"")</f>
        <v>0.83333333333333337</v>
      </c>
      <c r="H19" s="9">
        <f t="shared" si="2"/>
        <v>0.20833333333333337</v>
      </c>
      <c r="I19" s="8"/>
      <c r="J19" s="10" t="str">
        <f t="shared" si="0"/>
        <v/>
      </c>
      <c r="K19" s="11">
        <f t="shared" si="3"/>
        <v>54.250000000000007</v>
      </c>
      <c r="L19" s="42">
        <f>IFERROR(MATCH(B19,JoursFériés,0),0)</f>
        <v>0</v>
      </c>
    </row>
    <row r="20" spans="1:12" x14ac:dyDescent="0.25">
      <c r="A20" s="7" t="s">
        <v>7</v>
      </c>
      <c r="B20" s="40">
        <f t="shared" si="1"/>
        <v>45002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8</v>
      </c>
      <c r="B21" s="40">
        <f t="shared" si="1"/>
        <v>45003</v>
      </c>
      <c r="C21" s="8" t="s">
        <v>26</v>
      </c>
      <c r="D21" s="9">
        <f>IFERROR(VLOOKUP($C21,Paramétres!$A$2:$E$11,COLUMN()-2,FALSE),"")</f>
        <v>0.25</v>
      </c>
      <c r="E21" s="9">
        <f>IFERROR(VLOOKUP($C21,Paramétres!$A$2:$E$11,COLUMN()-2,FALSE),"")</f>
        <v>0.57638888888888895</v>
      </c>
      <c r="F21" s="9">
        <f>IFERROR(VLOOKUP($C21,Paramétres!$A$2:$E$11,COLUMN()-2,FALSE),"")</f>
        <v>0</v>
      </c>
      <c r="G21" s="9">
        <f>IFERROR(VLOOKUP($C21,Paramétres!$A$2:$E$11,COLUMN()-2,FALSE),"")</f>
        <v>0</v>
      </c>
      <c r="H21" s="23">
        <f t="shared" si="2"/>
        <v>0.32638888888888895</v>
      </c>
      <c r="I21" s="8"/>
      <c r="J21" s="10" t="str">
        <f t="shared" si="0"/>
        <v/>
      </c>
      <c r="K21" s="11">
        <f t="shared" si="3"/>
        <v>84.991666666666674</v>
      </c>
      <c r="L21" s="42">
        <f>IFERROR(MATCH(B21,JoursFériés,0),0)</f>
        <v>0</v>
      </c>
    </row>
    <row r="22" spans="1:12" x14ac:dyDescent="0.25">
      <c r="A22" s="7" t="s">
        <v>9</v>
      </c>
      <c r="B22" s="40">
        <f t="shared" si="1"/>
        <v>45004</v>
      </c>
      <c r="C22" s="8" t="s">
        <v>26</v>
      </c>
      <c r="D22" s="9">
        <f>IFERROR(VLOOKUP($C22,Paramétres!$A$2:$E$11,COLUMN()-2,FALSE),"")</f>
        <v>0.25</v>
      </c>
      <c r="E22" s="9">
        <f>IFERROR(VLOOKUP($C22,Paramétres!$A$2:$E$11,COLUMN()-2,FALSE),"")</f>
        <v>0.57638888888888895</v>
      </c>
      <c r="F22" s="9">
        <f>IFERROR(VLOOKUP($C22,Paramétres!$A$2:$E$11,COLUMN()-2,FALSE),"")</f>
        <v>0</v>
      </c>
      <c r="G22" s="9">
        <f>IFERROR(VLOOKUP($C22,Paramétres!$A$2:$E$11,COLUMN()-2,FALSE),"")</f>
        <v>0</v>
      </c>
      <c r="H22" s="23">
        <f t="shared" si="2"/>
        <v>0.32638888888888895</v>
      </c>
      <c r="I22" s="8"/>
      <c r="J22" s="10" t="str">
        <f t="shared" si="0"/>
        <v/>
      </c>
      <c r="K22" s="11">
        <f t="shared" si="3"/>
        <v>84.991666666666674</v>
      </c>
      <c r="L22" s="42">
        <f>IFERROR(MATCH(B22,JoursFériés,0),0)</f>
        <v>0</v>
      </c>
    </row>
    <row r="23" spans="1:12" x14ac:dyDescent="0.25">
      <c r="A23" s="7" t="s">
        <v>10</v>
      </c>
      <c r="B23" s="40">
        <f t="shared" si="1"/>
        <v>45005</v>
      </c>
      <c r="C23" s="8" t="s">
        <v>25</v>
      </c>
      <c r="D23" s="9">
        <f>IFERROR(VLOOKUP($C23,Paramétres!$A$2:$E$11,COLUMN()-2,FALSE),"")</f>
        <v>0</v>
      </c>
      <c r="E23" s="9">
        <f>IFERROR(VLOOKUP($C23,Paramétres!$A$2:$E$11,COLUMN()-2,FALSE),"")</f>
        <v>0</v>
      </c>
      <c r="F23" s="9">
        <f>IFERROR(VLOOKUP($C23,Paramétres!$A$2:$E$11,COLUMN()-2,FALSE),"")</f>
        <v>0.625</v>
      </c>
      <c r="G23" s="9">
        <f>IFERROR(VLOOKUP($C23,Paramétres!$A$2:$E$11,COLUMN()-2,FALSE),"")</f>
        <v>0.83333333333333337</v>
      </c>
      <c r="H23" s="9">
        <f t="shared" si="2"/>
        <v>0.20833333333333337</v>
      </c>
      <c r="I23" s="8"/>
      <c r="J23" s="10" t="str">
        <f t="shared" si="0"/>
        <v/>
      </c>
      <c r="K23" s="11">
        <f t="shared" si="3"/>
        <v>54.250000000000007</v>
      </c>
      <c r="L23" s="42">
        <f>IFERROR(MATCH(B23,JoursFériés,0),0)</f>
        <v>0</v>
      </c>
    </row>
    <row r="24" spans="1:12" x14ac:dyDescent="0.25">
      <c r="A24" s="7" t="s">
        <v>11</v>
      </c>
      <c r="B24" s="40">
        <f t="shared" si="1"/>
        <v>45006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12</v>
      </c>
      <c r="B25" s="40">
        <f t="shared" si="1"/>
        <v>45007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6</v>
      </c>
      <c r="B26" s="40">
        <f t="shared" si="1"/>
        <v>45008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7</v>
      </c>
      <c r="B27" s="40">
        <f t="shared" si="1"/>
        <v>45009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8</v>
      </c>
      <c r="B28" s="40">
        <f t="shared" si="1"/>
        <v>45010</v>
      </c>
      <c r="C28" s="8" t="s">
        <v>26</v>
      </c>
      <c r="D28" s="9">
        <f>IFERROR(VLOOKUP($C28,Paramétres!$A$2:$E$11,COLUMN()-2,FALSE),"")</f>
        <v>0.25</v>
      </c>
      <c r="E28" s="9">
        <f>IFERROR(VLOOKUP($C28,Paramétres!$A$2:$E$11,COLUMN()-2,FALSE),"")</f>
        <v>0.57638888888888895</v>
      </c>
      <c r="F28" s="9">
        <f>IFERROR(VLOOKUP($C28,Paramétres!$A$2:$E$11,COLUMN()-2,FALSE),"")</f>
        <v>0</v>
      </c>
      <c r="G28" s="9">
        <f>IFERROR(VLOOKUP($C28,Paramétres!$A$2:$E$11,COLUMN()-2,FALSE),"")</f>
        <v>0</v>
      </c>
      <c r="H28" s="23">
        <f t="shared" si="2"/>
        <v>0.32638888888888895</v>
      </c>
      <c r="I28" s="8"/>
      <c r="J28" s="10" t="str">
        <f t="shared" si="0"/>
        <v/>
      </c>
      <c r="K28" s="11">
        <f t="shared" si="3"/>
        <v>84.991666666666674</v>
      </c>
      <c r="L28" s="42">
        <f>IFERROR(MATCH(B28,JoursFériés,0),0)</f>
        <v>0</v>
      </c>
    </row>
    <row r="29" spans="1:12" x14ac:dyDescent="0.25">
      <c r="A29" s="7" t="s">
        <v>9</v>
      </c>
      <c r="B29" s="40">
        <f t="shared" si="1"/>
        <v>45011</v>
      </c>
      <c r="C29" s="8" t="s">
        <v>26</v>
      </c>
      <c r="D29" s="9">
        <f>IFERROR(VLOOKUP($C29,Paramétres!$A$2:$E$11,COLUMN()-2,FALSE),"")</f>
        <v>0.25</v>
      </c>
      <c r="E29" s="9">
        <f>IFERROR(VLOOKUP($C29,Paramétres!$A$2:$E$11,COLUMN()-2,FALSE),"")</f>
        <v>0.57638888888888895</v>
      </c>
      <c r="F29" s="9">
        <f>IFERROR(VLOOKUP($C29,Paramétres!$A$2:$E$11,COLUMN()-2,FALSE),"")</f>
        <v>0</v>
      </c>
      <c r="G29" s="9">
        <f>IFERROR(VLOOKUP($C29,Paramétres!$A$2:$E$11,COLUMN()-2,FALSE),"")</f>
        <v>0</v>
      </c>
      <c r="H29" s="23">
        <f t="shared" si="2"/>
        <v>0.32638888888888895</v>
      </c>
      <c r="I29" s="8"/>
      <c r="J29" s="10" t="str">
        <f t="shared" si="0"/>
        <v/>
      </c>
      <c r="K29" s="11">
        <f t="shared" si="3"/>
        <v>84.991666666666674</v>
      </c>
      <c r="L29" s="42">
        <f>IFERROR(MATCH(B29,JoursFériés,0),0)</f>
        <v>0</v>
      </c>
    </row>
    <row r="30" spans="1:12" x14ac:dyDescent="0.25">
      <c r="A30" s="7" t="s">
        <v>10</v>
      </c>
      <c r="B30" s="40">
        <f t="shared" si="1"/>
        <v>45012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11</v>
      </c>
      <c r="B31" s="40">
        <f t="shared" si="1"/>
        <v>45013</v>
      </c>
      <c r="C31" s="8" t="s">
        <v>25</v>
      </c>
      <c r="D31" s="9">
        <f>IFERROR(VLOOKUP($C31,Paramétres!$A$2:$E$11,COLUMN()-2,FALSE),"")</f>
        <v>0</v>
      </c>
      <c r="E31" s="9">
        <f>IFERROR(VLOOKUP($C31,Paramétres!$A$2:$E$11,COLUMN()-2,FALSE),"")</f>
        <v>0</v>
      </c>
      <c r="F31" s="9">
        <f>IFERROR(VLOOKUP($C31,Paramétres!$A$2:$E$11,COLUMN()-2,FALSE),"")</f>
        <v>0.625</v>
      </c>
      <c r="G31" s="9">
        <f>IFERROR(VLOOKUP($C31,Paramétres!$A$2:$E$11,COLUMN()-2,FALSE),"")</f>
        <v>0.83333333333333337</v>
      </c>
      <c r="H31" s="9">
        <f t="shared" si="2"/>
        <v>0.20833333333333337</v>
      </c>
      <c r="I31" s="8"/>
      <c r="J31" s="10" t="str">
        <f>IF(H31=0,"repos","")</f>
        <v/>
      </c>
      <c r="K31" s="11">
        <f t="shared" si="3"/>
        <v>54.250000000000007</v>
      </c>
      <c r="L31" s="42">
        <f>IFERROR(MATCH(B31,JoursFériés,0),0)</f>
        <v>0</v>
      </c>
    </row>
    <row r="32" spans="1:12" x14ac:dyDescent="0.25">
      <c r="A32" s="7" t="s">
        <v>12</v>
      </c>
      <c r="B32" s="40">
        <f t="shared" si="1"/>
        <v>45014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6</v>
      </c>
      <c r="B33" s="40">
        <f t="shared" si="1"/>
        <v>45015</v>
      </c>
      <c r="C33" s="8" t="s">
        <v>25</v>
      </c>
      <c r="D33" s="9">
        <f>IFERROR(VLOOKUP($C33,Paramétres!$A$2:$E$11,COLUMN()-2,FALSE),"")</f>
        <v>0</v>
      </c>
      <c r="E33" s="9">
        <f>IFERROR(VLOOKUP($C33,Paramétres!$A$2:$E$11,COLUMN()-2,FALSE),"")</f>
        <v>0</v>
      </c>
      <c r="F33" s="9">
        <f>IFERROR(VLOOKUP($C33,Paramétres!$A$2:$E$11,COLUMN()-2,FALSE),"")</f>
        <v>0.625</v>
      </c>
      <c r="G33" s="9">
        <f>IFERROR(VLOOKUP($C33,Paramétres!$A$2:$E$11,COLUMN()-2,FALSE),"")</f>
        <v>0.83333333333333337</v>
      </c>
      <c r="H33" s="9">
        <f t="shared" si="2"/>
        <v>0.20833333333333337</v>
      </c>
      <c r="I33" s="8"/>
      <c r="J33" s="10" t="str">
        <f>IF(H33=0,"repos","")</f>
        <v/>
      </c>
      <c r="K33" s="11">
        <f t="shared" si="3"/>
        <v>54.250000000000007</v>
      </c>
      <c r="L33" s="42">
        <f>IFERROR(MATCH(B33,JoursFériés,0),0)</f>
        <v>0</v>
      </c>
    </row>
    <row r="34" spans="1:14" x14ac:dyDescent="0.25">
      <c r="A34" s="7" t="s">
        <v>7</v>
      </c>
      <c r="B34" s="40">
        <f t="shared" si="1"/>
        <v>45016</v>
      </c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5.166666666666667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1.3055555555555558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FÉVRIER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mars</v>
      </c>
      <c r="N39" s="1" t="str" cm="1">
        <f t="array" aca="1" ref="N39" ca="1">IF(MATCH(M39,ListeMois,0)=1,INDEX(ListeMois,12),INDEX(ListeMois,MATCH(M39,ListeMois,0)-1))</f>
        <v>Février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5.5625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45001</v>
      </c>
      <c r="H41" s="47">
        <f>SUMIF(B4:B34,"&lt;=" &amp; G41,H4:H34)+H39</f>
        <v>3.6319444444444451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1345.4</v>
      </c>
      <c r="I43" s="12"/>
    </row>
    <row r="44" spans="1:14" x14ac:dyDescent="0.25">
      <c r="G44" s="19" t="s">
        <v>17</v>
      </c>
      <c r="H44" s="20">
        <f>H43-(H43*19.8%)</f>
        <v>1079.0108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N44"/>
  <sheetViews>
    <sheetView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45017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8</v>
      </c>
      <c r="B4" s="40">
        <f>A2</f>
        <v>45017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9</v>
      </c>
      <c r="B5" s="40">
        <f t="shared" ref="B5:B33" si="1">B4+1</f>
        <v>45018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10</v>
      </c>
      <c r="B6" s="40">
        <f t="shared" si="1"/>
        <v>45019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11</v>
      </c>
      <c r="B7" s="40">
        <f t="shared" si="1"/>
        <v>45020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12</v>
      </c>
      <c r="B8" s="40">
        <f t="shared" si="1"/>
        <v>45021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6</v>
      </c>
      <c r="B9" s="40">
        <f t="shared" si="1"/>
        <v>45022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7</v>
      </c>
      <c r="B10" s="40">
        <f t="shared" si="1"/>
        <v>45023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8</v>
      </c>
      <c r="B11" s="40">
        <f t="shared" si="1"/>
        <v>45024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9</v>
      </c>
      <c r="B12" s="40">
        <f t="shared" si="1"/>
        <v>45025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2</v>
      </c>
    </row>
    <row r="13" spans="1:14" x14ac:dyDescent="0.25">
      <c r="A13" s="7" t="s">
        <v>10</v>
      </c>
      <c r="B13" s="40">
        <f t="shared" si="1"/>
        <v>45026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11</v>
      </c>
      <c r="B14" s="40">
        <f t="shared" si="1"/>
        <v>45027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12</v>
      </c>
      <c r="B15" s="40">
        <f t="shared" si="1"/>
        <v>45028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6</v>
      </c>
      <c r="B16" s="40">
        <f t="shared" si="1"/>
        <v>45029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7</v>
      </c>
      <c r="B17" s="40">
        <f t="shared" si="1"/>
        <v>45030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8</v>
      </c>
      <c r="B18" s="40">
        <f t="shared" si="1"/>
        <v>45031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9</v>
      </c>
      <c r="B19" s="40">
        <f t="shared" si="1"/>
        <v>45032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10</v>
      </c>
      <c r="B20" s="40">
        <f t="shared" si="1"/>
        <v>45033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11</v>
      </c>
      <c r="B21" s="40">
        <f t="shared" si="1"/>
        <v>45034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12</v>
      </c>
      <c r="B22" s="40">
        <f t="shared" si="1"/>
        <v>45035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6</v>
      </c>
      <c r="B23" s="40">
        <f t="shared" si="1"/>
        <v>45036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7</v>
      </c>
      <c r="B24" s="40">
        <f t="shared" si="1"/>
        <v>45037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8</v>
      </c>
      <c r="B25" s="40">
        <f t="shared" si="1"/>
        <v>45038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9</v>
      </c>
      <c r="B26" s="40">
        <f t="shared" si="1"/>
        <v>45039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10</v>
      </c>
      <c r="B27" s="40">
        <f t="shared" si="1"/>
        <v>45040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11</v>
      </c>
      <c r="B28" s="40">
        <f t="shared" si="1"/>
        <v>45041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12</v>
      </c>
      <c r="B29" s="40">
        <f t="shared" si="1"/>
        <v>45042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6</v>
      </c>
      <c r="B30" s="40">
        <f t="shared" si="1"/>
        <v>45043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7</v>
      </c>
      <c r="B31" s="40">
        <f t="shared" si="1"/>
        <v>45044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8</v>
      </c>
      <c r="B32" s="40">
        <f t="shared" si="1"/>
        <v>45045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9</v>
      </c>
      <c r="B33" s="40">
        <f t="shared" si="1"/>
        <v>45046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/>
      <c r="B34" s="8"/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MARS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avril</v>
      </c>
      <c r="N39" s="1" t="str" cm="1">
        <f t="array" aca="1" ref="N39" ca="1">IF(MATCH(M39,ListeMois,0)=1,INDEX(ListeMois,12),INDEX(ListeMois,MATCH(M39,ListeMois,0)-1))</f>
        <v>Mars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45032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755" priority="87" operator="lessThan">
      <formula>0.5</formula>
    </cfRule>
  </conditionalFormatting>
  <conditionalFormatting sqref="D4:G34">
    <cfRule type="cellIs" dxfId="754" priority="85" operator="greaterThan">
      <formula>0</formula>
    </cfRule>
    <cfRule type="cellIs" dxfId="753" priority="86" stopIfTrue="1" operator="lessThan">
      <formula>0.5</formula>
    </cfRule>
  </conditionalFormatting>
  <conditionalFormatting sqref="D4:G4 D6:G11 D13:G33">
    <cfRule type="cellIs" dxfId="752" priority="84" operator="lessThan">
      <formula>0.5</formula>
    </cfRule>
  </conditionalFormatting>
  <conditionalFormatting sqref="D4:G34">
    <cfRule type="cellIs" dxfId="751" priority="83" stopIfTrue="1" operator="lessThan">
      <formula>0.5</formula>
    </cfRule>
  </conditionalFormatting>
  <conditionalFormatting sqref="D4">
    <cfRule type="cellIs" dxfId="750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749" priority="82" operator="greaterThan">
      <formula>0</formula>
    </cfRule>
  </conditionalFormatting>
  <conditionalFormatting sqref="D4:D33">
    <cfRule type="cellIs" dxfId="748" priority="76" operator="greaterThan">
      <formula>0</formula>
    </cfRule>
    <cfRule type="cellIs" dxfId="747" priority="77" operator="lessThan">
      <formula>0</formula>
    </cfRule>
    <cfRule type="containsText" dxfId="746" priority="78" operator="containsText" text="&gt;0">
      <formula>NOT(ISERROR(SEARCH("&gt;0",D4)))</formula>
    </cfRule>
    <cfRule type="cellIs" dxfId="745" priority="79" operator="greaterThan">
      <formula>0</formula>
    </cfRule>
  </conditionalFormatting>
  <conditionalFormatting sqref="D4:D17">
    <cfRule type="cellIs" dxfId="744" priority="75" operator="greaterThan">
      <formula>0</formula>
    </cfRule>
  </conditionalFormatting>
  <conditionalFormatting sqref="D34">
    <cfRule type="cellIs" dxfId="743" priority="74" operator="greaterThan">
      <formula>0</formula>
    </cfRule>
  </conditionalFormatting>
  <conditionalFormatting sqref="D4:D34">
    <cfRule type="cellIs" dxfId="742" priority="73" operator="greaterThan">
      <formula>0</formula>
    </cfRule>
  </conditionalFormatting>
  <conditionalFormatting sqref="D18">
    <cfRule type="cellIs" dxfId="741" priority="72" operator="greaterThan">
      <formula>0</formula>
    </cfRule>
  </conditionalFormatting>
  <conditionalFormatting sqref="D19">
    <cfRule type="cellIs" dxfId="740" priority="71" operator="greaterThan">
      <formula>0</formula>
    </cfRule>
  </conditionalFormatting>
  <conditionalFormatting sqref="D22">
    <cfRule type="cellIs" dxfId="739" priority="70" operator="greaterThan">
      <formula>0</formula>
    </cfRule>
  </conditionalFormatting>
  <conditionalFormatting sqref="D23">
    <cfRule type="cellIs" dxfId="738" priority="69" operator="greaterThan">
      <formula>0</formula>
    </cfRule>
  </conditionalFormatting>
  <conditionalFormatting sqref="D25:D26">
    <cfRule type="cellIs" dxfId="737" priority="68" operator="greaterThan">
      <formula>0</formula>
    </cfRule>
  </conditionalFormatting>
  <conditionalFormatting sqref="D29">
    <cfRule type="cellIs" dxfId="736" priority="67" operator="greaterThan">
      <formula>0</formula>
    </cfRule>
  </conditionalFormatting>
  <conditionalFormatting sqref="D20:D21">
    <cfRule type="cellIs" dxfId="735" priority="66" operator="greaterThan">
      <formula>0</formula>
    </cfRule>
  </conditionalFormatting>
  <conditionalFormatting sqref="D27:G28">
    <cfRule type="cellIs" dxfId="734" priority="65" operator="lessThan">
      <formula>0.5</formula>
    </cfRule>
  </conditionalFormatting>
  <conditionalFormatting sqref="D27:D28">
    <cfRule type="cellIs" dxfId="733" priority="64" operator="greaterThan">
      <formula>0</formula>
    </cfRule>
  </conditionalFormatting>
  <conditionalFormatting sqref="D13:D14">
    <cfRule type="cellIs" dxfId="732" priority="63" operator="greaterThan">
      <formula>0</formula>
    </cfRule>
  </conditionalFormatting>
  <conditionalFormatting sqref="D16">
    <cfRule type="cellIs" dxfId="731" priority="62" operator="greaterThan">
      <formula>0</formula>
    </cfRule>
  </conditionalFormatting>
  <conditionalFormatting sqref="D24">
    <cfRule type="cellIs" dxfId="730" priority="61" operator="greaterThan">
      <formula>0</formula>
    </cfRule>
  </conditionalFormatting>
  <conditionalFormatting sqref="D30:G30 D33:G33">
    <cfRule type="cellIs" dxfId="729" priority="60" operator="lessThan">
      <formula>0.5</formula>
    </cfRule>
  </conditionalFormatting>
  <conditionalFormatting sqref="D30 D33">
    <cfRule type="cellIs" dxfId="728" priority="59" operator="greaterThan">
      <formula>0</formula>
    </cfRule>
  </conditionalFormatting>
  <conditionalFormatting sqref="D4:G4 D6:G10 D29:G29 D13:G17 D19:G24">
    <cfRule type="cellIs" dxfId="727" priority="58" operator="lessThan">
      <formula>0.5</formula>
    </cfRule>
  </conditionalFormatting>
  <conditionalFormatting sqref="D4:G34">
    <cfRule type="cellIs" dxfId="726" priority="56" operator="greaterThan">
      <formula>0</formula>
    </cfRule>
    <cfRule type="cellIs" dxfId="725" priority="57" stopIfTrue="1" operator="lessThan">
      <formula>0.5</formula>
    </cfRule>
  </conditionalFormatting>
  <conditionalFormatting sqref="D4:G4 D6:G11 D13:G33">
    <cfRule type="cellIs" dxfId="724" priority="55" operator="lessThan">
      <formula>0.5</formula>
    </cfRule>
  </conditionalFormatting>
  <conditionalFormatting sqref="D4:G34">
    <cfRule type="cellIs" dxfId="723" priority="54" stopIfTrue="1" operator="lessThan">
      <formula>0.5</formula>
    </cfRule>
  </conditionalFormatting>
  <conditionalFormatting sqref="D4">
    <cfRule type="cellIs" dxfId="722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721" priority="53" operator="greaterThan">
      <formula>0</formula>
    </cfRule>
  </conditionalFormatting>
  <conditionalFormatting sqref="D4:D33">
    <cfRule type="cellIs" dxfId="720" priority="47" operator="greaterThan">
      <formula>0</formula>
    </cfRule>
    <cfRule type="cellIs" dxfId="719" priority="48" operator="lessThan">
      <formula>0</formula>
    </cfRule>
    <cfRule type="containsText" dxfId="718" priority="49" operator="containsText" text="&gt;0">
      <formula>NOT(ISERROR(SEARCH("&gt;0",D4)))</formula>
    </cfRule>
    <cfRule type="cellIs" dxfId="717" priority="50" operator="greaterThan">
      <formula>0</formula>
    </cfRule>
  </conditionalFormatting>
  <conditionalFormatting sqref="D4:D17">
    <cfRule type="cellIs" dxfId="716" priority="46" operator="greaterThan">
      <formula>0</formula>
    </cfRule>
  </conditionalFormatting>
  <conditionalFormatting sqref="D34">
    <cfRule type="cellIs" dxfId="715" priority="45" operator="greaterThan">
      <formula>0</formula>
    </cfRule>
  </conditionalFormatting>
  <conditionalFormatting sqref="D4:D34">
    <cfRule type="cellIs" dxfId="714" priority="44" operator="greaterThan">
      <formula>0</formula>
    </cfRule>
  </conditionalFormatting>
  <conditionalFormatting sqref="D18">
    <cfRule type="cellIs" dxfId="713" priority="43" operator="greaterThan">
      <formula>0</formula>
    </cfRule>
  </conditionalFormatting>
  <conditionalFormatting sqref="D19">
    <cfRule type="cellIs" dxfId="712" priority="42" operator="greaterThan">
      <formula>0</formula>
    </cfRule>
  </conditionalFormatting>
  <conditionalFormatting sqref="D22">
    <cfRule type="cellIs" dxfId="711" priority="41" operator="greaterThan">
      <formula>0</formula>
    </cfRule>
  </conditionalFormatting>
  <conditionalFormatting sqref="D23">
    <cfRule type="cellIs" dxfId="710" priority="40" operator="greaterThan">
      <formula>0</formula>
    </cfRule>
  </conditionalFormatting>
  <conditionalFormatting sqref="D25:D26">
    <cfRule type="cellIs" dxfId="709" priority="39" operator="greaterThan">
      <formula>0</formula>
    </cfRule>
  </conditionalFormatting>
  <conditionalFormatting sqref="D29">
    <cfRule type="cellIs" dxfId="708" priority="38" operator="greaterThan">
      <formula>0</formula>
    </cfRule>
  </conditionalFormatting>
  <conditionalFormatting sqref="D20:D21">
    <cfRule type="cellIs" dxfId="707" priority="37" operator="greaterThan">
      <formula>0</formula>
    </cfRule>
  </conditionalFormatting>
  <conditionalFormatting sqref="D27:G28">
    <cfRule type="cellIs" dxfId="706" priority="36" operator="lessThan">
      <formula>0.5</formula>
    </cfRule>
  </conditionalFormatting>
  <conditionalFormatting sqref="D27:D28">
    <cfRule type="cellIs" dxfId="705" priority="35" operator="greaterThan">
      <formula>0</formula>
    </cfRule>
  </conditionalFormatting>
  <conditionalFormatting sqref="D13:D14">
    <cfRule type="cellIs" dxfId="704" priority="34" operator="greaterThan">
      <formula>0</formula>
    </cfRule>
  </conditionalFormatting>
  <conditionalFormatting sqref="D16">
    <cfRule type="cellIs" dxfId="703" priority="33" operator="greaterThan">
      <formula>0</formula>
    </cfRule>
  </conditionalFormatting>
  <conditionalFormatting sqref="D24">
    <cfRule type="cellIs" dxfId="702" priority="32" operator="greaterThan">
      <formula>0</formula>
    </cfRule>
  </conditionalFormatting>
  <conditionalFormatting sqref="D30:G30 D33:G33">
    <cfRule type="cellIs" dxfId="701" priority="31" operator="lessThan">
      <formula>0.5</formula>
    </cfRule>
  </conditionalFormatting>
  <conditionalFormatting sqref="D30 D33">
    <cfRule type="cellIs" dxfId="700" priority="30" operator="greaterThan">
      <formula>0</formula>
    </cfRule>
  </conditionalFormatting>
  <conditionalFormatting sqref="D4:G34">
    <cfRule type="cellIs" dxfId="699" priority="29" operator="lessThan">
      <formula>0.5</formula>
    </cfRule>
  </conditionalFormatting>
  <conditionalFormatting sqref="D4:G34">
    <cfRule type="cellIs" dxfId="698" priority="27" operator="greaterThan">
      <formula>0</formula>
    </cfRule>
    <cfRule type="cellIs" dxfId="697" priority="28" stopIfTrue="1" operator="lessThan">
      <formula>0.5</formula>
    </cfRule>
  </conditionalFormatting>
  <conditionalFormatting sqref="D4:G34">
    <cfRule type="cellIs" dxfId="696" priority="26" operator="lessThan">
      <formula>0.5</formula>
    </cfRule>
  </conditionalFormatting>
  <conditionalFormatting sqref="D4:G34">
    <cfRule type="cellIs" dxfId="695" priority="25" stopIfTrue="1" operator="lessThan">
      <formula>0.5</formula>
    </cfRule>
  </conditionalFormatting>
  <conditionalFormatting sqref="D4:G34">
    <cfRule type="cellIs" dxfId="694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693" priority="24" operator="greaterThan">
      <formula>0</formula>
    </cfRule>
  </conditionalFormatting>
  <conditionalFormatting sqref="D4:G34">
    <cfRule type="cellIs" dxfId="692" priority="18" operator="greaterThan">
      <formula>0</formula>
    </cfRule>
    <cfRule type="cellIs" dxfId="691" priority="19" operator="lessThan">
      <formula>0</formula>
    </cfRule>
    <cfRule type="containsText" dxfId="690" priority="20" operator="containsText" text="&gt;0">
      <formula>NOT(ISERROR(SEARCH("&gt;0",D4)))</formula>
    </cfRule>
    <cfRule type="cellIs" dxfId="689" priority="21" operator="greaterThan">
      <formula>0</formula>
    </cfRule>
  </conditionalFormatting>
  <conditionalFormatting sqref="D4:G34">
    <cfRule type="cellIs" dxfId="688" priority="17" operator="greaterThan">
      <formula>0</formula>
    </cfRule>
  </conditionalFormatting>
  <conditionalFormatting sqref="D34">
    <cfRule type="cellIs" dxfId="687" priority="16" operator="greaterThan">
      <formula>0</formula>
    </cfRule>
  </conditionalFormatting>
  <conditionalFormatting sqref="D4:G34">
    <cfRule type="cellIs" dxfId="686" priority="15" operator="greaterThan">
      <formula>0</formula>
    </cfRule>
  </conditionalFormatting>
  <conditionalFormatting sqref="D18">
    <cfRule type="cellIs" dxfId="685" priority="14" operator="greaterThan">
      <formula>0</formula>
    </cfRule>
  </conditionalFormatting>
  <conditionalFormatting sqref="D19">
    <cfRule type="cellIs" dxfId="684" priority="13" operator="greaterThan">
      <formula>0</formula>
    </cfRule>
  </conditionalFormatting>
  <conditionalFormatting sqref="D22">
    <cfRule type="cellIs" dxfId="683" priority="12" operator="greaterThan">
      <formula>0</formula>
    </cfRule>
  </conditionalFormatting>
  <conditionalFormatting sqref="D23">
    <cfRule type="cellIs" dxfId="682" priority="11" operator="greaterThan">
      <formula>0</formula>
    </cfRule>
  </conditionalFormatting>
  <conditionalFormatting sqref="D25:D26">
    <cfRule type="cellIs" dxfId="681" priority="10" operator="greaterThan">
      <formula>0</formula>
    </cfRule>
  </conditionalFormatting>
  <conditionalFormatting sqref="D29">
    <cfRule type="cellIs" dxfId="680" priority="9" operator="greaterThan">
      <formula>0</formula>
    </cfRule>
  </conditionalFormatting>
  <conditionalFormatting sqref="D20:D21">
    <cfRule type="cellIs" dxfId="679" priority="8" operator="greaterThan">
      <formula>0</formula>
    </cfRule>
  </conditionalFormatting>
  <conditionalFormatting sqref="D27:G28">
    <cfRule type="cellIs" dxfId="678" priority="7" operator="lessThan">
      <formula>0.5</formula>
    </cfRule>
  </conditionalFormatting>
  <conditionalFormatting sqref="D27:D28">
    <cfRule type="cellIs" dxfId="677" priority="6" operator="greaterThan">
      <formula>0</formula>
    </cfRule>
  </conditionalFormatting>
  <conditionalFormatting sqref="D13:D14">
    <cfRule type="cellIs" dxfId="676" priority="5" operator="greaterThan">
      <formula>0</formula>
    </cfRule>
  </conditionalFormatting>
  <conditionalFormatting sqref="D16">
    <cfRule type="cellIs" dxfId="675" priority="4" operator="greaterThan">
      <formula>0</formula>
    </cfRule>
  </conditionalFormatting>
  <conditionalFormatting sqref="D24">
    <cfRule type="cellIs" dxfId="674" priority="3" operator="greaterThan">
      <formula>0</formula>
    </cfRule>
  </conditionalFormatting>
  <conditionalFormatting sqref="D30:G30 D33:G33">
    <cfRule type="cellIs" dxfId="673" priority="2" operator="lessThan">
      <formula>0.5</formula>
    </cfRule>
  </conditionalFormatting>
  <conditionalFormatting sqref="D30 D33">
    <cfRule type="cellIs" dxfId="672" priority="1" operator="greater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N44"/>
  <sheetViews>
    <sheetView topLeftCell="A21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45047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10</v>
      </c>
      <c r="B4" s="40">
        <f>A2</f>
        <v>45047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4</v>
      </c>
    </row>
    <row r="5" spans="1:14" x14ac:dyDescent="0.25">
      <c r="A5" s="7" t="s">
        <v>11</v>
      </c>
      <c r="B5" s="40">
        <f t="shared" ref="B5:B34" si="1">B4+1</f>
        <v>45048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3</v>
      </c>
    </row>
    <row r="6" spans="1:14" x14ac:dyDescent="0.25">
      <c r="A6" s="7" t="s">
        <v>12</v>
      </c>
      <c r="B6" s="40">
        <f t="shared" si="1"/>
        <v>45049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6</v>
      </c>
      <c r="B7" s="40">
        <f t="shared" si="1"/>
        <v>45050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7</v>
      </c>
      <c r="B8" s="40">
        <f t="shared" si="1"/>
        <v>45051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8</v>
      </c>
      <c r="B9" s="40">
        <f t="shared" si="1"/>
        <v>45052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9</v>
      </c>
      <c r="B10" s="40">
        <f t="shared" si="1"/>
        <v>45053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10</v>
      </c>
      <c r="B11" s="40">
        <f t="shared" si="1"/>
        <v>45054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5</v>
      </c>
    </row>
    <row r="12" spans="1:14" x14ac:dyDescent="0.25">
      <c r="A12" s="7" t="s">
        <v>11</v>
      </c>
      <c r="B12" s="40">
        <f t="shared" si="1"/>
        <v>45055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12</v>
      </c>
      <c r="B13" s="40">
        <f t="shared" si="1"/>
        <v>45056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6</v>
      </c>
      <c r="B14" s="40">
        <f t="shared" si="1"/>
        <v>45057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7</v>
      </c>
      <c r="B15" s="40">
        <f t="shared" si="1"/>
        <v>45058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8</v>
      </c>
      <c r="B16" s="40">
        <f t="shared" si="1"/>
        <v>45059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9</v>
      </c>
      <c r="B17" s="40">
        <f t="shared" si="1"/>
        <v>45060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10</v>
      </c>
      <c r="B18" s="40">
        <f t="shared" si="1"/>
        <v>45061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11</v>
      </c>
      <c r="B19" s="40">
        <f t="shared" si="1"/>
        <v>45062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12</v>
      </c>
      <c r="B20" s="40">
        <f t="shared" si="1"/>
        <v>45063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6</v>
      </c>
      <c r="B21" s="40">
        <f t="shared" si="1"/>
        <v>45064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7</v>
      </c>
      <c r="B22" s="40">
        <f t="shared" si="1"/>
        <v>45065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8</v>
      </c>
      <c r="B23" s="40">
        <f t="shared" si="1"/>
        <v>45066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9</v>
      </c>
      <c r="B24" s="40">
        <f t="shared" si="1"/>
        <v>45067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10</v>
      </c>
      <c r="B25" s="40">
        <f t="shared" si="1"/>
        <v>45068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11</v>
      </c>
      <c r="B26" s="40">
        <f t="shared" si="1"/>
        <v>45069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12</v>
      </c>
      <c r="B27" s="40">
        <f t="shared" si="1"/>
        <v>45070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6</v>
      </c>
      <c r="B28" s="40">
        <f t="shared" si="1"/>
        <v>45071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7</v>
      </c>
      <c r="B29" s="40">
        <f t="shared" si="1"/>
        <v>45072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8</v>
      </c>
      <c r="B30" s="40">
        <f t="shared" si="1"/>
        <v>45073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9</v>
      </c>
      <c r="B31" s="40">
        <f t="shared" si="1"/>
        <v>45074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10</v>
      </c>
      <c r="B32" s="40">
        <f t="shared" si="1"/>
        <v>45075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11</v>
      </c>
      <c r="B33" s="40">
        <f t="shared" si="1"/>
        <v>45076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 t="s">
        <v>12</v>
      </c>
      <c r="B34" s="40">
        <f t="shared" si="1"/>
        <v>45077</v>
      </c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AVRIL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mai</v>
      </c>
      <c r="N39" s="1" t="str" cm="1">
        <f t="array" aca="1" ref="N39" ca="1">IF(MATCH(M39,ListeMois,0)=1,INDEX(ListeMois,12),INDEX(ListeMois,MATCH(M39,ListeMois,0)-1))</f>
        <v>Avril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45062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671" priority="87" operator="lessThan">
      <formula>0.5</formula>
    </cfRule>
  </conditionalFormatting>
  <conditionalFormatting sqref="D4:G34">
    <cfRule type="cellIs" dxfId="670" priority="85" operator="greaterThan">
      <formula>0</formula>
    </cfRule>
    <cfRule type="cellIs" dxfId="669" priority="86" stopIfTrue="1" operator="lessThan">
      <formula>0.5</formula>
    </cfRule>
  </conditionalFormatting>
  <conditionalFormatting sqref="D4:G4 D6:G11 D13:G33">
    <cfRule type="cellIs" dxfId="668" priority="84" operator="lessThan">
      <formula>0.5</formula>
    </cfRule>
  </conditionalFormatting>
  <conditionalFormatting sqref="D4:G34">
    <cfRule type="cellIs" dxfId="667" priority="83" stopIfTrue="1" operator="lessThan">
      <formula>0.5</formula>
    </cfRule>
  </conditionalFormatting>
  <conditionalFormatting sqref="D4">
    <cfRule type="cellIs" dxfId="666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665" priority="82" operator="greaterThan">
      <formula>0</formula>
    </cfRule>
  </conditionalFormatting>
  <conditionalFormatting sqref="D4:D33">
    <cfRule type="cellIs" dxfId="664" priority="76" operator="greaterThan">
      <formula>0</formula>
    </cfRule>
    <cfRule type="cellIs" dxfId="663" priority="77" operator="lessThan">
      <formula>0</formula>
    </cfRule>
    <cfRule type="containsText" dxfId="662" priority="78" operator="containsText" text="&gt;0">
      <formula>NOT(ISERROR(SEARCH("&gt;0",D4)))</formula>
    </cfRule>
    <cfRule type="cellIs" dxfId="661" priority="79" operator="greaterThan">
      <formula>0</formula>
    </cfRule>
  </conditionalFormatting>
  <conditionalFormatting sqref="D4:D17">
    <cfRule type="cellIs" dxfId="660" priority="75" operator="greaterThan">
      <formula>0</formula>
    </cfRule>
  </conditionalFormatting>
  <conditionalFormatting sqref="D34">
    <cfRule type="cellIs" dxfId="659" priority="74" operator="greaterThan">
      <formula>0</formula>
    </cfRule>
  </conditionalFormatting>
  <conditionalFormatting sqref="D4:D34">
    <cfRule type="cellIs" dxfId="658" priority="73" operator="greaterThan">
      <formula>0</formula>
    </cfRule>
  </conditionalFormatting>
  <conditionalFormatting sqref="D18">
    <cfRule type="cellIs" dxfId="657" priority="72" operator="greaterThan">
      <formula>0</formula>
    </cfRule>
  </conditionalFormatting>
  <conditionalFormatting sqref="D19">
    <cfRule type="cellIs" dxfId="656" priority="71" operator="greaterThan">
      <formula>0</formula>
    </cfRule>
  </conditionalFormatting>
  <conditionalFormatting sqref="D22">
    <cfRule type="cellIs" dxfId="655" priority="70" operator="greaterThan">
      <formula>0</formula>
    </cfRule>
  </conditionalFormatting>
  <conditionalFormatting sqref="D23">
    <cfRule type="cellIs" dxfId="654" priority="69" operator="greaterThan">
      <formula>0</formula>
    </cfRule>
  </conditionalFormatting>
  <conditionalFormatting sqref="D25:D26">
    <cfRule type="cellIs" dxfId="653" priority="68" operator="greaterThan">
      <formula>0</formula>
    </cfRule>
  </conditionalFormatting>
  <conditionalFormatting sqref="D29">
    <cfRule type="cellIs" dxfId="652" priority="67" operator="greaterThan">
      <formula>0</formula>
    </cfRule>
  </conditionalFormatting>
  <conditionalFormatting sqref="D20:D21">
    <cfRule type="cellIs" dxfId="651" priority="66" operator="greaterThan">
      <formula>0</formula>
    </cfRule>
  </conditionalFormatting>
  <conditionalFormatting sqref="D27:G28">
    <cfRule type="cellIs" dxfId="650" priority="65" operator="lessThan">
      <formula>0.5</formula>
    </cfRule>
  </conditionalFormatting>
  <conditionalFormatting sqref="D27:D28">
    <cfRule type="cellIs" dxfId="649" priority="64" operator="greaterThan">
      <formula>0</formula>
    </cfRule>
  </conditionalFormatting>
  <conditionalFormatting sqref="D13:D14">
    <cfRule type="cellIs" dxfId="648" priority="63" operator="greaterThan">
      <formula>0</formula>
    </cfRule>
  </conditionalFormatting>
  <conditionalFormatting sqref="D16">
    <cfRule type="cellIs" dxfId="647" priority="62" operator="greaterThan">
      <formula>0</formula>
    </cfRule>
  </conditionalFormatting>
  <conditionalFormatting sqref="D24">
    <cfRule type="cellIs" dxfId="646" priority="61" operator="greaterThan">
      <formula>0</formula>
    </cfRule>
  </conditionalFormatting>
  <conditionalFormatting sqref="D30:G30 D33:G33">
    <cfRule type="cellIs" dxfId="645" priority="60" operator="lessThan">
      <formula>0.5</formula>
    </cfRule>
  </conditionalFormatting>
  <conditionalFormatting sqref="D30 D33">
    <cfRule type="cellIs" dxfId="644" priority="59" operator="greaterThan">
      <formula>0</formula>
    </cfRule>
  </conditionalFormatting>
  <conditionalFormatting sqref="D4:G4 D6:G10 D29:G29 D13:G17 D19:G24">
    <cfRule type="cellIs" dxfId="643" priority="58" operator="lessThan">
      <formula>0.5</formula>
    </cfRule>
  </conditionalFormatting>
  <conditionalFormatting sqref="D4:G34">
    <cfRule type="cellIs" dxfId="642" priority="56" operator="greaterThan">
      <formula>0</formula>
    </cfRule>
    <cfRule type="cellIs" dxfId="641" priority="57" stopIfTrue="1" operator="lessThan">
      <formula>0.5</formula>
    </cfRule>
  </conditionalFormatting>
  <conditionalFormatting sqref="D4:G4 D6:G11 D13:G33">
    <cfRule type="cellIs" dxfId="640" priority="55" operator="lessThan">
      <formula>0.5</formula>
    </cfRule>
  </conditionalFormatting>
  <conditionalFormatting sqref="D4:G34">
    <cfRule type="cellIs" dxfId="639" priority="54" stopIfTrue="1" operator="lessThan">
      <formula>0.5</formula>
    </cfRule>
  </conditionalFormatting>
  <conditionalFormatting sqref="D4">
    <cfRule type="cellIs" dxfId="638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637" priority="53" operator="greaterThan">
      <formula>0</formula>
    </cfRule>
  </conditionalFormatting>
  <conditionalFormatting sqref="D4:D33">
    <cfRule type="cellIs" dxfId="636" priority="47" operator="greaterThan">
      <formula>0</formula>
    </cfRule>
    <cfRule type="cellIs" dxfId="635" priority="48" operator="lessThan">
      <formula>0</formula>
    </cfRule>
    <cfRule type="containsText" dxfId="634" priority="49" operator="containsText" text="&gt;0">
      <formula>NOT(ISERROR(SEARCH("&gt;0",D4)))</formula>
    </cfRule>
    <cfRule type="cellIs" dxfId="633" priority="50" operator="greaterThan">
      <formula>0</formula>
    </cfRule>
  </conditionalFormatting>
  <conditionalFormatting sqref="D4:D17">
    <cfRule type="cellIs" dxfId="632" priority="46" operator="greaterThan">
      <formula>0</formula>
    </cfRule>
  </conditionalFormatting>
  <conditionalFormatting sqref="D34">
    <cfRule type="cellIs" dxfId="631" priority="45" operator="greaterThan">
      <formula>0</formula>
    </cfRule>
  </conditionalFormatting>
  <conditionalFormatting sqref="D4:D34">
    <cfRule type="cellIs" dxfId="630" priority="44" operator="greaterThan">
      <formula>0</formula>
    </cfRule>
  </conditionalFormatting>
  <conditionalFormatting sqref="D18">
    <cfRule type="cellIs" dxfId="629" priority="43" operator="greaterThan">
      <formula>0</formula>
    </cfRule>
  </conditionalFormatting>
  <conditionalFormatting sqref="D19">
    <cfRule type="cellIs" dxfId="628" priority="42" operator="greaterThan">
      <formula>0</formula>
    </cfRule>
  </conditionalFormatting>
  <conditionalFormatting sqref="D22">
    <cfRule type="cellIs" dxfId="627" priority="41" operator="greaterThan">
      <formula>0</formula>
    </cfRule>
  </conditionalFormatting>
  <conditionalFormatting sqref="D23">
    <cfRule type="cellIs" dxfId="626" priority="40" operator="greaterThan">
      <formula>0</formula>
    </cfRule>
  </conditionalFormatting>
  <conditionalFormatting sqref="D25:D26">
    <cfRule type="cellIs" dxfId="625" priority="39" operator="greaterThan">
      <formula>0</formula>
    </cfRule>
  </conditionalFormatting>
  <conditionalFormatting sqref="D29">
    <cfRule type="cellIs" dxfId="624" priority="38" operator="greaterThan">
      <formula>0</formula>
    </cfRule>
  </conditionalFormatting>
  <conditionalFormatting sqref="D20:D21">
    <cfRule type="cellIs" dxfId="623" priority="37" operator="greaterThan">
      <formula>0</formula>
    </cfRule>
  </conditionalFormatting>
  <conditionalFormatting sqref="D27:G28">
    <cfRule type="cellIs" dxfId="622" priority="36" operator="lessThan">
      <formula>0.5</formula>
    </cfRule>
  </conditionalFormatting>
  <conditionalFormatting sqref="D27:D28">
    <cfRule type="cellIs" dxfId="621" priority="35" operator="greaterThan">
      <formula>0</formula>
    </cfRule>
  </conditionalFormatting>
  <conditionalFormatting sqref="D13:D14">
    <cfRule type="cellIs" dxfId="620" priority="34" operator="greaterThan">
      <formula>0</formula>
    </cfRule>
  </conditionalFormatting>
  <conditionalFormatting sqref="D16">
    <cfRule type="cellIs" dxfId="619" priority="33" operator="greaterThan">
      <formula>0</formula>
    </cfRule>
  </conditionalFormatting>
  <conditionalFormatting sqref="D24">
    <cfRule type="cellIs" dxfId="618" priority="32" operator="greaterThan">
      <formula>0</formula>
    </cfRule>
  </conditionalFormatting>
  <conditionalFormatting sqref="D30:G30 D33:G33">
    <cfRule type="cellIs" dxfId="617" priority="31" operator="lessThan">
      <formula>0.5</formula>
    </cfRule>
  </conditionalFormatting>
  <conditionalFormatting sqref="D30 D33">
    <cfRule type="cellIs" dxfId="616" priority="30" operator="greaterThan">
      <formula>0</formula>
    </cfRule>
  </conditionalFormatting>
  <conditionalFormatting sqref="D4:G34">
    <cfRule type="cellIs" dxfId="615" priority="29" operator="lessThan">
      <formula>0.5</formula>
    </cfRule>
  </conditionalFormatting>
  <conditionalFormatting sqref="D4:G34">
    <cfRule type="cellIs" dxfId="614" priority="27" operator="greaterThan">
      <formula>0</formula>
    </cfRule>
    <cfRule type="cellIs" dxfId="613" priority="28" stopIfTrue="1" operator="lessThan">
      <formula>0.5</formula>
    </cfRule>
  </conditionalFormatting>
  <conditionalFormatting sqref="D4:G34">
    <cfRule type="cellIs" dxfId="612" priority="26" operator="lessThan">
      <formula>0.5</formula>
    </cfRule>
  </conditionalFormatting>
  <conditionalFormatting sqref="D4:G34">
    <cfRule type="cellIs" dxfId="611" priority="25" stopIfTrue="1" operator="lessThan">
      <formula>0.5</formula>
    </cfRule>
  </conditionalFormatting>
  <conditionalFormatting sqref="D4:G34">
    <cfRule type="cellIs" dxfId="610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609" priority="24" operator="greaterThan">
      <formula>0</formula>
    </cfRule>
  </conditionalFormatting>
  <conditionalFormatting sqref="D4:G34">
    <cfRule type="cellIs" dxfId="608" priority="18" operator="greaterThan">
      <formula>0</formula>
    </cfRule>
    <cfRule type="cellIs" dxfId="607" priority="19" operator="lessThan">
      <formula>0</formula>
    </cfRule>
    <cfRule type="containsText" dxfId="606" priority="20" operator="containsText" text="&gt;0">
      <formula>NOT(ISERROR(SEARCH("&gt;0",D4)))</formula>
    </cfRule>
    <cfRule type="cellIs" dxfId="605" priority="21" operator="greaterThan">
      <formula>0</formula>
    </cfRule>
  </conditionalFormatting>
  <conditionalFormatting sqref="D4:G34">
    <cfRule type="cellIs" dxfId="604" priority="17" operator="greaterThan">
      <formula>0</formula>
    </cfRule>
  </conditionalFormatting>
  <conditionalFormatting sqref="D34">
    <cfRule type="cellIs" dxfId="603" priority="16" operator="greaterThan">
      <formula>0</formula>
    </cfRule>
  </conditionalFormatting>
  <conditionalFormatting sqref="D4:G34">
    <cfRule type="cellIs" dxfId="602" priority="15" operator="greaterThan">
      <formula>0</formula>
    </cfRule>
  </conditionalFormatting>
  <conditionalFormatting sqref="D18">
    <cfRule type="cellIs" dxfId="601" priority="14" operator="greaterThan">
      <formula>0</formula>
    </cfRule>
  </conditionalFormatting>
  <conditionalFormatting sqref="D19">
    <cfRule type="cellIs" dxfId="600" priority="13" operator="greaterThan">
      <formula>0</formula>
    </cfRule>
  </conditionalFormatting>
  <conditionalFormatting sqref="D22">
    <cfRule type="cellIs" dxfId="599" priority="12" operator="greaterThan">
      <formula>0</formula>
    </cfRule>
  </conditionalFormatting>
  <conditionalFormatting sqref="D23">
    <cfRule type="cellIs" dxfId="598" priority="11" operator="greaterThan">
      <formula>0</formula>
    </cfRule>
  </conditionalFormatting>
  <conditionalFormatting sqref="D25:D26">
    <cfRule type="cellIs" dxfId="597" priority="10" operator="greaterThan">
      <formula>0</formula>
    </cfRule>
  </conditionalFormatting>
  <conditionalFormatting sqref="D29">
    <cfRule type="cellIs" dxfId="596" priority="9" operator="greaterThan">
      <formula>0</formula>
    </cfRule>
  </conditionalFormatting>
  <conditionalFormatting sqref="D20:D21">
    <cfRule type="cellIs" dxfId="595" priority="8" operator="greaterThan">
      <formula>0</formula>
    </cfRule>
  </conditionalFormatting>
  <conditionalFormatting sqref="D27:G28">
    <cfRule type="cellIs" dxfId="594" priority="7" operator="lessThan">
      <formula>0.5</formula>
    </cfRule>
  </conditionalFormatting>
  <conditionalFormatting sqref="D27:D28">
    <cfRule type="cellIs" dxfId="593" priority="6" operator="greaterThan">
      <formula>0</formula>
    </cfRule>
  </conditionalFormatting>
  <conditionalFormatting sqref="D13:D14">
    <cfRule type="cellIs" dxfId="592" priority="5" operator="greaterThan">
      <formula>0</formula>
    </cfRule>
  </conditionalFormatting>
  <conditionalFormatting sqref="D16">
    <cfRule type="cellIs" dxfId="591" priority="4" operator="greaterThan">
      <formula>0</formula>
    </cfRule>
  </conditionalFormatting>
  <conditionalFormatting sqref="D24">
    <cfRule type="cellIs" dxfId="590" priority="3" operator="greaterThan">
      <formula>0</formula>
    </cfRule>
  </conditionalFormatting>
  <conditionalFormatting sqref="D30:G30 D33:G33">
    <cfRule type="cellIs" dxfId="589" priority="2" operator="lessThan">
      <formula>0.5</formula>
    </cfRule>
  </conditionalFormatting>
  <conditionalFormatting sqref="D30 D33">
    <cfRule type="cellIs" dxfId="588" priority="1" operator="greater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N44"/>
  <sheetViews>
    <sheetView topLeftCell="A16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45078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6</v>
      </c>
      <c r="B4" s="40">
        <f>A2</f>
        <v>45078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7</v>
      </c>
      <c r="B5" s="40">
        <f t="shared" ref="B5:B33" si="1">B4+1</f>
        <v>45079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8</v>
      </c>
      <c r="B6" s="40">
        <f t="shared" si="1"/>
        <v>45080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9</v>
      </c>
      <c r="B7" s="40">
        <f t="shared" si="1"/>
        <v>45081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10</v>
      </c>
      <c r="B8" s="40">
        <f t="shared" si="1"/>
        <v>45082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11</v>
      </c>
      <c r="B9" s="40">
        <f t="shared" si="1"/>
        <v>45083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12</v>
      </c>
      <c r="B10" s="40">
        <f t="shared" si="1"/>
        <v>45084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6</v>
      </c>
      <c r="B11" s="40">
        <f t="shared" si="1"/>
        <v>45085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7</v>
      </c>
      <c r="B12" s="40">
        <f t="shared" si="1"/>
        <v>45086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6</v>
      </c>
    </row>
    <row r="13" spans="1:14" x14ac:dyDescent="0.25">
      <c r="A13" s="7" t="s">
        <v>8</v>
      </c>
      <c r="B13" s="40">
        <f t="shared" si="1"/>
        <v>45087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9</v>
      </c>
      <c r="B14" s="40">
        <f t="shared" si="1"/>
        <v>45088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10</v>
      </c>
      <c r="B15" s="40">
        <f t="shared" si="1"/>
        <v>45089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11</v>
      </c>
      <c r="B16" s="40">
        <f t="shared" si="1"/>
        <v>45090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12</v>
      </c>
      <c r="B17" s="40">
        <f t="shared" si="1"/>
        <v>45091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6</v>
      </c>
      <c r="B18" s="40">
        <f t="shared" si="1"/>
        <v>45092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7</v>
      </c>
      <c r="B19" s="40">
        <f t="shared" si="1"/>
        <v>45093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8</v>
      </c>
      <c r="B20" s="40">
        <f t="shared" si="1"/>
        <v>45094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9</v>
      </c>
      <c r="B21" s="40">
        <f t="shared" si="1"/>
        <v>45095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10</v>
      </c>
      <c r="B22" s="40">
        <f t="shared" si="1"/>
        <v>45096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7</v>
      </c>
    </row>
    <row r="23" spans="1:12" x14ac:dyDescent="0.25">
      <c r="A23" s="7" t="s">
        <v>11</v>
      </c>
      <c r="B23" s="40">
        <f t="shared" si="1"/>
        <v>45097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8</v>
      </c>
    </row>
    <row r="24" spans="1:12" x14ac:dyDescent="0.25">
      <c r="A24" s="7" t="s">
        <v>12</v>
      </c>
      <c r="B24" s="40">
        <f t="shared" si="1"/>
        <v>45098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6</v>
      </c>
      <c r="B25" s="40">
        <f t="shared" si="1"/>
        <v>45099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7</v>
      </c>
      <c r="B26" s="40">
        <f t="shared" si="1"/>
        <v>45100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8</v>
      </c>
      <c r="B27" s="40">
        <f t="shared" si="1"/>
        <v>45101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9</v>
      </c>
      <c r="B28" s="40">
        <f t="shared" si="1"/>
        <v>45102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10</v>
      </c>
      <c r="B29" s="40">
        <f t="shared" si="1"/>
        <v>45103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11</v>
      </c>
      <c r="B30" s="40">
        <f t="shared" si="1"/>
        <v>45104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12</v>
      </c>
      <c r="B31" s="40">
        <f t="shared" si="1"/>
        <v>45105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6</v>
      </c>
      <c r="B32" s="40">
        <f t="shared" si="1"/>
        <v>45106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7</v>
      </c>
      <c r="B33" s="40">
        <f t="shared" si="1"/>
        <v>45107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/>
      <c r="B34" s="8"/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MAI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juin</v>
      </c>
      <c r="N39" s="1" t="str" cm="1">
        <f t="array" aca="1" ref="N39" ca="1">IF(MATCH(M39,ListeMois,0)=1,INDEX(ListeMois,12),INDEX(ListeMois,MATCH(M39,ListeMois,0)-1))</f>
        <v>Mai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45093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587" priority="87" operator="lessThan">
      <formula>0.5</formula>
    </cfRule>
  </conditionalFormatting>
  <conditionalFormatting sqref="D4:G34">
    <cfRule type="cellIs" dxfId="586" priority="85" operator="greaterThan">
      <formula>0</formula>
    </cfRule>
    <cfRule type="cellIs" dxfId="585" priority="86" stopIfTrue="1" operator="lessThan">
      <formula>0.5</formula>
    </cfRule>
  </conditionalFormatting>
  <conditionalFormatting sqref="D4:G4 D6:G11 D13:G33">
    <cfRule type="cellIs" dxfId="584" priority="84" operator="lessThan">
      <formula>0.5</formula>
    </cfRule>
  </conditionalFormatting>
  <conditionalFormatting sqref="D4:G34">
    <cfRule type="cellIs" dxfId="583" priority="83" stopIfTrue="1" operator="lessThan">
      <formula>0.5</formula>
    </cfRule>
  </conditionalFormatting>
  <conditionalFormatting sqref="D4">
    <cfRule type="cellIs" dxfId="582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581" priority="82" operator="greaterThan">
      <formula>0</formula>
    </cfRule>
  </conditionalFormatting>
  <conditionalFormatting sqref="D4:D33">
    <cfRule type="cellIs" dxfId="580" priority="76" operator="greaterThan">
      <formula>0</formula>
    </cfRule>
    <cfRule type="cellIs" dxfId="579" priority="77" operator="lessThan">
      <formula>0</formula>
    </cfRule>
    <cfRule type="containsText" dxfId="578" priority="78" operator="containsText" text="&gt;0">
      <formula>NOT(ISERROR(SEARCH("&gt;0",D4)))</formula>
    </cfRule>
    <cfRule type="cellIs" dxfId="577" priority="79" operator="greaterThan">
      <formula>0</formula>
    </cfRule>
  </conditionalFormatting>
  <conditionalFormatting sqref="D4:D17">
    <cfRule type="cellIs" dxfId="576" priority="75" operator="greaterThan">
      <formula>0</formula>
    </cfRule>
  </conditionalFormatting>
  <conditionalFormatting sqref="D34">
    <cfRule type="cellIs" dxfId="575" priority="74" operator="greaterThan">
      <formula>0</formula>
    </cfRule>
  </conditionalFormatting>
  <conditionalFormatting sqref="D4:D34">
    <cfRule type="cellIs" dxfId="574" priority="73" operator="greaterThan">
      <formula>0</formula>
    </cfRule>
  </conditionalFormatting>
  <conditionalFormatting sqref="D18">
    <cfRule type="cellIs" dxfId="573" priority="72" operator="greaterThan">
      <formula>0</formula>
    </cfRule>
  </conditionalFormatting>
  <conditionalFormatting sqref="D19">
    <cfRule type="cellIs" dxfId="572" priority="71" operator="greaterThan">
      <formula>0</formula>
    </cfRule>
  </conditionalFormatting>
  <conditionalFormatting sqref="D22">
    <cfRule type="cellIs" dxfId="571" priority="70" operator="greaterThan">
      <formula>0</formula>
    </cfRule>
  </conditionalFormatting>
  <conditionalFormatting sqref="D23">
    <cfRule type="cellIs" dxfId="570" priority="69" operator="greaterThan">
      <formula>0</formula>
    </cfRule>
  </conditionalFormatting>
  <conditionalFormatting sqref="D25:D26">
    <cfRule type="cellIs" dxfId="569" priority="68" operator="greaterThan">
      <formula>0</formula>
    </cfRule>
  </conditionalFormatting>
  <conditionalFormatting sqref="D29">
    <cfRule type="cellIs" dxfId="568" priority="67" operator="greaterThan">
      <formula>0</formula>
    </cfRule>
  </conditionalFormatting>
  <conditionalFormatting sqref="D20:D21">
    <cfRule type="cellIs" dxfId="567" priority="66" operator="greaterThan">
      <formula>0</formula>
    </cfRule>
  </conditionalFormatting>
  <conditionalFormatting sqref="D27:G28">
    <cfRule type="cellIs" dxfId="566" priority="65" operator="lessThan">
      <formula>0.5</formula>
    </cfRule>
  </conditionalFormatting>
  <conditionalFormatting sqref="D27:D28">
    <cfRule type="cellIs" dxfId="565" priority="64" operator="greaterThan">
      <formula>0</formula>
    </cfRule>
  </conditionalFormatting>
  <conditionalFormatting sqref="D13:D14">
    <cfRule type="cellIs" dxfId="564" priority="63" operator="greaterThan">
      <formula>0</formula>
    </cfRule>
  </conditionalFormatting>
  <conditionalFormatting sqref="D16">
    <cfRule type="cellIs" dxfId="563" priority="62" operator="greaterThan">
      <formula>0</formula>
    </cfRule>
  </conditionalFormatting>
  <conditionalFormatting sqref="D24">
    <cfRule type="cellIs" dxfId="562" priority="61" operator="greaterThan">
      <formula>0</formula>
    </cfRule>
  </conditionalFormatting>
  <conditionalFormatting sqref="D30:G30 D33:G33">
    <cfRule type="cellIs" dxfId="561" priority="60" operator="lessThan">
      <formula>0.5</formula>
    </cfRule>
  </conditionalFormatting>
  <conditionalFormatting sqref="D30 D33">
    <cfRule type="cellIs" dxfId="560" priority="59" operator="greaterThan">
      <formula>0</formula>
    </cfRule>
  </conditionalFormatting>
  <conditionalFormatting sqref="D4:G4 D6:G10 D29:G29 D13:G17 D19:G24">
    <cfRule type="cellIs" dxfId="559" priority="58" operator="lessThan">
      <formula>0.5</formula>
    </cfRule>
  </conditionalFormatting>
  <conditionalFormatting sqref="D4:G34">
    <cfRule type="cellIs" dxfId="558" priority="56" operator="greaterThan">
      <formula>0</formula>
    </cfRule>
    <cfRule type="cellIs" dxfId="557" priority="57" stopIfTrue="1" operator="lessThan">
      <formula>0.5</formula>
    </cfRule>
  </conditionalFormatting>
  <conditionalFormatting sqref="D4:G4 D6:G11 D13:G33">
    <cfRule type="cellIs" dxfId="556" priority="55" operator="lessThan">
      <formula>0.5</formula>
    </cfRule>
  </conditionalFormatting>
  <conditionalFormatting sqref="D4:G34">
    <cfRule type="cellIs" dxfId="555" priority="54" stopIfTrue="1" operator="lessThan">
      <formula>0.5</formula>
    </cfRule>
  </conditionalFormatting>
  <conditionalFormatting sqref="D4">
    <cfRule type="cellIs" dxfId="554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553" priority="53" operator="greaterThan">
      <formula>0</formula>
    </cfRule>
  </conditionalFormatting>
  <conditionalFormatting sqref="D4:D33">
    <cfRule type="cellIs" dxfId="552" priority="47" operator="greaterThan">
      <formula>0</formula>
    </cfRule>
    <cfRule type="cellIs" dxfId="551" priority="48" operator="lessThan">
      <formula>0</formula>
    </cfRule>
    <cfRule type="containsText" dxfId="550" priority="49" operator="containsText" text="&gt;0">
      <formula>NOT(ISERROR(SEARCH("&gt;0",D4)))</formula>
    </cfRule>
    <cfRule type="cellIs" dxfId="549" priority="50" operator="greaterThan">
      <formula>0</formula>
    </cfRule>
  </conditionalFormatting>
  <conditionalFormatting sqref="D4:D17">
    <cfRule type="cellIs" dxfId="548" priority="46" operator="greaterThan">
      <formula>0</formula>
    </cfRule>
  </conditionalFormatting>
  <conditionalFormatting sqref="D34">
    <cfRule type="cellIs" dxfId="547" priority="45" operator="greaterThan">
      <formula>0</formula>
    </cfRule>
  </conditionalFormatting>
  <conditionalFormatting sqref="D4:D34">
    <cfRule type="cellIs" dxfId="546" priority="44" operator="greaterThan">
      <formula>0</formula>
    </cfRule>
  </conditionalFormatting>
  <conditionalFormatting sqref="D18">
    <cfRule type="cellIs" dxfId="545" priority="43" operator="greaterThan">
      <formula>0</formula>
    </cfRule>
  </conditionalFormatting>
  <conditionalFormatting sqref="D19">
    <cfRule type="cellIs" dxfId="544" priority="42" operator="greaterThan">
      <formula>0</formula>
    </cfRule>
  </conditionalFormatting>
  <conditionalFormatting sqref="D22">
    <cfRule type="cellIs" dxfId="543" priority="41" operator="greaterThan">
      <formula>0</formula>
    </cfRule>
  </conditionalFormatting>
  <conditionalFormatting sqref="D23">
    <cfRule type="cellIs" dxfId="542" priority="40" operator="greaterThan">
      <formula>0</formula>
    </cfRule>
  </conditionalFormatting>
  <conditionalFormatting sqref="D25:D26">
    <cfRule type="cellIs" dxfId="541" priority="39" operator="greaterThan">
      <formula>0</formula>
    </cfRule>
  </conditionalFormatting>
  <conditionalFormatting sqref="D29">
    <cfRule type="cellIs" dxfId="540" priority="38" operator="greaterThan">
      <formula>0</formula>
    </cfRule>
  </conditionalFormatting>
  <conditionalFormatting sqref="D20:D21">
    <cfRule type="cellIs" dxfId="539" priority="37" operator="greaterThan">
      <formula>0</formula>
    </cfRule>
  </conditionalFormatting>
  <conditionalFormatting sqref="D27:G28">
    <cfRule type="cellIs" dxfId="538" priority="36" operator="lessThan">
      <formula>0.5</formula>
    </cfRule>
  </conditionalFormatting>
  <conditionalFormatting sqref="D27:D28">
    <cfRule type="cellIs" dxfId="537" priority="35" operator="greaterThan">
      <formula>0</formula>
    </cfRule>
  </conditionalFormatting>
  <conditionalFormatting sqref="D13:D14">
    <cfRule type="cellIs" dxfId="536" priority="34" operator="greaterThan">
      <formula>0</formula>
    </cfRule>
  </conditionalFormatting>
  <conditionalFormatting sqref="D16">
    <cfRule type="cellIs" dxfId="535" priority="33" operator="greaterThan">
      <formula>0</formula>
    </cfRule>
  </conditionalFormatting>
  <conditionalFormatting sqref="D24">
    <cfRule type="cellIs" dxfId="534" priority="32" operator="greaterThan">
      <formula>0</formula>
    </cfRule>
  </conditionalFormatting>
  <conditionalFormatting sqref="D30:G30 D33:G33">
    <cfRule type="cellIs" dxfId="533" priority="31" operator="lessThan">
      <formula>0.5</formula>
    </cfRule>
  </conditionalFormatting>
  <conditionalFormatting sqref="D30 D33">
    <cfRule type="cellIs" dxfId="532" priority="30" operator="greaterThan">
      <formula>0</formula>
    </cfRule>
  </conditionalFormatting>
  <conditionalFormatting sqref="D4:G34">
    <cfRule type="cellIs" dxfId="531" priority="29" operator="lessThan">
      <formula>0.5</formula>
    </cfRule>
  </conditionalFormatting>
  <conditionalFormatting sqref="D4:G34">
    <cfRule type="cellIs" dxfId="530" priority="27" operator="greaterThan">
      <formula>0</formula>
    </cfRule>
    <cfRule type="cellIs" dxfId="529" priority="28" stopIfTrue="1" operator="lessThan">
      <formula>0.5</formula>
    </cfRule>
  </conditionalFormatting>
  <conditionalFormatting sqref="D4:G34">
    <cfRule type="cellIs" dxfId="528" priority="26" operator="lessThan">
      <formula>0.5</formula>
    </cfRule>
  </conditionalFormatting>
  <conditionalFormatting sqref="D4:G34">
    <cfRule type="cellIs" dxfId="527" priority="25" stopIfTrue="1" operator="lessThan">
      <formula>0.5</formula>
    </cfRule>
  </conditionalFormatting>
  <conditionalFormatting sqref="D4:G34">
    <cfRule type="cellIs" dxfId="526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525" priority="24" operator="greaterThan">
      <formula>0</formula>
    </cfRule>
  </conditionalFormatting>
  <conditionalFormatting sqref="D4:G34">
    <cfRule type="cellIs" dxfId="524" priority="18" operator="greaterThan">
      <formula>0</formula>
    </cfRule>
    <cfRule type="cellIs" dxfId="523" priority="19" operator="lessThan">
      <formula>0</formula>
    </cfRule>
    <cfRule type="containsText" dxfId="522" priority="20" operator="containsText" text="&gt;0">
      <formula>NOT(ISERROR(SEARCH("&gt;0",D4)))</formula>
    </cfRule>
    <cfRule type="cellIs" dxfId="521" priority="21" operator="greaterThan">
      <formula>0</formula>
    </cfRule>
  </conditionalFormatting>
  <conditionalFormatting sqref="D4:G34">
    <cfRule type="cellIs" dxfId="520" priority="17" operator="greaterThan">
      <formula>0</formula>
    </cfRule>
  </conditionalFormatting>
  <conditionalFormatting sqref="D34">
    <cfRule type="cellIs" dxfId="519" priority="16" operator="greaterThan">
      <formula>0</formula>
    </cfRule>
  </conditionalFormatting>
  <conditionalFormatting sqref="D4:G34">
    <cfRule type="cellIs" dxfId="518" priority="15" operator="greaterThan">
      <formula>0</formula>
    </cfRule>
  </conditionalFormatting>
  <conditionalFormatting sqref="D18">
    <cfRule type="cellIs" dxfId="517" priority="14" operator="greaterThan">
      <formula>0</formula>
    </cfRule>
  </conditionalFormatting>
  <conditionalFormatting sqref="D19">
    <cfRule type="cellIs" dxfId="516" priority="13" operator="greaterThan">
      <formula>0</formula>
    </cfRule>
  </conditionalFormatting>
  <conditionalFormatting sqref="D22">
    <cfRule type="cellIs" dxfId="515" priority="12" operator="greaterThan">
      <formula>0</formula>
    </cfRule>
  </conditionalFormatting>
  <conditionalFormatting sqref="D23">
    <cfRule type="cellIs" dxfId="514" priority="11" operator="greaterThan">
      <formula>0</formula>
    </cfRule>
  </conditionalFormatting>
  <conditionalFormatting sqref="D25:D26">
    <cfRule type="cellIs" dxfId="513" priority="10" operator="greaterThan">
      <formula>0</formula>
    </cfRule>
  </conditionalFormatting>
  <conditionalFormatting sqref="D29">
    <cfRule type="cellIs" dxfId="512" priority="9" operator="greaterThan">
      <formula>0</formula>
    </cfRule>
  </conditionalFormatting>
  <conditionalFormatting sqref="D20:D21">
    <cfRule type="cellIs" dxfId="511" priority="8" operator="greaterThan">
      <formula>0</formula>
    </cfRule>
  </conditionalFormatting>
  <conditionalFormatting sqref="D27:G28">
    <cfRule type="cellIs" dxfId="510" priority="7" operator="lessThan">
      <formula>0.5</formula>
    </cfRule>
  </conditionalFormatting>
  <conditionalFormatting sqref="D27:D28">
    <cfRule type="cellIs" dxfId="509" priority="6" operator="greaterThan">
      <formula>0</formula>
    </cfRule>
  </conditionalFormatting>
  <conditionalFormatting sqref="D13:D14">
    <cfRule type="cellIs" dxfId="508" priority="5" operator="greaterThan">
      <formula>0</formula>
    </cfRule>
  </conditionalFormatting>
  <conditionalFormatting sqref="D16">
    <cfRule type="cellIs" dxfId="507" priority="4" operator="greaterThan">
      <formula>0</formula>
    </cfRule>
  </conditionalFormatting>
  <conditionalFormatting sqref="D24">
    <cfRule type="cellIs" dxfId="506" priority="3" operator="greaterThan">
      <formula>0</formula>
    </cfRule>
  </conditionalFormatting>
  <conditionalFormatting sqref="D30:G30 D33:G33">
    <cfRule type="cellIs" dxfId="505" priority="2" operator="lessThan">
      <formula>0.5</formula>
    </cfRule>
  </conditionalFormatting>
  <conditionalFormatting sqref="D30 D33">
    <cfRule type="cellIs" dxfId="504" priority="1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N44"/>
  <sheetViews>
    <sheetView topLeftCell="A19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45108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8</v>
      </c>
      <c r="B4" s="40">
        <f>A2</f>
        <v>45108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9</v>
      </c>
      <c r="B5" s="40">
        <f t="shared" ref="B5:B34" si="1">B4+1</f>
        <v>45109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10</v>
      </c>
      <c r="B6" s="40">
        <f t="shared" si="1"/>
        <v>45110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11</v>
      </c>
      <c r="B7" s="40">
        <f t="shared" si="1"/>
        <v>45111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12</v>
      </c>
      <c r="B8" s="40">
        <f t="shared" si="1"/>
        <v>45112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6</v>
      </c>
      <c r="B9" s="40">
        <f t="shared" si="1"/>
        <v>45113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7</v>
      </c>
      <c r="B10" s="40">
        <f t="shared" si="1"/>
        <v>45114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8</v>
      </c>
      <c r="B11" s="40">
        <f t="shared" si="1"/>
        <v>45115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9</v>
      </c>
      <c r="B12" s="40">
        <f t="shared" si="1"/>
        <v>45116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10</v>
      </c>
      <c r="B13" s="40">
        <f t="shared" si="1"/>
        <v>45117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11</v>
      </c>
      <c r="B14" s="40">
        <f t="shared" si="1"/>
        <v>45118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12</v>
      </c>
      <c r="B15" s="40">
        <f t="shared" si="1"/>
        <v>45119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6</v>
      </c>
      <c r="B16" s="40">
        <f t="shared" si="1"/>
        <v>45120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7</v>
      </c>
      <c r="B17" s="40">
        <f t="shared" si="1"/>
        <v>45121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9</v>
      </c>
    </row>
    <row r="18" spans="1:12" x14ac:dyDescent="0.25">
      <c r="A18" s="7" t="s">
        <v>8</v>
      </c>
      <c r="B18" s="40">
        <f t="shared" si="1"/>
        <v>45122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9</v>
      </c>
      <c r="B19" s="40">
        <f t="shared" si="1"/>
        <v>45123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10</v>
      </c>
      <c r="B20" s="40">
        <f t="shared" si="1"/>
        <v>45124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11</v>
      </c>
      <c r="B21" s="40">
        <f t="shared" si="1"/>
        <v>45125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12</v>
      </c>
      <c r="B22" s="40">
        <f t="shared" si="1"/>
        <v>45126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6</v>
      </c>
      <c r="B23" s="40">
        <f t="shared" si="1"/>
        <v>45127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7</v>
      </c>
      <c r="B24" s="40">
        <f t="shared" si="1"/>
        <v>45128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8</v>
      </c>
      <c r="B25" s="40">
        <f t="shared" si="1"/>
        <v>45129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9</v>
      </c>
      <c r="B26" s="40">
        <f t="shared" si="1"/>
        <v>45130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10</v>
      </c>
      <c r="B27" s="40">
        <f t="shared" si="1"/>
        <v>45131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11</v>
      </c>
      <c r="B28" s="40">
        <f t="shared" si="1"/>
        <v>45132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12</v>
      </c>
      <c r="B29" s="40">
        <f t="shared" si="1"/>
        <v>45133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6</v>
      </c>
      <c r="B30" s="40">
        <f t="shared" si="1"/>
        <v>45134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7</v>
      </c>
      <c r="B31" s="40">
        <f t="shared" si="1"/>
        <v>45135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8</v>
      </c>
      <c r="B32" s="40">
        <f t="shared" si="1"/>
        <v>45136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9</v>
      </c>
      <c r="B33" s="40">
        <f t="shared" si="1"/>
        <v>45137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 t="s">
        <v>10</v>
      </c>
      <c r="B34" s="40">
        <f t="shared" si="1"/>
        <v>45138</v>
      </c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JUIN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juillet</v>
      </c>
      <c r="N39" s="1" t="str" cm="1">
        <f t="array" aca="1" ref="N39" ca="1">IF(MATCH(M39,ListeMois,0)=1,INDEX(ListeMois,12),INDEX(ListeMois,MATCH(M39,ListeMois,0)-1))</f>
        <v>Juin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45123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503" priority="87" operator="lessThan">
      <formula>0.5</formula>
    </cfRule>
  </conditionalFormatting>
  <conditionalFormatting sqref="D4:G34">
    <cfRule type="cellIs" dxfId="502" priority="85" operator="greaterThan">
      <formula>0</formula>
    </cfRule>
    <cfRule type="cellIs" dxfId="501" priority="86" stopIfTrue="1" operator="lessThan">
      <formula>0.5</formula>
    </cfRule>
  </conditionalFormatting>
  <conditionalFormatting sqref="D4:G4 D6:G11 D13:G33">
    <cfRule type="cellIs" dxfId="500" priority="84" operator="lessThan">
      <formula>0.5</formula>
    </cfRule>
  </conditionalFormatting>
  <conditionalFormatting sqref="D4:G34">
    <cfRule type="cellIs" dxfId="499" priority="83" stopIfTrue="1" operator="lessThan">
      <formula>0.5</formula>
    </cfRule>
  </conditionalFormatting>
  <conditionalFormatting sqref="D4">
    <cfRule type="cellIs" dxfId="498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497" priority="82" operator="greaterThan">
      <formula>0</formula>
    </cfRule>
  </conditionalFormatting>
  <conditionalFormatting sqref="D4:D33">
    <cfRule type="cellIs" dxfId="496" priority="76" operator="greaterThan">
      <formula>0</formula>
    </cfRule>
    <cfRule type="cellIs" dxfId="495" priority="77" operator="lessThan">
      <formula>0</formula>
    </cfRule>
    <cfRule type="containsText" dxfId="494" priority="78" operator="containsText" text="&gt;0">
      <formula>NOT(ISERROR(SEARCH("&gt;0",D4)))</formula>
    </cfRule>
    <cfRule type="cellIs" dxfId="493" priority="79" operator="greaterThan">
      <formula>0</formula>
    </cfRule>
  </conditionalFormatting>
  <conditionalFormatting sqref="D4:D17">
    <cfRule type="cellIs" dxfId="492" priority="75" operator="greaterThan">
      <formula>0</formula>
    </cfRule>
  </conditionalFormatting>
  <conditionalFormatting sqref="D34">
    <cfRule type="cellIs" dxfId="491" priority="74" operator="greaterThan">
      <formula>0</formula>
    </cfRule>
  </conditionalFormatting>
  <conditionalFormatting sqref="D4:D34">
    <cfRule type="cellIs" dxfId="490" priority="73" operator="greaterThan">
      <formula>0</formula>
    </cfRule>
  </conditionalFormatting>
  <conditionalFormatting sqref="D18">
    <cfRule type="cellIs" dxfId="489" priority="72" operator="greaterThan">
      <formula>0</formula>
    </cfRule>
  </conditionalFormatting>
  <conditionalFormatting sqref="D19">
    <cfRule type="cellIs" dxfId="488" priority="71" operator="greaterThan">
      <formula>0</formula>
    </cfRule>
  </conditionalFormatting>
  <conditionalFormatting sqref="D22">
    <cfRule type="cellIs" dxfId="487" priority="70" operator="greaterThan">
      <formula>0</formula>
    </cfRule>
  </conditionalFormatting>
  <conditionalFormatting sqref="D23">
    <cfRule type="cellIs" dxfId="486" priority="69" operator="greaterThan">
      <formula>0</formula>
    </cfRule>
  </conditionalFormatting>
  <conditionalFormatting sqref="D25:D26">
    <cfRule type="cellIs" dxfId="485" priority="68" operator="greaterThan">
      <formula>0</formula>
    </cfRule>
  </conditionalFormatting>
  <conditionalFormatting sqref="D29">
    <cfRule type="cellIs" dxfId="484" priority="67" operator="greaterThan">
      <formula>0</formula>
    </cfRule>
  </conditionalFormatting>
  <conditionalFormatting sqref="D20:D21">
    <cfRule type="cellIs" dxfId="483" priority="66" operator="greaterThan">
      <formula>0</formula>
    </cfRule>
  </conditionalFormatting>
  <conditionalFormatting sqref="D27:G28">
    <cfRule type="cellIs" dxfId="482" priority="65" operator="lessThan">
      <formula>0.5</formula>
    </cfRule>
  </conditionalFormatting>
  <conditionalFormatting sqref="D27:D28">
    <cfRule type="cellIs" dxfId="481" priority="64" operator="greaterThan">
      <formula>0</formula>
    </cfRule>
  </conditionalFormatting>
  <conditionalFormatting sqref="D13:D14">
    <cfRule type="cellIs" dxfId="480" priority="63" operator="greaterThan">
      <formula>0</formula>
    </cfRule>
  </conditionalFormatting>
  <conditionalFormatting sqref="D16">
    <cfRule type="cellIs" dxfId="479" priority="62" operator="greaterThan">
      <formula>0</formula>
    </cfRule>
  </conditionalFormatting>
  <conditionalFormatting sqref="D24">
    <cfRule type="cellIs" dxfId="478" priority="61" operator="greaterThan">
      <formula>0</formula>
    </cfRule>
  </conditionalFormatting>
  <conditionalFormatting sqref="D30:G30 D33:G33">
    <cfRule type="cellIs" dxfId="477" priority="60" operator="lessThan">
      <formula>0.5</formula>
    </cfRule>
  </conditionalFormatting>
  <conditionalFormatting sqref="D30 D33">
    <cfRule type="cellIs" dxfId="476" priority="59" operator="greaterThan">
      <formula>0</formula>
    </cfRule>
  </conditionalFormatting>
  <conditionalFormatting sqref="D4:G4 D6:G10 D29:G29 D13:G17 D19:G24">
    <cfRule type="cellIs" dxfId="475" priority="58" operator="lessThan">
      <formula>0.5</formula>
    </cfRule>
  </conditionalFormatting>
  <conditionalFormatting sqref="D4:G34">
    <cfRule type="cellIs" dxfId="474" priority="56" operator="greaterThan">
      <formula>0</formula>
    </cfRule>
    <cfRule type="cellIs" dxfId="473" priority="57" stopIfTrue="1" operator="lessThan">
      <formula>0.5</formula>
    </cfRule>
  </conditionalFormatting>
  <conditionalFormatting sqref="D4:G4 D6:G11 D13:G33">
    <cfRule type="cellIs" dxfId="472" priority="55" operator="lessThan">
      <formula>0.5</formula>
    </cfRule>
  </conditionalFormatting>
  <conditionalFormatting sqref="D4:G34">
    <cfRule type="cellIs" dxfId="471" priority="54" stopIfTrue="1" operator="lessThan">
      <formula>0.5</formula>
    </cfRule>
  </conditionalFormatting>
  <conditionalFormatting sqref="D4">
    <cfRule type="cellIs" dxfId="470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469" priority="53" operator="greaterThan">
      <formula>0</formula>
    </cfRule>
  </conditionalFormatting>
  <conditionalFormatting sqref="D4:D33">
    <cfRule type="cellIs" dxfId="468" priority="47" operator="greaterThan">
      <formula>0</formula>
    </cfRule>
    <cfRule type="cellIs" dxfId="467" priority="48" operator="lessThan">
      <formula>0</formula>
    </cfRule>
    <cfRule type="containsText" dxfId="466" priority="49" operator="containsText" text="&gt;0">
      <formula>NOT(ISERROR(SEARCH("&gt;0",D4)))</formula>
    </cfRule>
    <cfRule type="cellIs" dxfId="465" priority="50" operator="greaterThan">
      <formula>0</formula>
    </cfRule>
  </conditionalFormatting>
  <conditionalFormatting sqref="D4:D17">
    <cfRule type="cellIs" dxfId="464" priority="46" operator="greaterThan">
      <formula>0</formula>
    </cfRule>
  </conditionalFormatting>
  <conditionalFormatting sqref="D34">
    <cfRule type="cellIs" dxfId="463" priority="45" operator="greaterThan">
      <formula>0</formula>
    </cfRule>
  </conditionalFormatting>
  <conditionalFormatting sqref="D4:D34">
    <cfRule type="cellIs" dxfId="462" priority="44" operator="greaterThan">
      <formula>0</formula>
    </cfRule>
  </conditionalFormatting>
  <conditionalFormatting sqref="D18">
    <cfRule type="cellIs" dxfId="461" priority="43" operator="greaterThan">
      <formula>0</formula>
    </cfRule>
  </conditionalFormatting>
  <conditionalFormatting sqref="D19">
    <cfRule type="cellIs" dxfId="460" priority="42" operator="greaterThan">
      <formula>0</formula>
    </cfRule>
  </conditionalFormatting>
  <conditionalFormatting sqref="D22">
    <cfRule type="cellIs" dxfId="459" priority="41" operator="greaterThan">
      <formula>0</formula>
    </cfRule>
  </conditionalFormatting>
  <conditionalFormatting sqref="D23">
    <cfRule type="cellIs" dxfId="458" priority="40" operator="greaterThan">
      <formula>0</formula>
    </cfRule>
  </conditionalFormatting>
  <conditionalFormatting sqref="D25:D26">
    <cfRule type="cellIs" dxfId="457" priority="39" operator="greaterThan">
      <formula>0</formula>
    </cfRule>
  </conditionalFormatting>
  <conditionalFormatting sqref="D29">
    <cfRule type="cellIs" dxfId="456" priority="38" operator="greaterThan">
      <formula>0</formula>
    </cfRule>
  </conditionalFormatting>
  <conditionalFormatting sqref="D20:D21">
    <cfRule type="cellIs" dxfId="455" priority="37" operator="greaterThan">
      <formula>0</formula>
    </cfRule>
  </conditionalFormatting>
  <conditionalFormatting sqref="D27:G28">
    <cfRule type="cellIs" dxfId="454" priority="36" operator="lessThan">
      <formula>0.5</formula>
    </cfRule>
  </conditionalFormatting>
  <conditionalFormatting sqref="D27:D28">
    <cfRule type="cellIs" dxfId="453" priority="35" operator="greaterThan">
      <formula>0</formula>
    </cfRule>
  </conditionalFormatting>
  <conditionalFormatting sqref="D13:D14">
    <cfRule type="cellIs" dxfId="452" priority="34" operator="greaterThan">
      <formula>0</formula>
    </cfRule>
  </conditionalFormatting>
  <conditionalFormatting sqref="D16">
    <cfRule type="cellIs" dxfId="451" priority="33" operator="greaterThan">
      <formula>0</formula>
    </cfRule>
  </conditionalFormatting>
  <conditionalFormatting sqref="D24">
    <cfRule type="cellIs" dxfId="450" priority="32" operator="greaterThan">
      <formula>0</formula>
    </cfRule>
  </conditionalFormatting>
  <conditionalFormatting sqref="D30:G30 D33:G33">
    <cfRule type="cellIs" dxfId="449" priority="31" operator="lessThan">
      <formula>0.5</formula>
    </cfRule>
  </conditionalFormatting>
  <conditionalFormatting sqref="D30 D33">
    <cfRule type="cellIs" dxfId="448" priority="30" operator="greaterThan">
      <formula>0</formula>
    </cfRule>
  </conditionalFormatting>
  <conditionalFormatting sqref="D4:G34">
    <cfRule type="cellIs" dxfId="447" priority="29" operator="lessThan">
      <formula>0.5</formula>
    </cfRule>
  </conditionalFormatting>
  <conditionalFormatting sqref="D4:G34">
    <cfRule type="cellIs" dxfId="446" priority="27" operator="greaterThan">
      <formula>0</formula>
    </cfRule>
    <cfRule type="cellIs" dxfId="445" priority="28" stopIfTrue="1" operator="lessThan">
      <formula>0.5</formula>
    </cfRule>
  </conditionalFormatting>
  <conditionalFormatting sqref="D4:G34">
    <cfRule type="cellIs" dxfId="444" priority="26" operator="lessThan">
      <formula>0.5</formula>
    </cfRule>
  </conditionalFormatting>
  <conditionalFormatting sqref="D4:G34">
    <cfRule type="cellIs" dxfId="443" priority="25" stopIfTrue="1" operator="lessThan">
      <formula>0.5</formula>
    </cfRule>
  </conditionalFormatting>
  <conditionalFormatting sqref="D4:G34">
    <cfRule type="cellIs" dxfId="442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441" priority="24" operator="greaterThan">
      <formula>0</formula>
    </cfRule>
  </conditionalFormatting>
  <conditionalFormatting sqref="D4:G34">
    <cfRule type="cellIs" dxfId="440" priority="18" operator="greaterThan">
      <formula>0</formula>
    </cfRule>
    <cfRule type="cellIs" dxfId="439" priority="19" operator="lessThan">
      <formula>0</formula>
    </cfRule>
    <cfRule type="containsText" dxfId="438" priority="20" operator="containsText" text="&gt;0">
      <formula>NOT(ISERROR(SEARCH("&gt;0",D4)))</formula>
    </cfRule>
    <cfRule type="cellIs" dxfId="437" priority="21" operator="greaterThan">
      <formula>0</formula>
    </cfRule>
  </conditionalFormatting>
  <conditionalFormatting sqref="D4:G34">
    <cfRule type="cellIs" dxfId="436" priority="17" operator="greaterThan">
      <formula>0</formula>
    </cfRule>
  </conditionalFormatting>
  <conditionalFormatting sqref="D34">
    <cfRule type="cellIs" dxfId="435" priority="16" operator="greaterThan">
      <formula>0</formula>
    </cfRule>
  </conditionalFormatting>
  <conditionalFormatting sqref="D4:G34">
    <cfRule type="cellIs" dxfId="434" priority="15" operator="greaterThan">
      <formula>0</formula>
    </cfRule>
  </conditionalFormatting>
  <conditionalFormatting sqref="D18">
    <cfRule type="cellIs" dxfId="433" priority="14" operator="greaterThan">
      <formula>0</formula>
    </cfRule>
  </conditionalFormatting>
  <conditionalFormatting sqref="D19">
    <cfRule type="cellIs" dxfId="432" priority="13" operator="greaterThan">
      <formula>0</formula>
    </cfRule>
  </conditionalFormatting>
  <conditionalFormatting sqref="D22">
    <cfRule type="cellIs" dxfId="431" priority="12" operator="greaterThan">
      <formula>0</formula>
    </cfRule>
  </conditionalFormatting>
  <conditionalFormatting sqref="D23">
    <cfRule type="cellIs" dxfId="430" priority="11" operator="greaterThan">
      <formula>0</formula>
    </cfRule>
  </conditionalFormatting>
  <conditionalFormatting sqref="D25:D26">
    <cfRule type="cellIs" dxfId="429" priority="10" operator="greaterThan">
      <formula>0</formula>
    </cfRule>
  </conditionalFormatting>
  <conditionalFormatting sqref="D29">
    <cfRule type="cellIs" dxfId="428" priority="9" operator="greaterThan">
      <formula>0</formula>
    </cfRule>
  </conditionalFormatting>
  <conditionalFormatting sqref="D20:D21">
    <cfRule type="cellIs" dxfId="427" priority="8" operator="greaterThan">
      <formula>0</formula>
    </cfRule>
  </conditionalFormatting>
  <conditionalFormatting sqref="D27:G28">
    <cfRule type="cellIs" dxfId="426" priority="7" operator="lessThan">
      <formula>0.5</formula>
    </cfRule>
  </conditionalFormatting>
  <conditionalFormatting sqref="D27:D28">
    <cfRule type="cellIs" dxfId="425" priority="6" operator="greaterThan">
      <formula>0</formula>
    </cfRule>
  </conditionalFormatting>
  <conditionalFormatting sqref="D13:D14">
    <cfRule type="cellIs" dxfId="424" priority="5" operator="greaterThan">
      <formula>0</formula>
    </cfRule>
  </conditionalFormatting>
  <conditionalFormatting sqref="D16">
    <cfRule type="cellIs" dxfId="423" priority="4" operator="greaterThan">
      <formula>0</formula>
    </cfRule>
  </conditionalFormatting>
  <conditionalFormatting sqref="D24">
    <cfRule type="cellIs" dxfId="422" priority="3" operator="greaterThan">
      <formula>0</formula>
    </cfRule>
  </conditionalFormatting>
  <conditionalFormatting sqref="D30:G30 D33:G33">
    <cfRule type="cellIs" dxfId="421" priority="2" operator="lessThan">
      <formula>0.5</formula>
    </cfRule>
  </conditionalFormatting>
  <conditionalFormatting sqref="D30 D33">
    <cfRule type="cellIs" dxfId="420" priority="1" operator="greater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N44"/>
  <sheetViews>
    <sheetView topLeftCell="A3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45139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11</v>
      </c>
      <c r="B4" s="40">
        <f>A2</f>
        <v>45139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12</v>
      </c>
      <c r="B5" s="40">
        <f t="shared" ref="B5:B34" si="1">B4+1</f>
        <v>45140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6</v>
      </c>
      <c r="B6" s="40">
        <f t="shared" si="1"/>
        <v>45141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7</v>
      </c>
      <c r="B7" s="40">
        <f t="shared" si="1"/>
        <v>45142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8</v>
      </c>
      <c r="B8" s="40">
        <f t="shared" si="1"/>
        <v>45143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9</v>
      </c>
      <c r="B9" s="40">
        <f t="shared" si="1"/>
        <v>45144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10</v>
      </c>
      <c r="B10" s="40">
        <f t="shared" si="1"/>
        <v>45145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11</v>
      </c>
      <c r="B11" s="40">
        <f t="shared" si="1"/>
        <v>45146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12</v>
      </c>
      <c r="B12" s="40">
        <f t="shared" si="1"/>
        <v>45147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6</v>
      </c>
      <c r="B13" s="40">
        <f t="shared" si="1"/>
        <v>45148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7</v>
      </c>
      <c r="B14" s="40">
        <f t="shared" si="1"/>
        <v>45149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8</v>
      </c>
      <c r="B15" s="40">
        <f t="shared" si="1"/>
        <v>45150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9</v>
      </c>
      <c r="B16" s="40">
        <f t="shared" si="1"/>
        <v>45151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10</v>
      </c>
      <c r="B17" s="40">
        <f t="shared" si="1"/>
        <v>45152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11</v>
      </c>
      <c r="B18" s="40">
        <f t="shared" si="1"/>
        <v>45153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10</v>
      </c>
    </row>
    <row r="19" spans="1:12" x14ac:dyDescent="0.25">
      <c r="A19" s="7" t="s">
        <v>12</v>
      </c>
      <c r="B19" s="40">
        <f t="shared" si="1"/>
        <v>45154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6</v>
      </c>
      <c r="B20" s="40">
        <f t="shared" si="1"/>
        <v>45155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7</v>
      </c>
      <c r="B21" s="40">
        <f t="shared" si="1"/>
        <v>45156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8</v>
      </c>
      <c r="B22" s="40">
        <f t="shared" si="1"/>
        <v>45157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9</v>
      </c>
      <c r="B23" s="40">
        <f t="shared" si="1"/>
        <v>45158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10</v>
      </c>
      <c r="B24" s="40">
        <f t="shared" si="1"/>
        <v>45159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11</v>
      </c>
      <c r="B25" s="40">
        <f t="shared" si="1"/>
        <v>45160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12</v>
      </c>
      <c r="B26" s="40">
        <f t="shared" si="1"/>
        <v>45161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6</v>
      </c>
      <c r="B27" s="40">
        <f t="shared" si="1"/>
        <v>45162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7</v>
      </c>
      <c r="B28" s="40">
        <f t="shared" si="1"/>
        <v>45163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8</v>
      </c>
      <c r="B29" s="40">
        <f t="shared" si="1"/>
        <v>45164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9</v>
      </c>
      <c r="B30" s="40">
        <f t="shared" si="1"/>
        <v>45165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10</v>
      </c>
      <c r="B31" s="40">
        <f t="shared" si="1"/>
        <v>45166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11</v>
      </c>
      <c r="B32" s="40">
        <f t="shared" si="1"/>
        <v>45167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12</v>
      </c>
      <c r="B33" s="40">
        <f t="shared" si="1"/>
        <v>45168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 t="s">
        <v>6</v>
      </c>
      <c r="B34" s="40">
        <f t="shared" si="1"/>
        <v>45169</v>
      </c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JUILLET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Août</v>
      </c>
      <c r="N39" s="1" t="str" cm="1">
        <f t="array" aca="1" ref="N39" ca="1">IF(MATCH(M39,ListeMois,0)=1,INDEX(ListeMois,12),INDEX(ListeMois,MATCH(M39,ListeMois,0)-1))</f>
        <v>Juillet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45154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419" priority="87" operator="lessThan">
      <formula>0.5</formula>
    </cfRule>
  </conditionalFormatting>
  <conditionalFormatting sqref="D4:G34">
    <cfRule type="cellIs" dxfId="418" priority="85" operator="greaterThan">
      <formula>0</formula>
    </cfRule>
    <cfRule type="cellIs" dxfId="417" priority="86" stopIfTrue="1" operator="lessThan">
      <formula>0.5</formula>
    </cfRule>
  </conditionalFormatting>
  <conditionalFormatting sqref="D4:G4 D6:G11 D13:G33">
    <cfRule type="cellIs" dxfId="416" priority="84" operator="lessThan">
      <formula>0.5</formula>
    </cfRule>
  </conditionalFormatting>
  <conditionalFormatting sqref="D4:G34">
    <cfRule type="cellIs" dxfId="415" priority="83" stopIfTrue="1" operator="lessThan">
      <formula>0.5</formula>
    </cfRule>
  </conditionalFormatting>
  <conditionalFormatting sqref="D4">
    <cfRule type="cellIs" dxfId="414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413" priority="82" operator="greaterThan">
      <formula>0</formula>
    </cfRule>
  </conditionalFormatting>
  <conditionalFormatting sqref="D4:D33">
    <cfRule type="cellIs" dxfId="412" priority="76" operator="greaterThan">
      <formula>0</formula>
    </cfRule>
    <cfRule type="cellIs" dxfId="411" priority="77" operator="lessThan">
      <formula>0</formula>
    </cfRule>
    <cfRule type="containsText" dxfId="410" priority="78" operator="containsText" text="&gt;0">
      <formula>NOT(ISERROR(SEARCH("&gt;0",D4)))</formula>
    </cfRule>
    <cfRule type="cellIs" dxfId="409" priority="79" operator="greaterThan">
      <formula>0</formula>
    </cfRule>
  </conditionalFormatting>
  <conditionalFormatting sqref="D4:D17">
    <cfRule type="cellIs" dxfId="408" priority="75" operator="greaterThan">
      <formula>0</formula>
    </cfRule>
  </conditionalFormatting>
  <conditionalFormatting sqref="D34">
    <cfRule type="cellIs" dxfId="407" priority="74" operator="greaterThan">
      <formula>0</formula>
    </cfRule>
  </conditionalFormatting>
  <conditionalFormatting sqref="D4:D34">
    <cfRule type="cellIs" dxfId="406" priority="73" operator="greaterThan">
      <formula>0</formula>
    </cfRule>
  </conditionalFormatting>
  <conditionalFormatting sqref="D18">
    <cfRule type="cellIs" dxfId="405" priority="72" operator="greaterThan">
      <formula>0</formula>
    </cfRule>
  </conditionalFormatting>
  <conditionalFormatting sqref="D19">
    <cfRule type="cellIs" dxfId="404" priority="71" operator="greaterThan">
      <formula>0</formula>
    </cfRule>
  </conditionalFormatting>
  <conditionalFormatting sqref="D22">
    <cfRule type="cellIs" dxfId="403" priority="70" operator="greaterThan">
      <formula>0</formula>
    </cfRule>
  </conditionalFormatting>
  <conditionalFormatting sqref="D23">
    <cfRule type="cellIs" dxfId="402" priority="69" operator="greaterThan">
      <formula>0</formula>
    </cfRule>
  </conditionalFormatting>
  <conditionalFormatting sqref="D25:D26">
    <cfRule type="cellIs" dxfId="401" priority="68" operator="greaterThan">
      <formula>0</formula>
    </cfRule>
  </conditionalFormatting>
  <conditionalFormatting sqref="D29">
    <cfRule type="cellIs" dxfId="400" priority="67" operator="greaterThan">
      <formula>0</formula>
    </cfRule>
  </conditionalFormatting>
  <conditionalFormatting sqref="D20:D21">
    <cfRule type="cellIs" dxfId="399" priority="66" operator="greaterThan">
      <formula>0</formula>
    </cfRule>
  </conditionalFormatting>
  <conditionalFormatting sqref="D27:G28">
    <cfRule type="cellIs" dxfId="398" priority="65" operator="lessThan">
      <formula>0.5</formula>
    </cfRule>
  </conditionalFormatting>
  <conditionalFormatting sqref="D27:D28">
    <cfRule type="cellIs" dxfId="397" priority="64" operator="greaterThan">
      <formula>0</formula>
    </cfRule>
  </conditionalFormatting>
  <conditionalFormatting sqref="D13:D14">
    <cfRule type="cellIs" dxfId="396" priority="63" operator="greaterThan">
      <formula>0</formula>
    </cfRule>
  </conditionalFormatting>
  <conditionalFormatting sqref="D16">
    <cfRule type="cellIs" dxfId="395" priority="62" operator="greaterThan">
      <formula>0</formula>
    </cfRule>
  </conditionalFormatting>
  <conditionalFormatting sqref="D24">
    <cfRule type="cellIs" dxfId="394" priority="61" operator="greaterThan">
      <formula>0</formula>
    </cfRule>
  </conditionalFormatting>
  <conditionalFormatting sqref="D30:G30 D33:G33">
    <cfRule type="cellIs" dxfId="393" priority="60" operator="lessThan">
      <formula>0.5</formula>
    </cfRule>
  </conditionalFormatting>
  <conditionalFormatting sqref="D30 D33">
    <cfRule type="cellIs" dxfId="392" priority="59" operator="greaterThan">
      <formula>0</formula>
    </cfRule>
  </conditionalFormatting>
  <conditionalFormatting sqref="D4:G4 D6:G10 D29:G29 D13:G17 D19:G24">
    <cfRule type="cellIs" dxfId="391" priority="58" operator="lessThan">
      <formula>0.5</formula>
    </cfRule>
  </conditionalFormatting>
  <conditionalFormatting sqref="D4:G34">
    <cfRule type="cellIs" dxfId="390" priority="56" operator="greaterThan">
      <formula>0</formula>
    </cfRule>
    <cfRule type="cellIs" dxfId="389" priority="57" stopIfTrue="1" operator="lessThan">
      <formula>0.5</formula>
    </cfRule>
  </conditionalFormatting>
  <conditionalFormatting sqref="D4:G4 D6:G11 D13:G33">
    <cfRule type="cellIs" dxfId="388" priority="55" operator="lessThan">
      <formula>0.5</formula>
    </cfRule>
  </conditionalFormatting>
  <conditionalFormatting sqref="D4:G34">
    <cfRule type="cellIs" dxfId="387" priority="54" stopIfTrue="1" operator="lessThan">
      <formula>0.5</formula>
    </cfRule>
  </conditionalFormatting>
  <conditionalFormatting sqref="D4">
    <cfRule type="cellIs" dxfId="386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385" priority="53" operator="greaterThan">
      <formula>0</formula>
    </cfRule>
  </conditionalFormatting>
  <conditionalFormatting sqref="D4:D33">
    <cfRule type="cellIs" dxfId="384" priority="47" operator="greaterThan">
      <formula>0</formula>
    </cfRule>
    <cfRule type="cellIs" dxfId="383" priority="48" operator="lessThan">
      <formula>0</formula>
    </cfRule>
    <cfRule type="containsText" dxfId="382" priority="49" operator="containsText" text="&gt;0">
      <formula>NOT(ISERROR(SEARCH("&gt;0",D4)))</formula>
    </cfRule>
    <cfRule type="cellIs" dxfId="381" priority="50" operator="greaterThan">
      <formula>0</formula>
    </cfRule>
  </conditionalFormatting>
  <conditionalFormatting sqref="D4:D17">
    <cfRule type="cellIs" dxfId="380" priority="46" operator="greaterThan">
      <formula>0</formula>
    </cfRule>
  </conditionalFormatting>
  <conditionalFormatting sqref="D34">
    <cfRule type="cellIs" dxfId="379" priority="45" operator="greaterThan">
      <formula>0</formula>
    </cfRule>
  </conditionalFormatting>
  <conditionalFormatting sqref="D4:D34">
    <cfRule type="cellIs" dxfId="378" priority="44" operator="greaterThan">
      <formula>0</formula>
    </cfRule>
  </conditionalFormatting>
  <conditionalFormatting sqref="D18">
    <cfRule type="cellIs" dxfId="377" priority="43" operator="greaterThan">
      <formula>0</formula>
    </cfRule>
  </conditionalFormatting>
  <conditionalFormatting sqref="D19">
    <cfRule type="cellIs" dxfId="376" priority="42" operator="greaterThan">
      <formula>0</formula>
    </cfRule>
  </conditionalFormatting>
  <conditionalFormatting sqref="D22">
    <cfRule type="cellIs" dxfId="375" priority="41" operator="greaterThan">
      <formula>0</formula>
    </cfRule>
  </conditionalFormatting>
  <conditionalFormatting sqref="D23">
    <cfRule type="cellIs" dxfId="374" priority="40" operator="greaterThan">
      <formula>0</formula>
    </cfRule>
  </conditionalFormatting>
  <conditionalFormatting sqref="D25:D26">
    <cfRule type="cellIs" dxfId="373" priority="39" operator="greaterThan">
      <formula>0</formula>
    </cfRule>
  </conditionalFormatting>
  <conditionalFormatting sqref="D29">
    <cfRule type="cellIs" dxfId="372" priority="38" operator="greaterThan">
      <formula>0</formula>
    </cfRule>
  </conditionalFormatting>
  <conditionalFormatting sqref="D20:D21">
    <cfRule type="cellIs" dxfId="371" priority="37" operator="greaterThan">
      <formula>0</formula>
    </cfRule>
  </conditionalFormatting>
  <conditionalFormatting sqref="D27:G28">
    <cfRule type="cellIs" dxfId="370" priority="36" operator="lessThan">
      <formula>0.5</formula>
    </cfRule>
  </conditionalFormatting>
  <conditionalFormatting sqref="D27:D28">
    <cfRule type="cellIs" dxfId="369" priority="35" operator="greaterThan">
      <formula>0</formula>
    </cfRule>
  </conditionalFormatting>
  <conditionalFormatting sqref="D13:D14">
    <cfRule type="cellIs" dxfId="368" priority="34" operator="greaterThan">
      <formula>0</formula>
    </cfRule>
  </conditionalFormatting>
  <conditionalFormatting sqref="D16">
    <cfRule type="cellIs" dxfId="367" priority="33" operator="greaterThan">
      <formula>0</formula>
    </cfRule>
  </conditionalFormatting>
  <conditionalFormatting sqref="D24">
    <cfRule type="cellIs" dxfId="366" priority="32" operator="greaterThan">
      <formula>0</formula>
    </cfRule>
  </conditionalFormatting>
  <conditionalFormatting sqref="D30:G30 D33:G33">
    <cfRule type="cellIs" dxfId="365" priority="31" operator="lessThan">
      <formula>0.5</formula>
    </cfRule>
  </conditionalFormatting>
  <conditionalFormatting sqref="D30 D33">
    <cfRule type="cellIs" dxfId="364" priority="30" operator="greaterThan">
      <formula>0</formula>
    </cfRule>
  </conditionalFormatting>
  <conditionalFormatting sqref="D4:G34">
    <cfRule type="cellIs" dxfId="363" priority="29" operator="lessThan">
      <formula>0.5</formula>
    </cfRule>
  </conditionalFormatting>
  <conditionalFormatting sqref="D4:G34">
    <cfRule type="cellIs" dxfId="362" priority="27" operator="greaterThan">
      <formula>0</formula>
    </cfRule>
    <cfRule type="cellIs" dxfId="361" priority="28" stopIfTrue="1" operator="lessThan">
      <formula>0.5</formula>
    </cfRule>
  </conditionalFormatting>
  <conditionalFormatting sqref="D4:G34">
    <cfRule type="cellIs" dxfId="360" priority="26" operator="lessThan">
      <formula>0.5</formula>
    </cfRule>
  </conditionalFormatting>
  <conditionalFormatting sqref="D4:G34">
    <cfRule type="cellIs" dxfId="359" priority="25" stopIfTrue="1" operator="lessThan">
      <formula>0.5</formula>
    </cfRule>
  </conditionalFormatting>
  <conditionalFormatting sqref="D4:G34">
    <cfRule type="cellIs" dxfId="358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357" priority="24" operator="greaterThan">
      <formula>0</formula>
    </cfRule>
  </conditionalFormatting>
  <conditionalFormatting sqref="D4:G34">
    <cfRule type="cellIs" dxfId="356" priority="18" operator="greaterThan">
      <formula>0</formula>
    </cfRule>
    <cfRule type="cellIs" dxfId="355" priority="19" operator="lessThan">
      <formula>0</formula>
    </cfRule>
    <cfRule type="containsText" dxfId="354" priority="20" operator="containsText" text="&gt;0">
      <formula>NOT(ISERROR(SEARCH("&gt;0",D4)))</formula>
    </cfRule>
    <cfRule type="cellIs" dxfId="353" priority="21" operator="greaterThan">
      <formula>0</formula>
    </cfRule>
  </conditionalFormatting>
  <conditionalFormatting sqref="D4:G34">
    <cfRule type="cellIs" dxfId="352" priority="17" operator="greaterThan">
      <formula>0</formula>
    </cfRule>
  </conditionalFormatting>
  <conditionalFormatting sqref="D34">
    <cfRule type="cellIs" dxfId="351" priority="16" operator="greaterThan">
      <formula>0</formula>
    </cfRule>
  </conditionalFormatting>
  <conditionalFormatting sqref="D4:G34">
    <cfRule type="cellIs" dxfId="350" priority="15" operator="greaterThan">
      <formula>0</formula>
    </cfRule>
  </conditionalFormatting>
  <conditionalFormatting sqref="D18">
    <cfRule type="cellIs" dxfId="349" priority="14" operator="greaterThan">
      <formula>0</formula>
    </cfRule>
  </conditionalFormatting>
  <conditionalFormatting sqref="D19">
    <cfRule type="cellIs" dxfId="348" priority="13" operator="greaterThan">
      <formula>0</formula>
    </cfRule>
  </conditionalFormatting>
  <conditionalFormatting sqref="D22">
    <cfRule type="cellIs" dxfId="347" priority="12" operator="greaterThan">
      <formula>0</formula>
    </cfRule>
  </conditionalFormatting>
  <conditionalFormatting sqref="D23">
    <cfRule type="cellIs" dxfId="346" priority="11" operator="greaterThan">
      <formula>0</formula>
    </cfRule>
  </conditionalFormatting>
  <conditionalFormatting sqref="D25:D26">
    <cfRule type="cellIs" dxfId="345" priority="10" operator="greaterThan">
      <formula>0</formula>
    </cfRule>
  </conditionalFormatting>
  <conditionalFormatting sqref="D29">
    <cfRule type="cellIs" dxfId="344" priority="9" operator="greaterThan">
      <formula>0</formula>
    </cfRule>
  </conditionalFormatting>
  <conditionalFormatting sqref="D20:D21">
    <cfRule type="cellIs" dxfId="343" priority="8" operator="greaterThan">
      <formula>0</formula>
    </cfRule>
  </conditionalFormatting>
  <conditionalFormatting sqref="D27:G28">
    <cfRule type="cellIs" dxfId="342" priority="7" operator="lessThan">
      <formula>0.5</formula>
    </cfRule>
  </conditionalFormatting>
  <conditionalFormatting sqref="D27:D28">
    <cfRule type="cellIs" dxfId="341" priority="6" operator="greaterThan">
      <formula>0</formula>
    </cfRule>
  </conditionalFormatting>
  <conditionalFormatting sqref="D13:D14">
    <cfRule type="cellIs" dxfId="340" priority="5" operator="greaterThan">
      <formula>0</formula>
    </cfRule>
  </conditionalFormatting>
  <conditionalFormatting sqref="D16">
    <cfRule type="cellIs" dxfId="339" priority="4" operator="greaterThan">
      <formula>0</formula>
    </cfRule>
  </conditionalFormatting>
  <conditionalFormatting sqref="D24">
    <cfRule type="cellIs" dxfId="338" priority="3" operator="greaterThan">
      <formula>0</formula>
    </cfRule>
  </conditionalFormatting>
  <conditionalFormatting sqref="D30:G30 D33:G33">
    <cfRule type="cellIs" dxfId="337" priority="2" operator="lessThan">
      <formula>0.5</formula>
    </cfRule>
  </conditionalFormatting>
  <conditionalFormatting sqref="D30 D33">
    <cfRule type="cellIs" dxfId="336" priority="1" operator="greater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N44"/>
  <sheetViews>
    <sheetView topLeftCell="A21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45170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7</v>
      </c>
      <c r="B4" s="40">
        <f>A2</f>
        <v>45170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8</v>
      </c>
      <c r="B5" s="40">
        <f t="shared" ref="B5:B33" si="1">B4+1</f>
        <v>45171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9</v>
      </c>
      <c r="B6" s="40">
        <f t="shared" si="1"/>
        <v>45172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10</v>
      </c>
      <c r="B7" s="40">
        <f t="shared" si="1"/>
        <v>45173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11</v>
      </c>
      <c r="B8" s="40">
        <f t="shared" si="1"/>
        <v>45174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12</v>
      </c>
      <c r="B9" s="40">
        <f t="shared" si="1"/>
        <v>45175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6</v>
      </c>
      <c r="B10" s="40">
        <f t="shared" si="1"/>
        <v>45176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7</v>
      </c>
      <c r="B11" s="40">
        <f t="shared" si="1"/>
        <v>45177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8</v>
      </c>
      <c r="B12" s="40">
        <f t="shared" si="1"/>
        <v>45178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9</v>
      </c>
      <c r="B13" s="40">
        <f t="shared" si="1"/>
        <v>45179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10</v>
      </c>
      <c r="B14" s="40">
        <f t="shared" si="1"/>
        <v>45180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11</v>
      </c>
      <c r="B15" s="40">
        <f t="shared" si="1"/>
        <v>45181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12</v>
      </c>
      <c r="B16" s="40">
        <f t="shared" si="1"/>
        <v>45182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6</v>
      </c>
      <c r="B17" s="40">
        <f t="shared" si="1"/>
        <v>45183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7</v>
      </c>
      <c r="B18" s="40">
        <f t="shared" si="1"/>
        <v>45184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8</v>
      </c>
      <c r="B19" s="40">
        <f t="shared" si="1"/>
        <v>45185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9</v>
      </c>
      <c r="B20" s="40">
        <f t="shared" si="1"/>
        <v>45186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10</v>
      </c>
      <c r="B21" s="40">
        <f t="shared" si="1"/>
        <v>45187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11</v>
      </c>
      <c r="B22" s="40">
        <f t="shared" si="1"/>
        <v>45188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12</v>
      </c>
      <c r="B23" s="40">
        <f t="shared" si="1"/>
        <v>45189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6</v>
      </c>
      <c r="B24" s="40">
        <f t="shared" si="1"/>
        <v>45190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7</v>
      </c>
      <c r="B25" s="40">
        <f t="shared" si="1"/>
        <v>45191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8</v>
      </c>
      <c r="B26" s="40">
        <f t="shared" si="1"/>
        <v>45192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9</v>
      </c>
      <c r="B27" s="40">
        <f t="shared" si="1"/>
        <v>45193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10</v>
      </c>
      <c r="B28" s="40">
        <f t="shared" si="1"/>
        <v>45194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11</v>
      </c>
      <c r="B29" s="40">
        <f t="shared" si="1"/>
        <v>45195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12</v>
      </c>
      <c r="B30" s="40">
        <f t="shared" si="1"/>
        <v>45196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6</v>
      </c>
      <c r="B31" s="40">
        <f t="shared" si="1"/>
        <v>45197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7</v>
      </c>
      <c r="B32" s="40">
        <f t="shared" si="1"/>
        <v>45198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8</v>
      </c>
      <c r="B33" s="40">
        <f t="shared" si="1"/>
        <v>45199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/>
      <c r="B34" s="8"/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AOÛT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septembre</v>
      </c>
      <c r="N39" s="1" t="str" cm="1">
        <f t="array" aca="1" ref="N39" ca="1">IF(MATCH(M39,ListeMois,0)=1,INDEX(ListeMois,12),INDEX(ListeMois,MATCH(M39,ListeMois,0)-1))</f>
        <v>Août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45185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335" priority="87" operator="lessThan">
      <formula>0.5</formula>
    </cfRule>
  </conditionalFormatting>
  <conditionalFormatting sqref="D4:G34">
    <cfRule type="cellIs" dxfId="334" priority="85" operator="greaterThan">
      <formula>0</formula>
    </cfRule>
    <cfRule type="cellIs" dxfId="333" priority="86" stopIfTrue="1" operator="lessThan">
      <formula>0.5</formula>
    </cfRule>
  </conditionalFormatting>
  <conditionalFormatting sqref="D4:G4 D6:G11 D13:G33">
    <cfRule type="cellIs" dxfId="332" priority="84" operator="lessThan">
      <formula>0.5</formula>
    </cfRule>
  </conditionalFormatting>
  <conditionalFormatting sqref="D4:G34">
    <cfRule type="cellIs" dxfId="331" priority="83" stopIfTrue="1" operator="lessThan">
      <formula>0.5</formula>
    </cfRule>
  </conditionalFormatting>
  <conditionalFormatting sqref="D4">
    <cfRule type="cellIs" dxfId="330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329" priority="82" operator="greaterThan">
      <formula>0</formula>
    </cfRule>
  </conditionalFormatting>
  <conditionalFormatting sqref="D4:D33">
    <cfRule type="cellIs" dxfId="328" priority="76" operator="greaterThan">
      <formula>0</formula>
    </cfRule>
    <cfRule type="cellIs" dxfId="327" priority="77" operator="lessThan">
      <formula>0</formula>
    </cfRule>
    <cfRule type="containsText" dxfId="326" priority="78" operator="containsText" text="&gt;0">
      <formula>NOT(ISERROR(SEARCH("&gt;0",D4)))</formula>
    </cfRule>
    <cfRule type="cellIs" dxfId="325" priority="79" operator="greaterThan">
      <formula>0</formula>
    </cfRule>
  </conditionalFormatting>
  <conditionalFormatting sqref="D4:D17">
    <cfRule type="cellIs" dxfId="324" priority="75" operator="greaterThan">
      <formula>0</formula>
    </cfRule>
  </conditionalFormatting>
  <conditionalFormatting sqref="D34">
    <cfRule type="cellIs" dxfId="323" priority="74" operator="greaterThan">
      <formula>0</formula>
    </cfRule>
  </conditionalFormatting>
  <conditionalFormatting sqref="D4:D34">
    <cfRule type="cellIs" dxfId="322" priority="73" operator="greaterThan">
      <formula>0</formula>
    </cfRule>
  </conditionalFormatting>
  <conditionalFormatting sqref="D18">
    <cfRule type="cellIs" dxfId="321" priority="72" operator="greaterThan">
      <formula>0</formula>
    </cfRule>
  </conditionalFormatting>
  <conditionalFormatting sqref="D19">
    <cfRule type="cellIs" dxfId="320" priority="71" operator="greaterThan">
      <formula>0</formula>
    </cfRule>
  </conditionalFormatting>
  <conditionalFormatting sqref="D22">
    <cfRule type="cellIs" dxfId="319" priority="70" operator="greaterThan">
      <formula>0</formula>
    </cfRule>
  </conditionalFormatting>
  <conditionalFormatting sqref="D23">
    <cfRule type="cellIs" dxfId="318" priority="69" operator="greaterThan">
      <formula>0</formula>
    </cfRule>
  </conditionalFormatting>
  <conditionalFormatting sqref="D25:D26">
    <cfRule type="cellIs" dxfId="317" priority="68" operator="greaterThan">
      <formula>0</formula>
    </cfRule>
  </conditionalFormatting>
  <conditionalFormatting sqref="D29">
    <cfRule type="cellIs" dxfId="316" priority="67" operator="greaterThan">
      <formula>0</formula>
    </cfRule>
  </conditionalFormatting>
  <conditionalFormatting sqref="D20:D21">
    <cfRule type="cellIs" dxfId="315" priority="66" operator="greaterThan">
      <formula>0</formula>
    </cfRule>
  </conditionalFormatting>
  <conditionalFormatting sqref="D27:G28">
    <cfRule type="cellIs" dxfId="314" priority="65" operator="lessThan">
      <formula>0.5</formula>
    </cfRule>
  </conditionalFormatting>
  <conditionalFormatting sqref="D27:D28">
    <cfRule type="cellIs" dxfId="313" priority="64" operator="greaterThan">
      <formula>0</formula>
    </cfRule>
  </conditionalFormatting>
  <conditionalFormatting sqref="D13:D14">
    <cfRule type="cellIs" dxfId="312" priority="63" operator="greaterThan">
      <formula>0</formula>
    </cfRule>
  </conditionalFormatting>
  <conditionalFormatting sqref="D16">
    <cfRule type="cellIs" dxfId="311" priority="62" operator="greaterThan">
      <formula>0</formula>
    </cfRule>
  </conditionalFormatting>
  <conditionalFormatting sqref="D24">
    <cfRule type="cellIs" dxfId="310" priority="61" operator="greaterThan">
      <formula>0</formula>
    </cfRule>
  </conditionalFormatting>
  <conditionalFormatting sqref="D30:G30 D33:G33">
    <cfRule type="cellIs" dxfId="309" priority="60" operator="lessThan">
      <formula>0.5</formula>
    </cfRule>
  </conditionalFormatting>
  <conditionalFormatting sqref="D30 D33">
    <cfRule type="cellIs" dxfId="308" priority="59" operator="greaterThan">
      <formula>0</formula>
    </cfRule>
  </conditionalFormatting>
  <conditionalFormatting sqref="D4:G4 D6:G10 D29:G29 D13:G17 D19:G24">
    <cfRule type="cellIs" dxfId="307" priority="58" operator="lessThan">
      <formula>0.5</formula>
    </cfRule>
  </conditionalFormatting>
  <conditionalFormatting sqref="D4:G34">
    <cfRule type="cellIs" dxfId="306" priority="56" operator="greaterThan">
      <formula>0</formula>
    </cfRule>
    <cfRule type="cellIs" dxfId="305" priority="57" stopIfTrue="1" operator="lessThan">
      <formula>0.5</formula>
    </cfRule>
  </conditionalFormatting>
  <conditionalFormatting sqref="D4:G4 D6:G11 D13:G33">
    <cfRule type="cellIs" dxfId="304" priority="55" operator="lessThan">
      <formula>0.5</formula>
    </cfRule>
  </conditionalFormatting>
  <conditionalFormatting sqref="D4:G34">
    <cfRule type="cellIs" dxfId="303" priority="54" stopIfTrue="1" operator="lessThan">
      <formula>0.5</formula>
    </cfRule>
  </conditionalFormatting>
  <conditionalFormatting sqref="D4">
    <cfRule type="cellIs" dxfId="302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301" priority="53" operator="greaterThan">
      <formula>0</formula>
    </cfRule>
  </conditionalFormatting>
  <conditionalFormatting sqref="D4:D33">
    <cfRule type="cellIs" dxfId="300" priority="47" operator="greaterThan">
      <formula>0</formula>
    </cfRule>
    <cfRule type="cellIs" dxfId="299" priority="48" operator="lessThan">
      <formula>0</formula>
    </cfRule>
    <cfRule type="containsText" dxfId="298" priority="49" operator="containsText" text="&gt;0">
      <formula>NOT(ISERROR(SEARCH("&gt;0",D4)))</formula>
    </cfRule>
    <cfRule type="cellIs" dxfId="297" priority="50" operator="greaterThan">
      <formula>0</formula>
    </cfRule>
  </conditionalFormatting>
  <conditionalFormatting sqref="D4:D17">
    <cfRule type="cellIs" dxfId="296" priority="46" operator="greaterThan">
      <formula>0</formula>
    </cfRule>
  </conditionalFormatting>
  <conditionalFormatting sqref="D34">
    <cfRule type="cellIs" dxfId="295" priority="45" operator="greaterThan">
      <formula>0</formula>
    </cfRule>
  </conditionalFormatting>
  <conditionalFormatting sqref="D4:D34">
    <cfRule type="cellIs" dxfId="294" priority="44" operator="greaterThan">
      <formula>0</formula>
    </cfRule>
  </conditionalFormatting>
  <conditionalFormatting sqref="D18">
    <cfRule type="cellIs" dxfId="293" priority="43" operator="greaterThan">
      <formula>0</formula>
    </cfRule>
  </conditionalFormatting>
  <conditionalFormatting sqref="D19">
    <cfRule type="cellIs" dxfId="292" priority="42" operator="greaterThan">
      <formula>0</formula>
    </cfRule>
  </conditionalFormatting>
  <conditionalFormatting sqref="D22">
    <cfRule type="cellIs" dxfId="291" priority="41" operator="greaterThan">
      <formula>0</formula>
    </cfRule>
  </conditionalFormatting>
  <conditionalFormatting sqref="D23">
    <cfRule type="cellIs" dxfId="290" priority="40" operator="greaterThan">
      <formula>0</formula>
    </cfRule>
  </conditionalFormatting>
  <conditionalFormatting sqref="D25:D26">
    <cfRule type="cellIs" dxfId="289" priority="39" operator="greaterThan">
      <formula>0</formula>
    </cfRule>
  </conditionalFormatting>
  <conditionalFormatting sqref="D29">
    <cfRule type="cellIs" dxfId="288" priority="38" operator="greaterThan">
      <formula>0</formula>
    </cfRule>
  </conditionalFormatting>
  <conditionalFormatting sqref="D20:D21">
    <cfRule type="cellIs" dxfId="287" priority="37" operator="greaterThan">
      <formula>0</formula>
    </cfRule>
  </conditionalFormatting>
  <conditionalFormatting sqref="D27:G28">
    <cfRule type="cellIs" dxfId="286" priority="36" operator="lessThan">
      <formula>0.5</formula>
    </cfRule>
  </conditionalFormatting>
  <conditionalFormatting sqref="D27:D28">
    <cfRule type="cellIs" dxfId="285" priority="35" operator="greaterThan">
      <formula>0</formula>
    </cfRule>
  </conditionalFormatting>
  <conditionalFormatting sqref="D13:D14">
    <cfRule type="cellIs" dxfId="284" priority="34" operator="greaterThan">
      <formula>0</formula>
    </cfRule>
  </conditionalFormatting>
  <conditionalFormatting sqref="D16">
    <cfRule type="cellIs" dxfId="283" priority="33" operator="greaterThan">
      <formula>0</formula>
    </cfRule>
  </conditionalFormatting>
  <conditionalFormatting sqref="D24">
    <cfRule type="cellIs" dxfId="282" priority="32" operator="greaterThan">
      <formula>0</formula>
    </cfRule>
  </conditionalFormatting>
  <conditionalFormatting sqref="D30:G30 D33:G33">
    <cfRule type="cellIs" dxfId="281" priority="31" operator="lessThan">
      <formula>0.5</formula>
    </cfRule>
  </conditionalFormatting>
  <conditionalFormatting sqref="D30 D33">
    <cfRule type="cellIs" dxfId="280" priority="30" operator="greaterThan">
      <formula>0</formula>
    </cfRule>
  </conditionalFormatting>
  <conditionalFormatting sqref="D4:G34">
    <cfRule type="cellIs" dxfId="279" priority="29" operator="lessThan">
      <formula>0.5</formula>
    </cfRule>
  </conditionalFormatting>
  <conditionalFormatting sqref="D4:G34">
    <cfRule type="cellIs" dxfId="278" priority="27" operator="greaterThan">
      <formula>0</formula>
    </cfRule>
    <cfRule type="cellIs" dxfId="277" priority="28" stopIfTrue="1" operator="lessThan">
      <formula>0.5</formula>
    </cfRule>
  </conditionalFormatting>
  <conditionalFormatting sqref="D4:G34">
    <cfRule type="cellIs" dxfId="276" priority="26" operator="lessThan">
      <formula>0.5</formula>
    </cfRule>
  </conditionalFormatting>
  <conditionalFormatting sqref="D4:G34">
    <cfRule type="cellIs" dxfId="275" priority="25" stopIfTrue="1" operator="lessThan">
      <formula>0.5</formula>
    </cfRule>
  </conditionalFormatting>
  <conditionalFormatting sqref="D4:G34">
    <cfRule type="cellIs" dxfId="274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273" priority="24" operator="greaterThan">
      <formula>0</formula>
    </cfRule>
  </conditionalFormatting>
  <conditionalFormatting sqref="D4:G34">
    <cfRule type="cellIs" dxfId="272" priority="18" operator="greaterThan">
      <formula>0</formula>
    </cfRule>
    <cfRule type="cellIs" dxfId="271" priority="19" operator="lessThan">
      <formula>0</formula>
    </cfRule>
    <cfRule type="containsText" dxfId="270" priority="20" operator="containsText" text="&gt;0">
      <formula>NOT(ISERROR(SEARCH("&gt;0",D4)))</formula>
    </cfRule>
    <cfRule type="cellIs" dxfId="269" priority="21" operator="greaterThan">
      <formula>0</formula>
    </cfRule>
  </conditionalFormatting>
  <conditionalFormatting sqref="D4:G34">
    <cfRule type="cellIs" dxfId="268" priority="17" operator="greaterThan">
      <formula>0</formula>
    </cfRule>
  </conditionalFormatting>
  <conditionalFormatting sqref="D34">
    <cfRule type="cellIs" dxfId="267" priority="16" operator="greaterThan">
      <formula>0</formula>
    </cfRule>
  </conditionalFormatting>
  <conditionalFormatting sqref="D4:G34">
    <cfRule type="cellIs" dxfId="266" priority="15" operator="greaterThan">
      <formula>0</formula>
    </cfRule>
  </conditionalFormatting>
  <conditionalFormatting sqref="D18">
    <cfRule type="cellIs" dxfId="265" priority="14" operator="greaterThan">
      <formula>0</formula>
    </cfRule>
  </conditionalFormatting>
  <conditionalFormatting sqref="D19">
    <cfRule type="cellIs" dxfId="264" priority="13" operator="greaterThan">
      <formula>0</formula>
    </cfRule>
  </conditionalFormatting>
  <conditionalFormatting sqref="D22">
    <cfRule type="cellIs" dxfId="263" priority="12" operator="greaterThan">
      <formula>0</formula>
    </cfRule>
  </conditionalFormatting>
  <conditionalFormatting sqref="D23">
    <cfRule type="cellIs" dxfId="262" priority="11" operator="greaterThan">
      <formula>0</formula>
    </cfRule>
  </conditionalFormatting>
  <conditionalFormatting sqref="D25:D26">
    <cfRule type="cellIs" dxfId="261" priority="10" operator="greaterThan">
      <formula>0</formula>
    </cfRule>
  </conditionalFormatting>
  <conditionalFormatting sqref="D29">
    <cfRule type="cellIs" dxfId="260" priority="9" operator="greaterThan">
      <formula>0</formula>
    </cfRule>
  </conditionalFormatting>
  <conditionalFormatting sqref="D20:D21">
    <cfRule type="cellIs" dxfId="259" priority="8" operator="greaterThan">
      <formula>0</formula>
    </cfRule>
  </conditionalFormatting>
  <conditionalFormatting sqref="D27:G28">
    <cfRule type="cellIs" dxfId="258" priority="7" operator="lessThan">
      <formula>0.5</formula>
    </cfRule>
  </conditionalFormatting>
  <conditionalFormatting sqref="D27:D28">
    <cfRule type="cellIs" dxfId="257" priority="6" operator="greaterThan">
      <formula>0</formula>
    </cfRule>
  </conditionalFormatting>
  <conditionalFormatting sqref="D13:D14">
    <cfRule type="cellIs" dxfId="256" priority="5" operator="greaterThan">
      <formula>0</formula>
    </cfRule>
  </conditionalFormatting>
  <conditionalFormatting sqref="D16">
    <cfRule type="cellIs" dxfId="255" priority="4" operator="greaterThan">
      <formula>0</formula>
    </cfRule>
  </conditionalFormatting>
  <conditionalFormatting sqref="D24">
    <cfRule type="cellIs" dxfId="254" priority="3" operator="greaterThan">
      <formula>0</formula>
    </cfRule>
  </conditionalFormatting>
  <conditionalFormatting sqref="D30:G30 D33:G33">
    <cfRule type="cellIs" dxfId="253" priority="2" operator="lessThan">
      <formula>0.5</formula>
    </cfRule>
  </conditionalFormatting>
  <conditionalFormatting sqref="D30 D33">
    <cfRule type="cellIs" dxfId="252" priority="1" operator="greater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N44"/>
  <sheetViews>
    <sheetView topLeftCell="A24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45200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9</v>
      </c>
      <c r="B4" s="40">
        <f>A2</f>
        <v>45200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10</v>
      </c>
      <c r="B5" s="40">
        <f t="shared" ref="B5:B34" si="1">B4+1</f>
        <v>45201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11</v>
      </c>
      <c r="B6" s="40">
        <f t="shared" si="1"/>
        <v>45202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12</v>
      </c>
      <c r="B7" s="40">
        <f t="shared" si="1"/>
        <v>45203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6</v>
      </c>
      <c r="B8" s="40">
        <f t="shared" si="1"/>
        <v>45204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7</v>
      </c>
      <c r="B9" s="40">
        <f t="shared" si="1"/>
        <v>45205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8</v>
      </c>
      <c r="B10" s="40">
        <f t="shared" si="1"/>
        <v>45206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9</v>
      </c>
      <c r="B11" s="40">
        <f t="shared" si="1"/>
        <v>45207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10</v>
      </c>
      <c r="B12" s="40">
        <f t="shared" si="1"/>
        <v>45208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11</v>
      </c>
      <c r="B13" s="40">
        <f t="shared" si="1"/>
        <v>45209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12</v>
      </c>
      <c r="B14" s="40">
        <f t="shared" si="1"/>
        <v>45210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6</v>
      </c>
      <c r="B15" s="40">
        <f t="shared" si="1"/>
        <v>45211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7</v>
      </c>
      <c r="B16" s="40">
        <f t="shared" si="1"/>
        <v>45212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8</v>
      </c>
      <c r="B17" s="40">
        <f t="shared" si="1"/>
        <v>45213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9</v>
      </c>
      <c r="B18" s="40">
        <f t="shared" si="1"/>
        <v>45214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10</v>
      </c>
      <c r="B19" s="40">
        <f t="shared" si="1"/>
        <v>45215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11</v>
      </c>
      <c r="B20" s="40">
        <f t="shared" si="1"/>
        <v>45216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12</v>
      </c>
      <c r="B21" s="40">
        <f t="shared" si="1"/>
        <v>45217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6</v>
      </c>
      <c r="B22" s="40">
        <f t="shared" si="1"/>
        <v>45218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7</v>
      </c>
      <c r="B23" s="40">
        <f t="shared" si="1"/>
        <v>45219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8</v>
      </c>
      <c r="B24" s="40">
        <f t="shared" si="1"/>
        <v>45220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9</v>
      </c>
      <c r="B25" s="40">
        <f t="shared" si="1"/>
        <v>45221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10</v>
      </c>
      <c r="B26" s="40">
        <f t="shared" si="1"/>
        <v>45222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11</v>
      </c>
      <c r="B27" s="40">
        <f t="shared" si="1"/>
        <v>45223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12</v>
      </c>
      <c r="B28" s="40">
        <f t="shared" si="1"/>
        <v>45224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6</v>
      </c>
      <c r="B29" s="40">
        <f t="shared" si="1"/>
        <v>45225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7</v>
      </c>
      <c r="B30" s="40">
        <f t="shared" si="1"/>
        <v>45226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8</v>
      </c>
      <c r="B31" s="40">
        <f t="shared" si="1"/>
        <v>45227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9</v>
      </c>
      <c r="B32" s="40">
        <f t="shared" si="1"/>
        <v>45228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10</v>
      </c>
      <c r="B33" s="40">
        <f t="shared" si="1"/>
        <v>45229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 t="s">
        <v>11</v>
      </c>
      <c r="B34" s="40">
        <f t="shared" si="1"/>
        <v>45230</v>
      </c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SEPTEMBRE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octobre</v>
      </c>
      <c r="N39" s="1" t="str" cm="1">
        <f t="array" aca="1" ref="N39" ca="1">IF(MATCH(M39,ListeMois,0)=1,INDEX(ListeMois,12),INDEX(ListeMois,MATCH(M39,ListeMois,0)-1))</f>
        <v>Septembre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45215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251" priority="87" operator="lessThan">
      <formula>0.5</formula>
    </cfRule>
  </conditionalFormatting>
  <conditionalFormatting sqref="D4:G34">
    <cfRule type="cellIs" dxfId="250" priority="85" operator="greaterThan">
      <formula>0</formula>
    </cfRule>
    <cfRule type="cellIs" dxfId="249" priority="86" stopIfTrue="1" operator="lessThan">
      <formula>0.5</formula>
    </cfRule>
  </conditionalFormatting>
  <conditionalFormatting sqref="D4:G4 D6:G11 D13:G33">
    <cfRule type="cellIs" dxfId="248" priority="84" operator="lessThan">
      <formula>0.5</formula>
    </cfRule>
  </conditionalFormatting>
  <conditionalFormatting sqref="D4:G34">
    <cfRule type="cellIs" dxfId="247" priority="83" stopIfTrue="1" operator="lessThan">
      <formula>0.5</formula>
    </cfRule>
  </conditionalFormatting>
  <conditionalFormatting sqref="D4">
    <cfRule type="cellIs" dxfId="246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245" priority="82" operator="greaterThan">
      <formula>0</formula>
    </cfRule>
  </conditionalFormatting>
  <conditionalFormatting sqref="D4:D33">
    <cfRule type="cellIs" dxfId="244" priority="76" operator="greaterThan">
      <formula>0</formula>
    </cfRule>
    <cfRule type="cellIs" dxfId="243" priority="77" operator="lessThan">
      <formula>0</formula>
    </cfRule>
    <cfRule type="containsText" dxfId="242" priority="78" operator="containsText" text="&gt;0">
      <formula>NOT(ISERROR(SEARCH("&gt;0",D4)))</formula>
    </cfRule>
    <cfRule type="cellIs" dxfId="241" priority="79" operator="greaterThan">
      <formula>0</formula>
    </cfRule>
  </conditionalFormatting>
  <conditionalFormatting sqref="D4:D17">
    <cfRule type="cellIs" dxfId="240" priority="75" operator="greaterThan">
      <formula>0</formula>
    </cfRule>
  </conditionalFormatting>
  <conditionalFormatting sqref="D34">
    <cfRule type="cellIs" dxfId="239" priority="74" operator="greaterThan">
      <formula>0</formula>
    </cfRule>
  </conditionalFormatting>
  <conditionalFormatting sqref="D4:D34">
    <cfRule type="cellIs" dxfId="238" priority="73" operator="greaterThan">
      <formula>0</formula>
    </cfRule>
  </conditionalFormatting>
  <conditionalFormatting sqref="D18">
    <cfRule type="cellIs" dxfId="237" priority="72" operator="greaterThan">
      <formula>0</formula>
    </cfRule>
  </conditionalFormatting>
  <conditionalFormatting sqref="D19">
    <cfRule type="cellIs" dxfId="236" priority="71" operator="greaterThan">
      <formula>0</formula>
    </cfRule>
  </conditionalFormatting>
  <conditionalFormatting sqref="D22">
    <cfRule type="cellIs" dxfId="235" priority="70" operator="greaterThan">
      <formula>0</formula>
    </cfRule>
  </conditionalFormatting>
  <conditionalFormatting sqref="D23">
    <cfRule type="cellIs" dxfId="234" priority="69" operator="greaterThan">
      <formula>0</formula>
    </cfRule>
  </conditionalFormatting>
  <conditionalFormatting sqref="D25:D26">
    <cfRule type="cellIs" dxfId="233" priority="68" operator="greaterThan">
      <formula>0</formula>
    </cfRule>
  </conditionalFormatting>
  <conditionalFormatting sqref="D29">
    <cfRule type="cellIs" dxfId="232" priority="67" operator="greaterThan">
      <formula>0</formula>
    </cfRule>
  </conditionalFormatting>
  <conditionalFormatting sqref="D20:D21">
    <cfRule type="cellIs" dxfId="231" priority="66" operator="greaterThan">
      <formula>0</formula>
    </cfRule>
  </conditionalFormatting>
  <conditionalFormatting sqref="D27:G28">
    <cfRule type="cellIs" dxfId="230" priority="65" operator="lessThan">
      <formula>0.5</formula>
    </cfRule>
  </conditionalFormatting>
  <conditionalFormatting sqref="D27:D28">
    <cfRule type="cellIs" dxfId="229" priority="64" operator="greaterThan">
      <formula>0</formula>
    </cfRule>
  </conditionalFormatting>
  <conditionalFormatting sqref="D13:D14">
    <cfRule type="cellIs" dxfId="228" priority="63" operator="greaterThan">
      <formula>0</formula>
    </cfRule>
  </conditionalFormatting>
  <conditionalFormatting sqref="D16">
    <cfRule type="cellIs" dxfId="227" priority="62" operator="greaterThan">
      <formula>0</formula>
    </cfRule>
  </conditionalFormatting>
  <conditionalFormatting sqref="D24">
    <cfRule type="cellIs" dxfId="226" priority="61" operator="greaterThan">
      <formula>0</formula>
    </cfRule>
  </conditionalFormatting>
  <conditionalFormatting sqref="D30:G30 D33:G33">
    <cfRule type="cellIs" dxfId="225" priority="60" operator="lessThan">
      <formula>0.5</formula>
    </cfRule>
  </conditionalFormatting>
  <conditionalFormatting sqref="D30 D33">
    <cfRule type="cellIs" dxfId="224" priority="59" operator="greaterThan">
      <formula>0</formula>
    </cfRule>
  </conditionalFormatting>
  <conditionalFormatting sqref="D4:G4 D6:G10 D29:G29 D13:G17 D19:G24">
    <cfRule type="cellIs" dxfId="223" priority="58" operator="lessThan">
      <formula>0.5</formula>
    </cfRule>
  </conditionalFormatting>
  <conditionalFormatting sqref="D4:G34">
    <cfRule type="cellIs" dxfId="222" priority="56" operator="greaterThan">
      <formula>0</formula>
    </cfRule>
    <cfRule type="cellIs" dxfId="221" priority="57" stopIfTrue="1" operator="lessThan">
      <formula>0.5</formula>
    </cfRule>
  </conditionalFormatting>
  <conditionalFormatting sqref="D4:G4 D6:G11 D13:G33">
    <cfRule type="cellIs" dxfId="220" priority="55" operator="lessThan">
      <formula>0.5</formula>
    </cfRule>
  </conditionalFormatting>
  <conditionalFormatting sqref="D4:G34">
    <cfRule type="cellIs" dxfId="219" priority="54" stopIfTrue="1" operator="lessThan">
      <formula>0.5</formula>
    </cfRule>
  </conditionalFormatting>
  <conditionalFormatting sqref="D4">
    <cfRule type="cellIs" dxfId="218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217" priority="53" operator="greaterThan">
      <formula>0</formula>
    </cfRule>
  </conditionalFormatting>
  <conditionalFormatting sqref="D4:D33">
    <cfRule type="cellIs" dxfId="216" priority="47" operator="greaterThan">
      <formula>0</formula>
    </cfRule>
    <cfRule type="cellIs" dxfId="215" priority="48" operator="lessThan">
      <formula>0</formula>
    </cfRule>
    <cfRule type="containsText" dxfId="214" priority="49" operator="containsText" text="&gt;0">
      <formula>NOT(ISERROR(SEARCH("&gt;0",D4)))</formula>
    </cfRule>
    <cfRule type="cellIs" dxfId="213" priority="50" operator="greaterThan">
      <formula>0</formula>
    </cfRule>
  </conditionalFormatting>
  <conditionalFormatting sqref="D4:D17">
    <cfRule type="cellIs" dxfId="212" priority="46" operator="greaterThan">
      <formula>0</formula>
    </cfRule>
  </conditionalFormatting>
  <conditionalFormatting sqref="D34">
    <cfRule type="cellIs" dxfId="211" priority="45" operator="greaterThan">
      <formula>0</formula>
    </cfRule>
  </conditionalFormatting>
  <conditionalFormatting sqref="D4:D34">
    <cfRule type="cellIs" dxfId="210" priority="44" operator="greaterThan">
      <formula>0</formula>
    </cfRule>
  </conditionalFormatting>
  <conditionalFormatting sqref="D18">
    <cfRule type="cellIs" dxfId="209" priority="43" operator="greaterThan">
      <formula>0</formula>
    </cfRule>
  </conditionalFormatting>
  <conditionalFormatting sqref="D19">
    <cfRule type="cellIs" dxfId="208" priority="42" operator="greaterThan">
      <formula>0</formula>
    </cfRule>
  </conditionalFormatting>
  <conditionalFormatting sqref="D22">
    <cfRule type="cellIs" dxfId="207" priority="41" operator="greaterThan">
      <formula>0</formula>
    </cfRule>
  </conditionalFormatting>
  <conditionalFormatting sqref="D23">
    <cfRule type="cellIs" dxfId="206" priority="40" operator="greaterThan">
      <formula>0</formula>
    </cfRule>
  </conditionalFormatting>
  <conditionalFormatting sqref="D25:D26">
    <cfRule type="cellIs" dxfId="205" priority="39" operator="greaterThan">
      <formula>0</formula>
    </cfRule>
  </conditionalFormatting>
  <conditionalFormatting sqref="D29">
    <cfRule type="cellIs" dxfId="204" priority="38" operator="greaterThan">
      <formula>0</formula>
    </cfRule>
  </conditionalFormatting>
  <conditionalFormatting sqref="D20:D21">
    <cfRule type="cellIs" dxfId="203" priority="37" operator="greaterThan">
      <formula>0</formula>
    </cfRule>
  </conditionalFormatting>
  <conditionalFormatting sqref="D27:G28">
    <cfRule type="cellIs" dxfId="202" priority="36" operator="lessThan">
      <formula>0.5</formula>
    </cfRule>
  </conditionalFormatting>
  <conditionalFormatting sqref="D27:D28">
    <cfRule type="cellIs" dxfId="201" priority="35" operator="greaterThan">
      <formula>0</formula>
    </cfRule>
  </conditionalFormatting>
  <conditionalFormatting sqref="D13:D14">
    <cfRule type="cellIs" dxfId="200" priority="34" operator="greaterThan">
      <formula>0</formula>
    </cfRule>
  </conditionalFormatting>
  <conditionalFormatting sqref="D16">
    <cfRule type="cellIs" dxfId="199" priority="33" operator="greaterThan">
      <formula>0</formula>
    </cfRule>
  </conditionalFormatting>
  <conditionalFormatting sqref="D24">
    <cfRule type="cellIs" dxfId="198" priority="32" operator="greaterThan">
      <formula>0</formula>
    </cfRule>
  </conditionalFormatting>
  <conditionalFormatting sqref="D30:G30 D33:G33">
    <cfRule type="cellIs" dxfId="197" priority="31" operator="lessThan">
      <formula>0.5</formula>
    </cfRule>
  </conditionalFormatting>
  <conditionalFormatting sqref="D30 D33">
    <cfRule type="cellIs" dxfId="196" priority="30" operator="greaterThan">
      <formula>0</formula>
    </cfRule>
  </conditionalFormatting>
  <conditionalFormatting sqref="D4:G34">
    <cfRule type="cellIs" dxfId="195" priority="29" operator="lessThan">
      <formula>0.5</formula>
    </cfRule>
  </conditionalFormatting>
  <conditionalFormatting sqref="D4:G34">
    <cfRule type="cellIs" dxfId="194" priority="27" operator="greaterThan">
      <formula>0</formula>
    </cfRule>
    <cfRule type="cellIs" dxfId="193" priority="28" stopIfTrue="1" operator="lessThan">
      <formula>0.5</formula>
    </cfRule>
  </conditionalFormatting>
  <conditionalFormatting sqref="D4:G34">
    <cfRule type="cellIs" dxfId="192" priority="26" operator="lessThan">
      <formula>0.5</formula>
    </cfRule>
  </conditionalFormatting>
  <conditionalFormatting sqref="D4:G34">
    <cfRule type="cellIs" dxfId="191" priority="25" stopIfTrue="1" operator="lessThan">
      <formula>0.5</formula>
    </cfRule>
  </conditionalFormatting>
  <conditionalFormatting sqref="D4:G34">
    <cfRule type="cellIs" dxfId="190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189" priority="24" operator="greaterThan">
      <formula>0</formula>
    </cfRule>
  </conditionalFormatting>
  <conditionalFormatting sqref="D4:G34">
    <cfRule type="cellIs" dxfId="188" priority="18" operator="greaterThan">
      <formula>0</formula>
    </cfRule>
    <cfRule type="cellIs" dxfId="187" priority="19" operator="lessThan">
      <formula>0</formula>
    </cfRule>
    <cfRule type="containsText" dxfId="186" priority="20" operator="containsText" text="&gt;0">
      <formula>NOT(ISERROR(SEARCH("&gt;0",D4)))</formula>
    </cfRule>
    <cfRule type="cellIs" dxfId="185" priority="21" operator="greaterThan">
      <formula>0</formula>
    </cfRule>
  </conditionalFormatting>
  <conditionalFormatting sqref="D4:G34">
    <cfRule type="cellIs" dxfId="184" priority="17" operator="greaterThan">
      <formula>0</formula>
    </cfRule>
  </conditionalFormatting>
  <conditionalFormatting sqref="D34">
    <cfRule type="cellIs" dxfId="183" priority="16" operator="greaterThan">
      <formula>0</formula>
    </cfRule>
  </conditionalFormatting>
  <conditionalFormatting sqref="D4:G34">
    <cfRule type="cellIs" dxfId="182" priority="15" operator="greaterThan">
      <formula>0</formula>
    </cfRule>
  </conditionalFormatting>
  <conditionalFormatting sqref="D18">
    <cfRule type="cellIs" dxfId="181" priority="14" operator="greaterThan">
      <formula>0</formula>
    </cfRule>
  </conditionalFormatting>
  <conditionalFormatting sqref="D19">
    <cfRule type="cellIs" dxfId="180" priority="13" operator="greaterThan">
      <formula>0</formula>
    </cfRule>
  </conditionalFormatting>
  <conditionalFormatting sqref="D22">
    <cfRule type="cellIs" dxfId="179" priority="12" operator="greaterThan">
      <formula>0</formula>
    </cfRule>
  </conditionalFormatting>
  <conditionalFormatting sqref="D23">
    <cfRule type="cellIs" dxfId="178" priority="11" operator="greaterThan">
      <formula>0</formula>
    </cfRule>
  </conditionalFormatting>
  <conditionalFormatting sqref="D25:D26">
    <cfRule type="cellIs" dxfId="177" priority="10" operator="greaterThan">
      <formula>0</formula>
    </cfRule>
  </conditionalFormatting>
  <conditionalFormatting sqref="D29">
    <cfRule type="cellIs" dxfId="176" priority="9" operator="greaterThan">
      <formula>0</formula>
    </cfRule>
  </conditionalFormatting>
  <conditionalFormatting sqref="D20:D21">
    <cfRule type="cellIs" dxfId="175" priority="8" operator="greaterThan">
      <formula>0</formula>
    </cfRule>
  </conditionalFormatting>
  <conditionalFormatting sqref="D27:G28">
    <cfRule type="cellIs" dxfId="174" priority="7" operator="lessThan">
      <formula>0.5</formula>
    </cfRule>
  </conditionalFormatting>
  <conditionalFormatting sqref="D27:D28">
    <cfRule type="cellIs" dxfId="173" priority="6" operator="greaterThan">
      <formula>0</formula>
    </cfRule>
  </conditionalFormatting>
  <conditionalFormatting sqref="D13:D14">
    <cfRule type="cellIs" dxfId="172" priority="5" operator="greaterThan">
      <formula>0</formula>
    </cfRule>
  </conditionalFormatting>
  <conditionalFormatting sqref="D16">
    <cfRule type="cellIs" dxfId="171" priority="4" operator="greaterThan">
      <formula>0</formula>
    </cfRule>
  </conditionalFormatting>
  <conditionalFormatting sqref="D24">
    <cfRule type="cellIs" dxfId="170" priority="3" operator="greaterThan">
      <formula>0</formula>
    </cfRule>
  </conditionalFormatting>
  <conditionalFormatting sqref="D30:G30 D33:G33">
    <cfRule type="cellIs" dxfId="169" priority="2" operator="lessThan">
      <formula>0.5</formula>
    </cfRule>
  </conditionalFormatting>
  <conditionalFormatting sqref="D30 D33">
    <cfRule type="cellIs" dxfId="168" priority="1" operator="greater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N44"/>
  <sheetViews>
    <sheetView topLeftCell="A19"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45231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12</v>
      </c>
      <c r="B4" s="40">
        <f>A2</f>
        <v>45231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11</v>
      </c>
    </row>
    <row r="5" spans="1:14" x14ac:dyDescent="0.25">
      <c r="A5" s="7" t="s">
        <v>6</v>
      </c>
      <c r="B5" s="40">
        <f t="shared" ref="B5:B33" si="1">B4+1</f>
        <v>45232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7</v>
      </c>
      <c r="B6" s="40">
        <f t="shared" si="1"/>
        <v>45233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8</v>
      </c>
      <c r="B7" s="40">
        <f t="shared" si="1"/>
        <v>45234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9</v>
      </c>
      <c r="B8" s="40">
        <f t="shared" si="1"/>
        <v>45235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10</v>
      </c>
      <c r="B9" s="40">
        <f t="shared" si="1"/>
        <v>45236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11</v>
      </c>
      <c r="B10" s="40">
        <f t="shared" si="1"/>
        <v>45237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12</v>
      </c>
      <c r="B11" s="40">
        <f t="shared" si="1"/>
        <v>45238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6</v>
      </c>
      <c r="B12" s="40">
        <f t="shared" si="1"/>
        <v>45239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7</v>
      </c>
      <c r="B13" s="40">
        <f t="shared" si="1"/>
        <v>45240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8</v>
      </c>
      <c r="B14" s="40">
        <f t="shared" si="1"/>
        <v>45241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12</v>
      </c>
    </row>
    <row r="15" spans="1:14" x14ac:dyDescent="0.25">
      <c r="A15" s="7" t="s">
        <v>9</v>
      </c>
      <c r="B15" s="40">
        <f t="shared" si="1"/>
        <v>45242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10</v>
      </c>
      <c r="B16" s="40">
        <f t="shared" si="1"/>
        <v>45243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11</v>
      </c>
      <c r="B17" s="40">
        <f t="shared" si="1"/>
        <v>45244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12</v>
      </c>
      <c r="B18" s="40">
        <f t="shared" si="1"/>
        <v>45245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6</v>
      </c>
      <c r="B19" s="40">
        <f t="shared" si="1"/>
        <v>45246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7</v>
      </c>
      <c r="B20" s="40">
        <f t="shared" si="1"/>
        <v>45247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8</v>
      </c>
      <c r="B21" s="40">
        <f t="shared" si="1"/>
        <v>45248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9</v>
      </c>
      <c r="B22" s="40">
        <f t="shared" si="1"/>
        <v>45249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10</v>
      </c>
      <c r="B23" s="40">
        <f t="shared" si="1"/>
        <v>45250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11</v>
      </c>
      <c r="B24" s="40">
        <f t="shared" si="1"/>
        <v>45251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12</v>
      </c>
      <c r="B25" s="40">
        <f t="shared" si="1"/>
        <v>45252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6</v>
      </c>
      <c r="B26" s="40">
        <f t="shared" si="1"/>
        <v>45253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7</v>
      </c>
      <c r="B27" s="40">
        <f t="shared" si="1"/>
        <v>45254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8</v>
      </c>
      <c r="B28" s="40">
        <f t="shared" si="1"/>
        <v>45255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0</v>
      </c>
    </row>
    <row r="29" spans="1:12" x14ac:dyDescent="0.25">
      <c r="A29" s="7" t="s">
        <v>9</v>
      </c>
      <c r="B29" s="40">
        <f t="shared" si="1"/>
        <v>45256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10</v>
      </c>
      <c r="B30" s="40">
        <f t="shared" si="1"/>
        <v>45257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11</v>
      </c>
      <c r="B31" s="40">
        <f t="shared" si="1"/>
        <v>45258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12</v>
      </c>
      <c r="B32" s="40">
        <f t="shared" si="1"/>
        <v>45259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6</v>
      </c>
      <c r="B33" s="40">
        <f t="shared" si="1"/>
        <v>45260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/>
      <c r="B34" s="8"/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OCTOBRE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novembre</v>
      </c>
      <c r="N39" s="1" t="str" cm="1">
        <f t="array" aca="1" ref="N39" ca="1">IF(MATCH(M39,ListeMois,0)=1,INDEX(ListeMois,12),INDEX(ListeMois,MATCH(M39,ListeMois,0)-1))</f>
        <v>Octobre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45246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167" priority="87" operator="lessThan">
      <formula>0.5</formula>
    </cfRule>
  </conditionalFormatting>
  <conditionalFormatting sqref="D4:G34">
    <cfRule type="cellIs" dxfId="166" priority="85" operator="greaterThan">
      <formula>0</formula>
    </cfRule>
    <cfRule type="cellIs" dxfId="165" priority="86" stopIfTrue="1" operator="lessThan">
      <formula>0.5</formula>
    </cfRule>
  </conditionalFormatting>
  <conditionalFormatting sqref="D4:G4 D6:G11 D13:G33">
    <cfRule type="cellIs" dxfId="164" priority="84" operator="lessThan">
      <formula>0.5</formula>
    </cfRule>
  </conditionalFormatting>
  <conditionalFormatting sqref="D4:G34">
    <cfRule type="cellIs" dxfId="163" priority="83" stopIfTrue="1" operator="lessThan">
      <formula>0.5</formula>
    </cfRule>
  </conditionalFormatting>
  <conditionalFormatting sqref="D4">
    <cfRule type="cellIs" dxfId="162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161" priority="82" operator="greaterThan">
      <formula>0</formula>
    </cfRule>
  </conditionalFormatting>
  <conditionalFormatting sqref="D4:D33">
    <cfRule type="cellIs" dxfId="160" priority="76" operator="greaterThan">
      <formula>0</formula>
    </cfRule>
    <cfRule type="cellIs" dxfId="159" priority="77" operator="lessThan">
      <formula>0</formula>
    </cfRule>
    <cfRule type="containsText" dxfId="158" priority="78" operator="containsText" text="&gt;0">
      <formula>NOT(ISERROR(SEARCH("&gt;0",D4)))</formula>
    </cfRule>
    <cfRule type="cellIs" dxfId="157" priority="79" operator="greaterThan">
      <formula>0</formula>
    </cfRule>
  </conditionalFormatting>
  <conditionalFormatting sqref="D4:D17">
    <cfRule type="cellIs" dxfId="156" priority="75" operator="greaterThan">
      <formula>0</formula>
    </cfRule>
  </conditionalFormatting>
  <conditionalFormatting sqref="D34">
    <cfRule type="cellIs" dxfId="155" priority="74" operator="greaterThan">
      <formula>0</formula>
    </cfRule>
  </conditionalFormatting>
  <conditionalFormatting sqref="D4:D34">
    <cfRule type="cellIs" dxfId="154" priority="73" operator="greaterThan">
      <formula>0</formula>
    </cfRule>
  </conditionalFormatting>
  <conditionalFormatting sqref="D18">
    <cfRule type="cellIs" dxfId="153" priority="72" operator="greaterThan">
      <formula>0</formula>
    </cfRule>
  </conditionalFormatting>
  <conditionalFormatting sqref="D19">
    <cfRule type="cellIs" dxfId="152" priority="71" operator="greaterThan">
      <formula>0</formula>
    </cfRule>
  </conditionalFormatting>
  <conditionalFormatting sqref="D22">
    <cfRule type="cellIs" dxfId="151" priority="70" operator="greaterThan">
      <formula>0</formula>
    </cfRule>
  </conditionalFormatting>
  <conditionalFormatting sqref="D23">
    <cfRule type="cellIs" dxfId="150" priority="69" operator="greaterThan">
      <formula>0</formula>
    </cfRule>
  </conditionalFormatting>
  <conditionalFormatting sqref="D25:D26">
    <cfRule type="cellIs" dxfId="149" priority="68" operator="greaterThan">
      <formula>0</formula>
    </cfRule>
  </conditionalFormatting>
  <conditionalFormatting sqref="D29">
    <cfRule type="cellIs" dxfId="148" priority="67" operator="greaterThan">
      <formula>0</formula>
    </cfRule>
  </conditionalFormatting>
  <conditionalFormatting sqref="D20:D21">
    <cfRule type="cellIs" dxfId="147" priority="66" operator="greaterThan">
      <formula>0</formula>
    </cfRule>
  </conditionalFormatting>
  <conditionalFormatting sqref="D27:G28">
    <cfRule type="cellIs" dxfId="146" priority="65" operator="lessThan">
      <formula>0.5</formula>
    </cfRule>
  </conditionalFormatting>
  <conditionalFormatting sqref="D27:D28">
    <cfRule type="cellIs" dxfId="145" priority="64" operator="greaterThan">
      <formula>0</formula>
    </cfRule>
  </conditionalFormatting>
  <conditionalFormatting sqref="D13:D14">
    <cfRule type="cellIs" dxfId="144" priority="63" operator="greaterThan">
      <formula>0</formula>
    </cfRule>
  </conditionalFormatting>
  <conditionalFormatting sqref="D16">
    <cfRule type="cellIs" dxfId="143" priority="62" operator="greaterThan">
      <formula>0</formula>
    </cfRule>
  </conditionalFormatting>
  <conditionalFormatting sqref="D24">
    <cfRule type="cellIs" dxfId="142" priority="61" operator="greaterThan">
      <formula>0</formula>
    </cfRule>
  </conditionalFormatting>
  <conditionalFormatting sqref="D30:G30 D33:G33">
    <cfRule type="cellIs" dxfId="141" priority="60" operator="lessThan">
      <formula>0.5</formula>
    </cfRule>
  </conditionalFormatting>
  <conditionalFormatting sqref="D30 D33">
    <cfRule type="cellIs" dxfId="140" priority="59" operator="greaterThan">
      <formula>0</formula>
    </cfRule>
  </conditionalFormatting>
  <conditionalFormatting sqref="D4:G4 D6:G10 D29:G29 D13:G17 D19:G24">
    <cfRule type="cellIs" dxfId="139" priority="58" operator="lessThan">
      <formula>0.5</formula>
    </cfRule>
  </conditionalFormatting>
  <conditionalFormatting sqref="D4:G34">
    <cfRule type="cellIs" dxfId="138" priority="56" operator="greaterThan">
      <formula>0</formula>
    </cfRule>
    <cfRule type="cellIs" dxfId="137" priority="57" stopIfTrue="1" operator="lessThan">
      <formula>0.5</formula>
    </cfRule>
  </conditionalFormatting>
  <conditionalFormatting sqref="D4:G4 D6:G11 D13:G33">
    <cfRule type="cellIs" dxfId="136" priority="55" operator="lessThan">
      <formula>0.5</formula>
    </cfRule>
  </conditionalFormatting>
  <conditionalFormatting sqref="D4:G34">
    <cfRule type="cellIs" dxfId="135" priority="54" stopIfTrue="1" operator="lessThan">
      <formula>0.5</formula>
    </cfRule>
  </conditionalFormatting>
  <conditionalFormatting sqref="D4">
    <cfRule type="cellIs" dxfId="134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133" priority="53" operator="greaterThan">
      <formula>0</formula>
    </cfRule>
  </conditionalFormatting>
  <conditionalFormatting sqref="D4:D33">
    <cfRule type="cellIs" dxfId="132" priority="47" operator="greaterThan">
      <formula>0</formula>
    </cfRule>
    <cfRule type="cellIs" dxfId="131" priority="48" operator="lessThan">
      <formula>0</formula>
    </cfRule>
    <cfRule type="containsText" dxfId="130" priority="49" operator="containsText" text="&gt;0">
      <formula>NOT(ISERROR(SEARCH("&gt;0",D4)))</formula>
    </cfRule>
    <cfRule type="cellIs" dxfId="129" priority="50" operator="greaterThan">
      <formula>0</formula>
    </cfRule>
  </conditionalFormatting>
  <conditionalFormatting sqref="D4:D17">
    <cfRule type="cellIs" dxfId="128" priority="46" operator="greaterThan">
      <formula>0</formula>
    </cfRule>
  </conditionalFormatting>
  <conditionalFormatting sqref="D34">
    <cfRule type="cellIs" dxfId="127" priority="45" operator="greaterThan">
      <formula>0</formula>
    </cfRule>
  </conditionalFormatting>
  <conditionalFormatting sqref="D4:D34">
    <cfRule type="cellIs" dxfId="126" priority="44" operator="greaterThan">
      <formula>0</formula>
    </cfRule>
  </conditionalFormatting>
  <conditionalFormatting sqref="D18">
    <cfRule type="cellIs" dxfId="125" priority="43" operator="greaterThan">
      <formula>0</formula>
    </cfRule>
  </conditionalFormatting>
  <conditionalFormatting sqref="D19">
    <cfRule type="cellIs" dxfId="124" priority="42" operator="greaterThan">
      <formula>0</formula>
    </cfRule>
  </conditionalFormatting>
  <conditionalFormatting sqref="D22">
    <cfRule type="cellIs" dxfId="123" priority="41" operator="greaterThan">
      <formula>0</formula>
    </cfRule>
  </conditionalFormatting>
  <conditionalFormatting sqref="D23">
    <cfRule type="cellIs" dxfId="122" priority="40" operator="greaterThan">
      <formula>0</formula>
    </cfRule>
  </conditionalFormatting>
  <conditionalFormatting sqref="D25:D26">
    <cfRule type="cellIs" dxfId="121" priority="39" operator="greaterThan">
      <formula>0</formula>
    </cfRule>
  </conditionalFormatting>
  <conditionalFormatting sqref="D29">
    <cfRule type="cellIs" dxfId="120" priority="38" operator="greaterThan">
      <formula>0</formula>
    </cfRule>
  </conditionalFormatting>
  <conditionalFormatting sqref="D20:D21">
    <cfRule type="cellIs" dxfId="119" priority="37" operator="greaterThan">
      <formula>0</formula>
    </cfRule>
  </conditionalFormatting>
  <conditionalFormatting sqref="D27:G28">
    <cfRule type="cellIs" dxfId="118" priority="36" operator="lessThan">
      <formula>0.5</formula>
    </cfRule>
  </conditionalFormatting>
  <conditionalFormatting sqref="D27:D28">
    <cfRule type="cellIs" dxfId="117" priority="35" operator="greaterThan">
      <formula>0</formula>
    </cfRule>
  </conditionalFormatting>
  <conditionalFormatting sqref="D13:D14">
    <cfRule type="cellIs" dxfId="116" priority="34" operator="greaterThan">
      <formula>0</formula>
    </cfRule>
  </conditionalFormatting>
  <conditionalFormatting sqref="D16">
    <cfRule type="cellIs" dxfId="115" priority="33" operator="greaterThan">
      <formula>0</formula>
    </cfRule>
  </conditionalFormatting>
  <conditionalFormatting sqref="D24">
    <cfRule type="cellIs" dxfId="114" priority="32" operator="greaterThan">
      <formula>0</formula>
    </cfRule>
  </conditionalFormatting>
  <conditionalFormatting sqref="D30:G30 D33:G33">
    <cfRule type="cellIs" dxfId="113" priority="31" operator="lessThan">
      <formula>0.5</formula>
    </cfRule>
  </conditionalFormatting>
  <conditionalFormatting sqref="D30 D33">
    <cfRule type="cellIs" dxfId="112" priority="30" operator="greaterThan">
      <formula>0</formula>
    </cfRule>
  </conditionalFormatting>
  <conditionalFormatting sqref="D4:G34">
    <cfRule type="cellIs" dxfId="111" priority="29" operator="lessThan">
      <formula>0.5</formula>
    </cfRule>
  </conditionalFormatting>
  <conditionalFormatting sqref="D4:G34">
    <cfRule type="cellIs" dxfId="110" priority="27" operator="greaterThan">
      <formula>0</formula>
    </cfRule>
    <cfRule type="cellIs" dxfId="109" priority="28" stopIfTrue="1" operator="lessThan">
      <formula>0.5</formula>
    </cfRule>
  </conditionalFormatting>
  <conditionalFormatting sqref="D4:G34">
    <cfRule type="cellIs" dxfId="108" priority="26" operator="lessThan">
      <formula>0.5</formula>
    </cfRule>
  </conditionalFormatting>
  <conditionalFormatting sqref="D4:G34">
    <cfRule type="cellIs" dxfId="107" priority="25" stopIfTrue="1" operator="lessThan">
      <formula>0.5</formula>
    </cfRule>
  </conditionalFormatting>
  <conditionalFormatting sqref="D4:G34">
    <cfRule type="cellIs" dxfId="106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105" priority="24" operator="greaterThan">
      <formula>0</formula>
    </cfRule>
  </conditionalFormatting>
  <conditionalFormatting sqref="D4:G34">
    <cfRule type="cellIs" dxfId="104" priority="18" operator="greaterThan">
      <formula>0</formula>
    </cfRule>
    <cfRule type="cellIs" dxfId="103" priority="19" operator="lessThan">
      <formula>0</formula>
    </cfRule>
    <cfRule type="containsText" dxfId="102" priority="20" operator="containsText" text="&gt;0">
      <formula>NOT(ISERROR(SEARCH("&gt;0",D4)))</formula>
    </cfRule>
    <cfRule type="cellIs" dxfId="101" priority="21" operator="greaterThan">
      <formula>0</formula>
    </cfRule>
  </conditionalFormatting>
  <conditionalFormatting sqref="D4:G34">
    <cfRule type="cellIs" dxfId="100" priority="17" operator="greaterThan">
      <formula>0</formula>
    </cfRule>
  </conditionalFormatting>
  <conditionalFormatting sqref="D34">
    <cfRule type="cellIs" dxfId="99" priority="16" operator="greaterThan">
      <formula>0</formula>
    </cfRule>
  </conditionalFormatting>
  <conditionalFormatting sqref="D4:G34">
    <cfRule type="cellIs" dxfId="98" priority="15" operator="greaterThan">
      <formula>0</formula>
    </cfRule>
  </conditionalFormatting>
  <conditionalFormatting sqref="D18">
    <cfRule type="cellIs" dxfId="97" priority="14" operator="greaterThan">
      <formula>0</formula>
    </cfRule>
  </conditionalFormatting>
  <conditionalFormatting sqref="D19">
    <cfRule type="cellIs" dxfId="96" priority="13" operator="greaterThan">
      <formula>0</formula>
    </cfRule>
  </conditionalFormatting>
  <conditionalFormatting sqref="D22">
    <cfRule type="cellIs" dxfId="95" priority="12" operator="greaterThan">
      <formula>0</formula>
    </cfRule>
  </conditionalFormatting>
  <conditionalFormatting sqref="D23">
    <cfRule type="cellIs" dxfId="94" priority="11" operator="greaterThan">
      <formula>0</formula>
    </cfRule>
  </conditionalFormatting>
  <conditionalFormatting sqref="D25:D26">
    <cfRule type="cellIs" dxfId="93" priority="10" operator="greaterThan">
      <formula>0</formula>
    </cfRule>
  </conditionalFormatting>
  <conditionalFormatting sqref="D29">
    <cfRule type="cellIs" dxfId="92" priority="9" operator="greaterThan">
      <formula>0</formula>
    </cfRule>
  </conditionalFormatting>
  <conditionalFormatting sqref="D20:D21">
    <cfRule type="cellIs" dxfId="91" priority="8" operator="greaterThan">
      <formula>0</formula>
    </cfRule>
  </conditionalFormatting>
  <conditionalFormatting sqref="D27:G28">
    <cfRule type="cellIs" dxfId="90" priority="7" operator="lessThan">
      <formula>0.5</formula>
    </cfRule>
  </conditionalFormatting>
  <conditionalFormatting sqref="D27:D28">
    <cfRule type="cellIs" dxfId="89" priority="6" operator="greaterThan">
      <formula>0</formula>
    </cfRule>
  </conditionalFormatting>
  <conditionalFormatting sqref="D13:D14">
    <cfRule type="cellIs" dxfId="88" priority="5" operator="greaterThan">
      <formula>0</formula>
    </cfRule>
  </conditionalFormatting>
  <conditionalFormatting sqref="D16">
    <cfRule type="cellIs" dxfId="87" priority="4" operator="greaterThan">
      <formula>0</formula>
    </cfRule>
  </conditionalFormatting>
  <conditionalFormatting sqref="D24">
    <cfRule type="cellIs" dxfId="86" priority="3" operator="greaterThan">
      <formula>0</formula>
    </cfRule>
  </conditionalFormatting>
  <conditionalFormatting sqref="D30:G30 D33:G33">
    <cfRule type="cellIs" dxfId="85" priority="2" operator="lessThan">
      <formula>0.5</formula>
    </cfRule>
  </conditionalFormatting>
  <conditionalFormatting sqref="D30 D33">
    <cfRule type="cellIs" dxfId="84" priority="1" operator="greater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N44"/>
  <sheetViews>
    <sheetView workbookViewId="0">
      <selection activeCell="L1" sqref="L1:N1"/>
    </sheetView>
  </sheetViews>
  <sheetFormatPr baseColWidth="10" defaultColWidth="8" defaultRowHeight="15.75" x14ac:dyDescent="0.25"/>
  <cols>
    <col min="1" max="1" width="11" style="17" bestFit="1" customWidth="1"/>
    <col min="2" max="3" width="8" style="1"/>
    <col min="4" max="7" width="8" style="18"/>
    <col min="8" max="8" width="10.625" style="18" bestFit="1" customWidth="1"/>
    <col min="9" max="12" width="8" style="1"/>
    <col min="13" max="13" width="12.25" style="1" customWidth="1"/>
    <col min="14" max="14" width="11.375" style="1" customWidth="1"/>
    <col min="15" max="16384" width="8" style="1"/>
  </cols>
  <sheetData>
    <row r="1" spans="1:14" x14ac:dyDescent="0.25">
      <c r="A1" s="34" t="s">
        <v>28</v>
      </c>
      <c r="B1" s="34"/>
      <c r="C1" s="8"/>
      <c r="D1" s="26"/>
      <c r="E1" s="27"/>
      <c r="F1" s="27"/>
      <c r="G1" s="27"/>
      <c r="H1" s="27"/>
      <c r="I1" s="27"/>
      <c r="J1" s="27"/>
      <c r="K1" s="28"/>
      <c r="L1" s="62" t="s">
        <v>68</v>
      </c>
      <c r="M1" s="62" t="s">
        <v>68</v>
      </c>
      <c r="N1" s="62" t="s">
        <v>68</v>
      </c>
    </row>
    <row r="2" spans="1:14" ht="15" customHeight="1" x14ac:dyDescent="0.25">
      <c r="A2" s="35">
        <v>45261</v>
      </c>
      <c r="B2" s="36"/>
      <c r="C2" s="29" t="s">
        <v>18</v>
      </c>
      <c r="D2" s="37" t="s">
        <v>0</v>
      </c>
      <c r="E2" s="37"/>
      <c r="F2" s="37" t="s">
        <v>1</v>
      </c>
      <c r="G2" s="37"/>
      <c r="H2" s="24" t="s">
        <v>2</v>
      </c>
      <c r="I2" s="25" t="s">
        <v>3</v>
      </c>
      <c r="J2" s="2"/>
      <c r="K2" s="3"/>
      <c r="L2" s="3" t="s">
        <v>46</v>
      </c>
    </row>
    <row r="3" spans="1:14" x14ac:dyDescent="0.25">
      <c r="A3" s="36"/>
      <c r="B3" s="36"/>
      <c r="C3" s="30"/>
      <c r="D3" s="4" t="s">
        <v>4</v>
      </c>
      <c r="E3" s="4" t="s">
        <v>5</v>
      </c>
      <c r="F3" s="4" t="s">
        <v>4</v>
      </c>
      <c r="G3" s="4" t="s">
        <v>5</v>
      </c>
      <c r="H3" s="24"/>
      <c r="I3" s="25"/>
      <c r="J3" s="5"/>
      <c r="K3" s="6"/>
      <c r="L3" s="41" t="s">
        <v>47</v>
      </c>
    </row>
    <row r="4" spans="1:14" x14ac:dyDescent="0.25">
      <c r="A4" s="7" t="s">
        <v>7</v>
      </c>
      <c r="B4" s="40">
        <f>A2</f>
        <v>45261</v>
      </c>
      <c r="C4" s="8"/>
      <c r="D4" s="9" t="str">
        <f>IFERROR(VLOOKUP($C4,Paramétres!$A$2:$E$11,COLUMN()-2,FALSE),"")</f>
        <v/>
      </c>
      <c r="E4" s="9" t="str">
        <f>IFERROR(VLOOKUP($C4,Paramétres!$A$2:$E$11,COLUMN()-2,FALSE),"")</f>
        <v/>
      </c>
      <c r="F4" s="9" t="str">
        <f>IFERROR(VLOOKUP($C4,Paramétres!$A$2:$E$11,COLUMN()-2,FALSE),"")</f>
        <v/>
      </c>
      <c r="G4" s="9" t="str">
        <f>IFERROR(VLOOKUP($C4,Paramétres!$A$2:$E$11,COLUMN()-2,FALSE),"")</f>
        <v/>
      </c>
      <c r="H4" s="9" t="str">
        <f>IFERROR((E4-D4)+(G4-F4),"")</f>
        <v/>
      </c>
      <c r="I4" s="8"/>
      <c r="J4" s="10" t="str">
        <f t="shared" ref="J4:J30" si="0">IF(H4=0,"repos","")</f>
        <v/>
      </c>
      <c r="K4" s="11" t="str">
        <f>IF(H4="","",H4*10.85*24)</f>
        <v/>
      </c>
      <c r="L4" s="42">
        <f>IFERROR(MATCH(B4,JoursFériés,0),0)</f>
        <v>0</v>
      </c>
    </row>
    <row r="5" spans="1:14" x14ac:dyDescent="0.25">
      <c r="A5" s="7" t="s">
        <v>8</v>
      </c>
      <c r="B5" s="40">
        <f t="shared" ref="B5:B34" si="1">B4+1</f>
        <v>45262</v>
      </c>
      <c r="C5" s="8"/>
      <c r="D5" s="9" t="str">
        <f>IFERROR(VLOOKUP($C5,Paramétres!$A$2:$E$11,COLUMN()-2,FALSE),"")</f>
        <v/>
      </c>
      <c r="E5" s="9" t="str">
        <f>IFERROR(VLOOKUP($C5,Paramétres!$A$2:$E$11,COLUMN()-2,FALSE),"")</f>
        <v/>
      </c>
      <c r="F5" s="9" t="str">
        <f>IFERROR(VLOOKUP($C5,Paramétres!$A$2:$E$11,COLUMN()-2,FALSE),"")</f>
        <v/>
      </c>
      <c r="G5" s="9" t="str">
        <f>IFERROR(VLOOKUP($C5,Paramétres!$A$2:$E$11,COLUMN()-2,FALSE),"")</f>
        <v/>
      </c>
      <c r="H5" s="9" t="str">
        <f t="shared" ref="H5:H34" si="2">IFERROR((E5-D5)+(G5-F5),"")</f>
        <v/>
      </c>
      <c r="I5" s="8"/>
      <c r="J5" s="10" t="str">
        <f t="shared" si="0"/>
        <v/>
      </c>
      <c r="K5" s="11" t="str">
        <f t="shared" ref="K5:K34" si="3">IF(H5="","",H5*10.85*24)</f>
        <v/>
      </c>
      <c r="L5" s="42">
        <f>IFERROR(MATCH(B5,JoursFériés,0),0)</f>
        <v>0</v>
      </c>
    </row>
    <row r="6" spans="1:14" x14ac:dyDescent="0.25">
      <c r="A6" s="7" t="s">
        <v>9</v>
      </c>
      <c r="B6" s="40">
        <f t="shared" si="1"/>
        <v>45263</v>
      </c>
      <c r="C6" s="8"/>
      <c r="D6" s="9" t="str">
        <f>IFERROR(VLOOKUP($C6,Paramétres!$A$2:$E$11,COLUMN()-2,FALSE),"")</f>
        <v/>
      </c>
      <c r="E6" s="9" t="str">
        <f>IFERROR(VLOOKUP($C6,Paramétres!$A$2:$E$11,COLUMN()-2,FALSE),"")</f>
        <v/>
      </c>
      <c r="F6" s="9" t="str">
        <f>IFERROR(VLOOKUP($C6,Paramétres!$A$2:$E$11,COLUMN()-2,FALSE),"")</f>
        <v/>
      </c>
      <c r="G6" s="9" t="str">
        <f>IFERROR(VLOOKUP($C6,Paramétres!$A$2:$E$11,COLUMN()-2,FALSE),"")</f>
        <v/>
      </c>
      <c r="H6" s="9" t="str">
        <f t="shared" si="2"/>
        <v/>
      </c>
      <c r="I6" s="8"/>
      <c r="J6" s="10" t="str">
        <f t="shared" si="0"/>
        <v/>
      </c>
      <c r="K6" s="11" t="str">
        <f t="shared" si="3"/>
        <v/>
      </c>
      <c r="L6" s="42">
        <f>IFERROR(MATCH(B6,JoursFériés,0),0)</f>
        <v>0</v>
      </c>
    </row>
    <row r="7" spans="1:14" x14ac:dyDescent="0.25">
      <c r="A7" s="7" t="s">
        <v>10</v>
      </c>
      <c r="B7" s="40">
        <f t="shared" si="1"/>
        <v>45264</v>
      </c>
      <c r="C7" s="8"/>
      <c r="D7" s="9" t="str">
        <f>IFERROR(VLOOKUP($C7,Paramétres!$A$2:$E$11,COLUMN()-2,FALSE),"")</f>
        <v/>
      </c>
      <c r="E7" s="9" t="str">
        <f>IFERROR(VLOOKUP($C7,Paramétres!$A$2:$E$11,COLUMN()-2,FALSE),"")</f>
        <v/>
      </c>
      <c r="F7" s="9" t="str">
        <f>IFERROR(VLOOKUP($C7,Paramétres!$A$2:$E$11,COLUMN()-2,FALSE),"")</f>
        <v/>
      </c>
      <c r="G7" s="9" t="str">
        <f>IFERROR(VLOOKUP($C7,Paramétres!$A$2:$E$11,COLUMN()-2,FALSE),"")</f>
        <v/>
      </c>
      <c r="H7" s="9" t="str">
        <f t="shared" si="2"/>
        <v/>
      </c>
      <c r="I7" s="8"/>
      <c r="J7" s="10" t="str">
        <f t="shared" si="0"/>
        <v/>
      </c>
      <c r="K7" s="11" t="str">
        <f t="shared" si="3"/>
        <v/>
      </c>
      <c r="L7" s="42">
        <f>IFERROR(MATCH(B7,JoursFériés,0),0)</f>
        <v>0</v>
      </c>
    </row>
    <row r="8" spans="1:14" x14ac:dyDescent="0.25">
      <c r="A8" s="7" t="s">
        <v>11</v>
      </c>
      <c r="B8" s="40">
        <f t="shared" si="1"/>
        <v>45265</v>
      </c>
      <c r="C8" s="8"/>
      <c r="D8" s="9" t="str">
        <f>IFERROR(VLOOKUP($C8,Paramétres!$A$2:$E$11,COLUMN()-2,FALSE),"")</f>
        <v/>
      </c>
      <c r="E8" s="9" t="str">
        <f>IFERROR(VLOOKUP($C8,Paramétres!$A$2:$E$11,COLUMN()-2,FALSE),"")</f>
        <v/>
      </c>
      <c r="F8" s="9" t="str">
        <f>IFERROR(VLOOKUP($C8,Paramétres!$A$2:$E$11,COLUMN()-2,FALSE),"")</f>
        <v/>
      </c>
      <c r="G8" s="9" t="str">
        <f>IFERROR(VLOOKUP($C8,Paramétres!$A$2:$E$11,COLUMN()-2,FALSE),"")</f>
        <v/>
      </c>
      <c r="H8" s="9" t="str">
        <f t="shared" si="2"/>
        <v/>
      </c>
      <c r="I8" s="8"/>
      <c r="J8" s="10" t="str">
        <f t="shared" si="0"/>
        <v/>
      </c>
      <c r="K8" s="11" t="str">
        <f t="shared" si="3"/>
        <v/>
      </c>
      <c r="L8" s="42">
        <f>IFERROR(MATCH(B8,JoursFériés,0),0)</f>
        <v>0</v>
      </c>
    </row>
    <row r="9" spans="1:14" x14ac:dyDescent="0.25">
      <c r="A9" s="7" t="s">
        <v>12</v>
      </c>
      <c r="B9" s="40">
        <f t="shared" si="1"/>
        <v>45266</v>
      </c>
      <c r="C9" s="8"/>
      <c r="D9" s="9" t="str">
        <f>IFERROR(VLOOKUP($C9,Paramétres!$A$2:$E$11,COLUMN()-2,FALSE),"")</f>
        <v/>
      </c>
      <c r="E9" s="9" t="str">
        <f>IFERROR(VLOOKUP($C9,Paramétres!$A$2:$E$11,COLUMN()-2,FALSE),"")</f>
        <v/>
      </c>
      <c r="F9" s="9" t="str">
        <f>IFERROR(VLOOKUP($C9,Paramétres!$A$2:$E$11,COLUMN()-2,FALSE),"")</f>
        <v/>
      </c>
      <c r="G9" s="9" t="str">
        <f>IFERROR(VLOOKUP($C9,Paramétres!$A$2:$E$11,COLUMN()-2,FALSE),"")</f>
        <v/>
      </c>
      <c r="H9" s="9" t="str">
        <f t="shared" si="2"/>
        <v/>
      </c>
      <c r="I9" s="8"/>
      <c r="J9" s="10" t="str">
        <f t="shared" si="0"/>
        <v/>
      </c>
      <c r="K9" s="11" t="str">
        <f t="shared" si="3"/>
        <v/>
      </c>
      <c r="L9" s="42">
        <f>IFERROR(MATCH(B9,JoursFériés,0),0)</f>
        <v>0</v>
      </c>
    </row>
    <row r="10" spans="1:14" x14ac:dyDescent="0.25">
      <c r="A10" s="7" t="s">
        <v>6</v>
      </c>
      <c r="B10" s="40">
        <f t="shared" si="1"/>
        <v>45267</v>
      </c>
      <c r="C10" s="8"/>
      <c r="D10" s="9" t="str">
        <f>IFERROR(VLOOKUP($C10,Paramétres!$A$2:$E$11,COLUMN()-2,FALSE),"")</f>
        <v/>
      </c>
      <c r="E10" s="9" t="str">
        <f>IFERROR(VLOOKUP($C10,Paramétres!$A$2:$E$11,COLUMN()-2,FALSE),"")</f>
        <v/>
      </c>
      <c r="F10" s="9" t="str">
        <f>IFERROR(VLOOKUP($C10,Paramétres!$A$2:$E$11,COLUMN()-2,FALSE),"")</f>
        <v/>
      </c>
      <c r="G10" s="9" t="str">
        <f>IFERROR(VLOOKUP($C10,Paramétres!$A$2:$E$11,COLUMN()-2,FALSE),"")</f>
        <v/>
      </c>
      <c r="H10" s="9" t="str">
        <f t="shared" si="2"/>
        <v/>
      </c>
      <c r="I10" s="8"/>
      <c r="J10" s="10" t="str">
        <f t="shared" si="0"/>
        <v/>
      </c>
      <c r="K10" s="11" t="str">
        <f t="shared" si="3"/>
        <v/>
      </c>
      <c r="L10" s="42">
        <f>IFERROR(MATCH(B10,JoursFériés,0),0)</f>
        <v>0</v>
      </c>
    </row>
    <row r="11" spans="1:14" x14ac:dyDescent="0.25">
      <c r="A11" s="7" t="s">
        <v>7</v>
      </c>
      <c r="B11" s="40">
        <f t="shared" si="1"/>
        <v>45268</v>
      </c>
      <c r="C11" s="8"/>
      <c r="D11" s="9" t="str">
        <f>IFERROR(VLOOKUP($C11,Paramétres!$A$2:$E$11,COLUMN()-2,FALSE),"")</f>
        <v/>
      </c>
      <c r="E11" s="9" t="str">
        <f>IFERROR(VLOOKUP($C11,Paramétres!$A$2:$E$11,COLUMN()-2,FALSE),"")</f>
        <v/>
      </c>
      <c r="F11" s="9" t="str">
        <f>IFERROR(VLOOKUP($C11,Paramétres!$A$2:$E$11,COLUMN()-2,FALSE),"")</f>
        <v/>
      </c>
      <c r="G11" s="9" t="str">
        <f>IFERROR(VLOOKUP($C11,Paramétres!$A$2:$E$11,COLUMN()-2,FALSE),"")</f>
        <v/>
      </c>
      <c r="H11" s="9" t="str">
        <f t="shared" si="2"/>
        <v/>
      </c>
      <c r="I11" s="8"/>
      <c r="J11" s="10" t="str">
        <f t="shared" si="0"/>
        <v/>
      </c>
      <c r="K11" s="11" t="str">
        <f t="shared" si="3"/>
        <v/>
      </c>
      <c r="L11" s="42">
        <f>IFERROR(MATCH(B11,JoursFériés,0),0)</f>
        <v>0</v>
      </c>
    </row>
    <row r="12" spans="1:14" x14ac:dyDescent="0.25">
      <c r="A12" s="7" t="s">
        <v>8</v>
      </c>
      <c r="B12" s="40">
        <f t="shared" si="1"/>
        <v>45269</v>
      </c>
      <c r="C12" s="8"/>
      <c r="D12" s="9" t="str">
        <f>IFERROR(VLOOKUP($C12,Paramétres!$A$2:$E$11,COLUMN()-2,FALSE),"")</f>
        <v/>
      </c>
      <c r="E12" s="9" t="str">
        <f>IFERROR(VLOOKUP($C12,Paramétres!$A$2:$E$11,COLUMN()-2,FALSE),"")</f>
        <v/>
      </c>
      <c r="F12" s="9" t="str">
        <f>IFERROR(VLOOKUP($C12,Paramétres!$A$2:$E$11,COLUMN()-2,FALSE),"")</f>
        <v/>
      </c>
      <c r="G12" s="9" t="str">
        <f>IFERROR(VLOOKUP($C12,Paramétres!$A$2:$E$11,COLUMN()-2,FALSE),"")</f>
        <v/>
      </c>
      <c r="H12" s="9" t="str">
        <f t="shared" si="2"/>
        <v/>
      </c>
      <c r="I12" s="8"/>
      <c r="J12" s="10" t="str">
        <f t="shared" si="0"/>
        <v/>
      </c>
      <c r="K12" s="11" t="str">
        <f t="shared" si="3"/>
        <v/>
      </c>
      <c r="L12" s="42">
        <f>IFERROR(MATCH(B12,JoursFériés,0),0)</f>
        <v>0</v>
      </c>
    </row>
    <row r="13" spans="1:14" x14ac:dyDescent="0.25">
      <c r="A13" s="7" t="s">
        <v>9</v>
      </c>
      <c r="B13" s="40">
        <f t="shared" si="1"/>
        <v>45270</v>
      </c>
      <c r="C13" s="8"/>
      <c r="D13" s="9" t="str">
        <f>IFERROR(VLOOKUP($C13,Paramétres!$A$2:$E$11,COLUMN()-2,FALSE),"")</f>
        <v/>
      </c>
      <c r="E13" s="9" t="str">
        <f>IFERROR(VLOOKUP($C13,Paramétres!$A$2:$E$11,COLUMN()-2,FALSE),"")</f>
        <v/>
      </c>
      <c r="F13" s="9" t="str">
        <f>IFERROR(VLOOKUP($C13,Paramétres!$A$2:$E$11,COLUMN()-2,FALSE),"")</f>
        <v/>
      </c>
      <c r="G13" s="9" t="str">
        <f>IFERROR(VLOOKUP($C13,Paramétres!$A$2:$E$11,COLUMN()-2,FALSE),"")</f>
        <v/>
      </c>
      <c r="H13" s="9" t="str">
        <f t="shared" si="2"/>
        <v/>
      </c>
      <c r="I13" s="8"/>
      <c r="J13" s="10" t="str">
        <f t="shared" si="0"/>
        <v/>
      </c>
      <c r="K13" s="11" t="str">
        <f t="shared" si="3"/>
        <v/>
      </c>
      <c r="L13" s="42">
        <f>IFERROR(MATCH(B13,JoursFériés,0),0)</f>
        <v>0</v>
      </c>
    </row>
    <row r="14" spans="1:14" x14ac:dyDescent="0.25">
      <c r="A14" s="7" t="s">
        <v>10</v>
      </c>
      <c r="B14" s="40">
        <f t="shared" si="1"/>
        <v>45271</v>
      </c>
      <c r="C14" s="8"/>
      <c r="D14" s="9" t="str">
        <f>IFERROR(VLOOKUP($C14,Paramétres!$A$2:$E$11,COLUMN()-2,FALSE),"")</f>
        <v/>
      </c>
      <c r="E14" s="9" t="str">
        <f>IFERROR(VLOOKUP($C14,Paramétres!$A$2:$E$11,COLUMN()-2,FALSE),"")</f>
        <v/>
      </c>
      <c r="F14" s="9" t="str">
        <f>IFERROR(VLOOKUP($C14,Paramétres!$A$2:$E$11,COLUMN()-2,FALSE),"")</f>
        <v/>
      </c>
      <c r="G14" s="9" t="str">
        <f>IFERROR(VLOOKUP($C14,Paramétres!$A$2:$E$11,COLUMN()-2,FALSE),"")</f>
        <v/>
      </c>
      <c r="H14" s="9" t="str">
        <f t="shared" si="2"/>
        <v/>
      </c>
      <c r="I14" s="8"/>
      <c r="J14" s="10" t="str">
        <f t="shared" si="0"/>
        <v/>
      </c>
      <c r="K14" s="11" t="str">
        <f t="shared" si="3"/>
        <v/>
      </c>
      <c r="L14" s="42">
        <f>IFERROR(MATCH(B14,JoursFériés,0),0)</f>
        <v>0</v>
      </c>
    </row>
    <row r="15" spans="1:14" x14ac:dyDescent="0.25">
      <c r="A15" s="7" t="s">
        <v>11</v>
      </c>
      <c r="B15" s="40">
        <f t="shared" si="1"/>
        <v>45272</v>
      </c>
      <c r="C15" s="8"/>
      <c r="D15" s="9" t="str">
        <f>IFERROR(VLOOKUP($C15,Paramétres!$A$2:$E$11,COLUMN()-2,FALSE),"")</f>
        <v/>
      </c>
      <c r="E15" s="9" t="str">
        <f>IFERROR(VLOOKUP($C15,Paramétres!$A$2:$E$11,COLUMN()-2,FALSE),"")</f>
        <v/>
      </c>
      <c r="F15" s="9" t="str">
        <f>IFERROR(VLOOKUP($C15,Paramétres!$A$2:$E$11,COLUMN()-2,FALSE),"")</f>
        <v/>
      </c>
      <c r="G15" s="9" t="str">
        <f>IFERROR(VLOOKUP($C15,Paramétres!$A$2:$E$11,COLUMN()-2,FALSE),"")</f>
        <v/>
      </c>
      <c r="H15" s="9" t="str">
        <f t="shared" si="2"/>
        <v/>
      </c>
      <c r="I15" s="8"/>
      <c r="J15" s="10" t="str">
        <f t="shared" si="0"/>
        <v/>
      </c>
      <c r="K15" s="11" t="str">
        <f t="shared" si="3"/>
        <v/>
      </c>
      <c r="L15" s="42">
        <f>IFERROR(MATCH(B15,JoursFériés,0),0)</f>
        <v>0</v>
      </c>
    </row>
    <row r="16" spans="1:14" x14ac:dyDescent="0.25">
      <c r="A16" s="7" t="s">
        <v>12</v>
      </c>
      <c r="B16" s="40">
        <f t="shared" si="1"/>
        <v>45273</v>
      </c>
      <c r="C16" s="8"/>
      <c r="D16" s="9" t="str">
        <f>IFERROR(VLOOKUP($C16,Paramétres!$A$2:$E$11,COLUMN()-2,FALSE),"")</f>
        <v/>
      </c>
      <c r="E16" s="9" t="str">
        <f>IFERROR(VLOOKUP($C16,Paramétres!$A$2:$E$11,COLUMN()-2,FALSE),"")</f>
        <v/>
      </c>
      <c r="F16" s="9" t="str">
        <f>IFERROR(VLOOKUP($C16,Paramétres!$A$2:$E$11,COLUMN()-2,FALSE),"")</f>
        <v/>
      </c>
      <c r="G16" s="9" t="str">
        <f>IFERROR(VLOOKUP($C16,Paramétres!$A$2:$E$11,COLUMN()-2,FALSE),"")</f>
        <v/>
      </c>
      <c r="H16" s="9" t="str">
        <f t="shared" si="2"/>
        <v/>
      </c>
      <c r="I16" s="8"/>
      <c r="J16" s="10" t="str">
        <f t="shared" si="0"/>
        <v/>
      </c>
      <c r="K16" s="11" t="str">
        <f t="shared" si="3"/>
        <v/>
      </c>
      <c r="L16" s="42">
        <f>IFERROR(MATCH(B16,JoursFériés,0),0)</f>
        <v>0</v>
      </c>
    </row>
    <row r="17" spans="1:12" x14ac:dyDescent="0.25">
      <c r="A17" s="7" t="s">
        <v>6</v>
      </c>
      <c r="B17" s="40">
        <f t="shared" si="1"/>
        <v>45274</v>
      </c>
      <c r="C17" s="8"/>
      <c r="D17" s="9" t="str">
        <f>IFERROR(VLOOKUP($C17,Paramétres!$A$2:$E$11,COLUMN()-2,FALSE),"")</f>
        <v/>
      </c>
      <c r="E17" s="9" t="str">
        <f>IFERROR(VLOOKUP($C17,Paramétres!$A$2:$E$11,COLUMN()-2,FALSE),"")</f>
        <v/>
      </c>
      <c r="F17" s="9" t="str">
        <f>IFERROR(VLOOKUP($C17,Paramétres!$A$2:$E$11,COLUMN()-2,FALSE),"")</f>
        <v/>
      </c>
      <c r="G17" s="9" t="str">
        <f>IFERROR(VLOOKUP($C17,Paramétres!$A$2:$E$11,COLUMN()-2,FALSE),"")</f>
        <v/>
      </c>
      <c r="H17" s="9" t="str">
        <f t="shared" si="2"/>
        <v/>
      </c>
      <c r="I17" s="8"/>
      <c r="J17" s="10" t="str">
        <f t="shared" si="0"/>
        <v/>
      </c>
      <c r="K17" s="11" t="str">
        <f t="shared" si="3"/>
        <v/>
      </c>
      <c r="L17" s="42">
        <f>IFERROR(MATCH(B17,JoursFériés,0),0)</f>
        <v>0</v>
      </c>
    </row>
    <row r="18" spans="1:12" x14ac:dyDescent="0.25">
      <c r="A18" s="7" t="s">
        <v>7</v>
      </c>
      <c r="B18" s="40">
        <f t="shared" si="1"/>
        <v>45275</v>
      </c>
      <c r="C18" s="8"/>
      <c r="D18" s="9" t="str">
        <f>IFERROR(VLOOKUP($C18,Paramétres!$A$2:$E$11,COLUMN()-2,FALSE),"")</f>
        <v/>
      </c>
      <c r="E18" s="9" t="str">
        <f>IFERROR(VLOOKUP($C18,Paramétres!$A$2:$E$11,COLUMN()-2,FALSE),"")</f>
        <v/>
      </c>
      <c r="F18" s="9" t="str">
        <f>IFERROR(VLOOKUP($C18,Paramétres!$A$2:$E$11,COLUMN()-2,FALSE),"")</f>
        <v/>
      </c>
      <c r="G18" s="9" t="str">
        <f>IFERROR(VLOOKUP($C18,Paramétres!$A$2:$E$11,COLUMN()-2,FALSE),"")</f>
        <v/>
      </c>
      <c r="H18" s="9" t="str">
        <f t="shared" si="2"/>
        <v/>
      </c>
      <c r="I18" s="8"/>
      <c r="J18" s="10" t="str">
        <f t="shared" si="0"/>
        <v/>
      </c>
      <c r="K18" s="11" t="str">
        <f t="shared" si="3"/>
        <v/>
      </c>
      <c r="L18" s="42">
        <f>IFERROR(MATCH(B18,JoursFériés,0),0)</f>
        <v>0</v>
      </c>
    </row>
    <row r="19" spans="1:12" x14ac:dyDescent="0.25">
      <c r="A19" s="7" t="s">
        <v>8</v>
      </c>
      <c r="B19" s="40">
        <f t="shared" si="1"/>
        <v>45276</v>
      </c>
      <c r="C19" s="8"/>
      <c r="D19" s="9" t="str">
        <f>IFERROR(VLOOKUP($C19,Paramétres!$A$2:$E$11,COLUMN()-2,FALSE),"")</f>
        <v/>
      </c>
      <c r="E19" s="9" t="str">
        <f>IFERROR(VLOOKUP($C19,Paramétres!$A$2:$E$11,COLUMN()-2,FALSE),"")</f>
        <v/>
      </c>
      <c r="F19" s="9" t="str">
        <f>IFERROR(VLOOKUP($C19,Paramétres!$A$2:$E$11,COLUMN()-2,FALSE),"")</f>
        <v/>
      </c>
      <c r="G19" s="9" t="str">
        <f>IFERROR(VLOOKUP($C19,Paramétres!$A$2:$E$11,COLUMN()-2,FALSE),"")</f>
        <v/>
      </c>
      <c r="H19" s="9" t="str">
        <f t="shared" si="2"/>
        <v/>
      </c>
      <c r="I19" s="8"/>
      <c r="J19" s="10" t="str">
        <f t="shared" si="0"/>
        <v/>
      </c>
      <c r="K19" s="11" t="str">
        <f t="shared" si="3"/>
        <v/>
      </c>
      <c r="L19" s="42">
        <f>IFERROR(MATCH(B19,JoursFériés,0),0)</f>
        <v>0</v>
      </c>
    </row>
    <row r="20" spans="1:12" x14ac:dyDescent="0.25">
      <c r="A20" s="7" t="s">
        <v>9</v>
      </c>
      <c r="B20" s="40">
        <f t="shared" si="1"/>
        <v>45277</v>
      </c>
      <c r="C20" s="8"/>
      <c r="D20" s="9" t="str">
        <f>IFERROR(VLOOKUP($C20,Paramétres!$A$2:$E$11,COLUMN()-2,FALSE),"")</f>
        <v/>
      </c>
      <c r="E20" s="9" t="str">
        <f>IFERROR(VLOOKUP($C20,Paramétres!$A$2:$E$11,COLUMN()-2,FALSE),"")</f>
        <v/>
      </c>
      <c r="F20" s="9" t="str">
        <f>IFERROR(VLOOKUP($C20,Paramétres!$A$2:$E$11,COLUMN()-2,FALSE),"")</f>
        <v/>
      </c>
      <c r="G20" s="9" t="str">
        <f>IFERROR(VLOOKUP($C20,Paramétres!$A$2:$E$11,COLUMN()-2,FALSE),"")</f>
        <v/>
      </c>
      <c r="H20" s="9" t="str">
        <f t="shared" si="2"/>
        <v/>
      </c>
      <c r="I20" s="8"/>
      <c r="J20" s="10" t="str">
        <f t="shared" si="0"/>
        <v/>
      </c>
      <c r="K20" s="11" t="str">
        <f t="shared" si="3"/>
        <v/>
      </c>
      <c r="L20" s="42">
        <f>IFERROR(MATCH(B20,JoursFériés,0),0)</f>
        <v>0</v>
      </c>
    </row>
    <row r="21" spans="1:12" x14ac:dyDescent="0.25">
      <c r="A21" s="7" t="s">
        <v>10</v>
      </c>
      <c r="B21" s="40">
        <f t="shared" si="1"/>
        <v>45278</v>
      </c>
      <c r="C21" s="8"/>
      <c r="D21" s="9" t="str">
        <f>IFERROR(VLOOKUP($C21,Paramétres!$A$2:$E$11,COLUMN()-2,FALSE),"")</f>
        <v/>
      </c>
      <c r="E21" s="9" t="str">
        <f>IFERROR(VLOOKUP($C21,Paramétres!$A$2:$E$11,COLUMN()-2,FALSE),"")</f>
        <v/>
      </c>
      <c r="F21" s="9" t="str">
        <f>IFERROR(VLOOKUP($C21,Paramétres!$A$2:$E$11,COLUMN()-2,FALSE),"")</f>
        <v/>
      </c>
      <c r="G21" s="9" t="str">
        <f>IFERROR(VLOOKUP($C21,Paramétres!$A$2:$E$11,COLUMN()-2,FALSE),"")</f>
        <v/>
      </c>
      <c r="H21" s="9" t="str">
        <f t="shared" si="2"/>
        <v/>
      </c>
      <c r="I21" s="8"/>
      <c r="J21" s="10" t="str">
        <f t="shared" si="0"/>
        <v/>
      </c>
      <c r="K21" s="11" t="str">
        <f t="shared" si="3"/>
        <v/>
      </c>
      <c r="L21" s="42">
        <f>IFERROR(MATCH(B21,JoursFériés,0),0)</f>
        <v>0</v>
      </c>
    </row>
    <row r="22" spans="1:12" x14ac:dyDescent="0.25">
      <c r="A22" s="7" t="s">
        <v>11</v>
      </c>
      <c r="B22" s="40">
        <f t="shared" si="1"/>
        <v>45279</v>
      </c>
      <c r="C22" s="8"/>
      <c r="D22" s="9" t="str">
        <f>IFERROR(VLOOKUP($C22,Paramétres!$A$2:$E$11,COLUMN()-2,FALSE),"")</f>
        <v/>
      </c>
      <c r="E22" s="9" t="str">
        <f>IFERROR(VLOOKUP($C22,Paramétres!$A$2:$E$11,COLUMN()-2,FALSE),"")</f>
        <v/>
      </c>
      <c r="F22" s="9" t="str">
        <f>IFERROR(VLOOKUP($C22,Paramétres!$A$2:$E$11,COLUMN()-2,FALSE),"")</f>
        <v/>
      </c>
      <c r="G22" s="9" t="str">
        <f>IFERROR(VLOOKUP($C22,Paramétres!$A$2:$E$11,COLUMN()-2,FALSE),"")</f>
        <v/>
      </c>
      <c r="H22" s="9" t="str">
        <f t="shared" si="2"/>
        <v/>
      </c>
      <c r="I22" s="8"/>
      <c r="J22" s="10" t="str">
        <f t="shared" si="0"/>
        <v/>
      </c>
      <c r="K22" s="11" t="str">
        <f t="shared" si="3"/>
        <v/>
      </c>
      <c r="L22" s="42">
        <f>IFERROR(MATCH(B22,JoursFériés,0),0)</f>
        <v>0</v>
      </c>
    </row>
    <row r="23" spans="1:12" x14ac:dyDescent="0.25">
      <c r="A23" s="7" t="s">
        <v>12</v>
      </c>
      <c r="B23" s="40">
        <f t="shared" si="1"/>
        <v>45280</v>
      </c>
      <c r="C23" s="8"/>
      <c r="D23" s="9" t="str">
        <f>IFERROR(VLOOKUP($C23,Paramétres!$A$2:$E$11,COLUMN()-2,FALSE),"")</f>
        <v/>
      </c>
      <c r="E23" s="9" t="str">
        <f>IFERROR(VLOOKUP($C23,Paramétres!$A$2:$E$11,COLUMN()-2,FALSE),"")</f>
        <v/>
      </c>
      <c r="F23" s="9" t="str">
        <f>IFERROR(VLOOKUP($C23,Paramétres!$A$2:$E$11,COLUMN()-2,FALSE),"")</f>
        <v/>
      </c>
      <c r="G23" s="9" t="str">
        <f>IFERROR(VLOOKUP($C23,Paramétres!$A$2:$E$11,COLUMN()-2,FALSE),"")</f>
        <v/>
      </c>
      <c r="H23" s="9" t="str">
        <f t="shared" si="2"/>
        <v/>
      </c>
      <c r="I23" s="8"/>
      <c r="J23" s="10" t="str">
        <f t="shared" si="0"/>
        <v/>
      </c>
      <c r="K23" s="11" t="str">
        <f t="shared" si="3"/>
        <v/>
      </c>
      <c r="L23" s="42">
        <f>IFERROR(MATCH(B23,JoursFériés,0),0)</f>
        <v>0</v>
      </c>
    </row>
    <row r="24" spans="1:12" x14ac:dyDescent="0.25">
      <c r="A24" s="7" t="s">
        <v>6</v>
      </c>
      <c r="B24" s="40">
        <f t="shared" si="1"/>
        <v>45281</v>
      </c>
      <c r="C24" s="8"/>
      <c r="D24" s="9" t="str">
        <f>IFERROR(VLOOKUP($C24,Paramétres!$A$2:$E$11,COLUMN()-2,FALSE),"")</f>
        <v/>
      </c>
      <c r="E24" s="9" t="str">
        <f>IFERROR(VLOOKUP($C24,Paramétres!$A$2:$E$11,COLUMN()-2,FALSE),"")</f>
        <v/>
      </c>
      <c r="F24" s="9" t="str">
        <f>IFERROR(VLOOKUP($C24,Paramétres!$A$2:$E$11,COLUMN()-2,FALSE),"")</f>
        <v/>
      </c>
      <c r="G24" s="9" t="str">
        <f>IFERROR(VLOOKUP($C24,Paramétres!$A$2:$E$11,COLUMN()-2,FALSE),"")</f>
        <v/>
      </c>
      <c r="H24" s="9" t="str">
        <f t="shared" si="2"/>
        <v/>
      </c>
      <c r="I24" s="8"/>
      <c r="J24" s="10" t="str">
        <f t="shared" si="0"/>
        <v/>
      </c>
      <c r="K24" s="11" t="str">
        <f t="shared" si="3"/>
        <v/>
      </c>
      <c r="L24" s="42">
        <f>IFERROR(MATCH(B24,JoursFériés,0),0)</f>
        <v>0</v>
      </c>
    </row>
    <row r="25" spans="1:12" x14ac:dyDescent="0.25">
      <c r="A25" s="7" t="s">
        <v>7</v>
      </c>
      <c r="B25" s="40">
        <f t="shared" si="1"/>
        <v>45282</v>
      </c>
      <c r="C25" s="8"/>
      <c r="D25" s="9" t="str">
        <f>IFERROR(VLOOKUP($C25,Paramétres!$A$2:$E$11,COLUMN()-2,FALSE),"")</f>
        <v/>
      </c>
      <c r="E25" s="9" t="str">
        <f>IFERROR(VLOOKUP($C25,Paramétres!$A$2:$E$11,COLUMN()-2,FALSE),"")</f>
        <v/>
      </c>
      <c r="F25" s="9" t="str">
        <f>IFERROR(VLOOKUP($C25,Paramétres!$A$2:$E$11,COLUMN()-2,FALSE),"")</f>
        <v/>
      </c>
      <c r="G25" s="9" t="str">
        <f>IFERROR(VLOOKUP($C25,Paramétres!$A$2:$E$11,COLUMN()-2,FALSE),"")</f>
        <v/>
      </c>
      <c r="H25" s="9" t="str">
        <f t="shared" si="2"/>
        <v/>
      </c>
      <c r="I25" s="8"/>
      <c r="J25" s="10" t="str">
        <f t="shared" si="0"/>
        <v/>
      </c>
      <c r="K25" s="11" t="str">
        <f t="shared" si="3"/>
        <v/>
      </c>
      <c r="L25" s="42">
        <f>IFERROR(MATCH(B25,JoursFériés,0),0)</f>
        <v>0</v>
      </c>
    </row>
    <row r="26" spans="1:12" x14ac:dyDescent="0.25">
      <c r="A26" s="7" t="s">
        <v>8</v>
      </c>
      <c r="B26" s="40">
        <f t="shared" si="1"/>
        <v>45283</v>
      </c>
      <c r="C26" s="8"/>
      <c r="D26" s="9" t="str">
        <f>IFERROR(VLOOKUP($C26,Paramétres!$A$2:$E$11,COLUMN()-2,FALSE),"")</f>
        <v/>
      </c>
      <c r="E26" s="9" t="str">
        <f>IFERROR(VLOOKUP($C26,Paramétres!$A$2:$E$11,COLUMN()-2,FALSE),"")</f>
        <v/>
      </c>
      <c r="F26" s="9" t="str">
        <f>IFERROR(VLOOKUP($C26,Paramétres!$A$2:$E$11,COLUMN()-2,FALSE),"")</f>
        <v/>
      </c>
      <c r="G26" s="9" t="str">
        <f>IFERROR(VLOOKUP($C26,Paramétres!$A$2:$E$11,COLUMN()-2,FALSE),"")</f>
        <v/>
      </c>
      <c r="H26" s="9" t="str">
        <f t="shared" si="2"/>
        <v/>
      </c>
      <c r="I26" s="8"/>
      <c r="J26" s="10" t="str">
        <f t="shared" si="0"/>
        <v/>
      </c>
      <c r="K26" s="11" t="str">
        <f t="shared" si="3"/>
        <v/>
      </c>
      <c r="L26" s="42">
        <f>IFERROR(MATCH(B26,JoursFériés,0),0)</f>
        <v>0</v>
      </c>
    </row>
    <row r="27" spans="1:12" x14ac:dyDescent="0.25">
      <c r="A27" s="7" t="s">
        <v>9</v>
      </c>
      <c r="B27" s="40">
        <f t="shared" si="1"/>
        <v>45284</v>
      </c>
      <c r="C27" s="8"/>
      <c r="D27" s="9" t="str">
        <f>IFERROR(VLOOKUP($C27,Paramétres!$A$2:$E$11,COLUMN()-2,FALSE),"")</f>
        <v/>
      </c>
      <c r="E27" s="9" t="str">
        <f>IFERROR(VLOOKUP($C27,Paramétres!$A$2:$E$11,COLUMN()-2,FALSE),"")</f>
        <v/>
      </c>
      <c r="F27" s="9" t="str">
        <f>IFERROR(VLOOKUP($C27,Paramétres!$A$2:$E$11,COLUMN()-2,FALSE),"")</f>
        <v/>
      </c>
      <c r="G27" s="9" t="str">
        <f>IFERROR(VLOOKUP($C27,Paramétres!$A$2:$E$11,COLUMN()-2,FALSE),"")</f>
        <v/>
      </c>
      <c r="H27" s="9" t="str">
        <f t="shared" si="2"/>
        <v/>
      </c>
      <c r="I27" s="8"/>
      <c r="J27" s="10" t="str">
        <f t="shared" si="0"/>
        <v/>
      </c>
      <c r="K27" s="11" t="str">
        <f t="shared" si="3"/>
        <v/>
      </c>
      <c r="L27" s="42">
        <f>IFERROR(MATCH(B27,JoursFériés,0),0)</f>
        <v>0</v>
      </c>
    </row>
    <row r="28" spans="1:12" x14ac:dyDescent="0.25">
      <c r="A28" s="7" t="s">
        <v>10</v>
      </c>
      <c r="B28" s="40">
        <f t="shared" si="1"/>
        <v>45285</v>
      </c>
      <c r="C28" s="8"/>
      <c r="D28" s="9" t="str">
        <f>IFERROR(VLOOKUP($C28,Paramétres!$A$2:$E$11,COLUMN()-2,FALSE),"")</f>
        <v/>
      </c>
      <c r="E28" s="9" t="str">
        <f>IFERROR(VLOOKUP($C28,Paramétres!$A$2:$E$11,COLUMN()-2,FALSE),"")</f>
        <v/>
      </c>
      <c r="F28" s="9" t="str">
        <f>IFERROR(VLOOKUP($C28,Paramétres!$A$2:$E$11,COLUMN()-2,FALSE),"")</f>
        <v/>
      </c>
      <c r="G28" s="9" t="str">
        <f>IFERROR(VLOOKUP($C28,Paramétres!$A$2:$E$11,COLUMN()-2,FALSE),"")</f>
        <v/>
      </c>
      <c r="H28" s="9" t="str">
        <f t="shared" si="2"/>
        <v/>
      </c>
      <c r="I28" s="8"/>
      <c r="J28" s="10" t="str">
        <f t="shared" si="0"/>
        <v/>
      </c>
      <c r="K28" s="11" t="str">
        <f t="shared" si="3"/>
        <v/>
      </c>
      <c r="L28" s="42">
        <f>IFERROR(MATCH(B28,JoursFériés,0),0)</f>
        <v>13</v>
      </c>
    </row>
    <row r="29" spans="1:12" x14ac:dyDescent="0.25">
      <c r="A29" s="7" t="s">
        <v>11</v>
      </c>
      <c r="B29" s="40">
        <f t="shared" si="1"/>
        <v>45286</v>
      </c>
      <c r="C29" s="8"/>
      <c r="D29" s="9" t="str">
        <f>IFERROR(VLOOKUP($C29,Paramétres!$A$2:$E$11,COLUMN()-2,FALSE),"")</f>
        <v/>
      </c>
      <c r="E29" s="9" t="str">
        <f>IFERROR(VLOOKUP($C29,Paramétres!$A$2:$E$11,COLUMN()-2,FALSE),"")</f>
        <v/>
      </c>
      <c r="F29" s="9" t="str">
        <f>IFERROR(VLOOKUP($C29,Paramétres!$A$2:$E$11,COLUMN()-2,FALSE),"")</f>
        <v/>
      </c>
      <c r="G29" s="9" t="str">
        <f>IFERROR(VLOOKUP($C29,Paramétres!$A$2:$E$11,COLUMN()-2,FALSE),"")</f>
        <v/>
      </c>
      <c r="H29" s="9" t="str">
        <f t="shared" si="2"/>
        <v/>
      </c>
      <c r="I29" s="8"/>
      <c r="J29" s="10" t="str">
        <f t="shared" si="0"/>
        <v/>
      </c>
      <c r="K29" s="11" t="str">
        <f t="shared" si="3"/>
        <v/>
      </c>
      <c r="L29" s="42">
        <f>IFERROR(MATCH(B29,JoursFériés,0),0)</f>
        <v>0</v>
      </c>
    </row>
    <row r="30" spans="1:12" x14ac:dyDescent="0.25">
      <c r="A30" s="7" t="s">
        <v>12</v>
      </c>
      <c r="B30" s="40">
        <f t="shared" si="1"/>
        <v>45287</v>
      </c>
      <c r="C30" s="8"/>
      <c r="D30" s="9" t="str">
        <f>IFERROR(VLOOKUP($C30,Paramétres!$A$2:$E$11,COLUMN()-2,FALSE),"")</f>
        <v/>
      </c>
      <c r="E30" s="9" t="str">
        <f>IFERROR(VLOOKUP($C30,Paramétres!$A$2:$E$11,COLUMN()-2,FALSE),"")</f>
        <v/>
      </c>
      <c r="F30" s="9" t="str">
        <f>IFERROR(VLOOKUP($C30,Paramétres!$A$2:$E$11,COLUMN()-2,FALSE),"")</f>
        <v/>
      </c>
      <c r="G30" s="9" t="str">
        <f>IFERROR(VLOOKUP($C30,Paramétres!$A$2:$E$11,COLUMN()-2,FALSE),"")</f>
        <v/>
      </c>
      <c r="H30" s="9" t="str">
        <f t="shared" si="2"/>
        <v/>
      </c>
      <c r="I30" s="8"/>
      <c r="J30" s="10" t="str">
        <f t="shared" si="0"/>
        <v/>
      </c>
      <c r="K30" s="11" t="str">
        <f t="shared" si="3"/>
        <v/>
      </c>
      <c r="L30" s="42">
        <f>IFERROR(MATCH(B30,JoursFériés,0),0)</f>
        <v>0</v>
      </c>
    </row>
    <row r="31" spans="1:12" x14ac:dyDescent="0.25">
      <c r="A31" s="7" t="s">
        <v>6</v>
      </c>
      <c r="B31" s="40">
        <f t="shared" si="1"/>
        <v>45288</v>
      </c>
      <c r="C31" s="8"/>
      <c r="D31" s="9" t="str">
        <f>IFERROR(VLOOKUP($C31,Paramétres!$A$2:$E$11,COLUMN()-2,FALSE),"")</f>
        <v/>
      </c>
      <c r="E31" s="9" t="str">
        <f>IFERROR(VLOOKUP($C31,Paramétres!$A$2:$E$11,COLUMN()-2,FALSE),"")</f>
        <v/>
      </c>
      <c r="F31" s="9" t="str">
        <f>IFERROR(VLOOKUP($C31,Paramétres!$A$2:$E$11,COLUMN()-2,FALSE),"")</f>
        <v/>
      </c>
      <c r="G31" s="9" t="str">
        <f>IFERROR(VLOOKUP($C31,Paramétres!$A$2:$E$11,COLUMN()-2,FALSE),"")</f>
        <v/>
      </c>
      <c r="H31" s="9" t="str">
        <f t="shared" si="2"/>
        <v/>
      </c>
      <c r="I31" s="8"/>
      <c r="J31" s="10" t="str">
        <f>IF(H31=0,"repos","")</f>
        <v/>
      </c>
      <c r="K31" s="11" t="str">
        <f t="shared" si="3"/>
        <v/>
      </c>
      <c r="L31" s="42">
        <f>IFERROR(MATCH(B31,JoursFériés,0),0)</f>
        <v>0</v>
      </c>
    </row>
    <row r="32" spans="1:12" x14ac:dyDescent="0.25">
      <c r="A32" s="7" t="s">
        <v>7</v>
      </c>
      <c r="B32" s="40">
        <f t="shared" si="1"/>
        <v>45289</v>
      </c>
      <c r="C32" s="8"/>
      <c r="D32" s="9" t="str">
        <f>IFERROR(VLOOKUP($C32,Paramétres!$A$2:$E$11,COLUMN()-2,FALSE),"")</f>
        <v/>
      </c>
      <c r="E32" s="9" t="str">
        <f>IFERROR(VLOOKUP($C32,Paramétres!$A$2:$E$11,COLUMN()-2,FALSE),"")</f>
        <v/>
      </c>
      <c r="F32" s="9" t="str">
        <f>IFERROR(VLOOKUP($C32,Paramétres!$A$2:$E$11,COLUMN()-2,FALSE),"")</f>
        <v/>
      </c>
      <c r="G32" s="9" t="str">
        <f>IFERROR(VLOOKUP($C32,Paramétres!$A$2:$E$11,COLUMN()-2,FALSE),"")</f>
        <v/>
      </c>
      <c r="H32" s="9" t="str">
        <f t="shared" si="2"/>
        <v/>
      </c>
      <c r="I32" s="8"/>
      <c r="J32" s="10" t="str">
        <f>IF(H32=0,"repos","")</f>
        <v/>
      </c>
      <c r="K32" s="11" t="str">
        <f t="shared" si="3"/>
        <v/>
      </c>
      <c r="L32" s="42">
        <f>IFERROR(MATCH(B32,JoursFériés,0),0)</f>
        <v>0</v>
      </c>
    </row>
    <row r="33" spans="1:14" x14ac:dyDescent="0.25">
      <c r="A33" s="7" t="s">
        <v>8</v>
      </c>
      <c r="B33" s="40">
        <f t="shared" si="1"/>
        <v>45290</v>
      </c>
      <c r="C33" s="8"/>
      <c r="D33" s="9" t="str">
        <f>IFERROR(VLOOKUP($C33,Paramétres!$A$2:$E$11,COLUMN()-2,FALSE),"")</f>
        <v/>
      </c>
      <c r="E33" s="9" t="str">
        <f>IFERROR(VLOOKUP($C33,Paramétres!$A$2:$E$11,COLUMN()-2,FALSE),"")</f>
        <v/>
      </c>
      <c r="F33" s="9" t="str">
        <f>IFERROR(VLOOKUP($C33,Paramétres!$A$2:$E$11,COLUMN()-2,FALSE),"")</f>
        <v/>
      </c>
      <c r="G33" s="9" t="str">
        <f>IFERROR(VLOOKUP($C33,Paramétres!$A$2:$E$11,COLUMN()-2,FALSE),"")</f>
        <v/>
      </c>
      <c r="H33" s="9" t="str">
        <f t="shared" si="2"/>
        <v/>
      </c>
      <c r="I33" s="8"/>
      <c r="J33" s="10" t="str">
        <f>IF(H33=0,"repos","")</f>
        <v/>
      </c>
      <c r="K33" s="11" t="str">
        <f t="shared" si="3"/>
        <v/>
      </c>
      <c r="L33" s="42">
        <f>IFERROR(MATCH(B33,JoursFériés,0),0)</f>
        <v>0</v>
      </c>
    </row>
    <row r="34" spans="1:14" x14ac:dyDescent="0.25">
      <c r="A34" s="7" t="s">
        <v>9</v>
      </c>
      <c r="B34" s="40">
        <f t="shared" si="1"/>
        <v>45291</v>
      </c>
      <c r="C34" s="8"/>
      <c r="D34" s="9" t="str">
        <f>IFERROR(VLOOKUP($C34,Paramétres!$A$2:$E$11,COLUMN()-2,FALSE),"")</f>
        <v/>
      </c>
      <c r="E34" s="9" t="str">
        <f>IFERROR(VLOOKUP($C34,Paramétres!$A$2:$E$11,COLUMN()-2,FALSE),"")</f>
        <v/>
      </c>
      <c r="F34" s="9" t="str">
        <f>IFERROR(VLOOKUP($C34,Paramétres!$A$2:$E$11,COLUMN()-2,FALSE),"")</f>
        <v/>
      </c>
      <c r="G34" s="9" t="str">
        <f>IFERROR(VLOOKUP($C34,Paramétres!$A$2:$E$11,COLUMN()-2,FALSE),"")</f>
        <v/>
      </c>
      <c r="H34" s="9" t="str">
        <f t="shared" si="2"/>
        <v/>
      </c>
      <c r="I34" s="8"/>
      <c r="J34" s="10" t="str">
        <f>IF(H34=0,"repos","")</f>
        <v/>
      </c>
      <c r="K34" s="11" t="str">
        <f t="shared" si="3"/>
        <v/>
      </c>
      <c r="L34" s="6">
        <f>IFERROR(MATCH(B34,JoursFériés,0),0)</f>
        <v>0</v>
      </c>
    </row>
    <row r="35" spans="1:14" x14ac:dyDescent="0.25">
      <c r="A35" s="34" t="s">
        <v>2</v>
      </c>
      <c r="B35" s="34"/>
      <c r="C35" s="34"/>
      <c r="D35" s="34"/>
      <c r="E35" s="34"/>
      <c r="F35" s="34"/>
      <c r="G35" s="34"/>
      <c r="H35" s="44">
        <f>SUM(H4:H34)</f>
        <v>0</v>
      </c>
      <c r="I35" s="12"/>
    </row>
    <row r="36" spans="1:14" x14ac:dyDescent="0.25">
      <c r="A36" s="34" t="s">
        <v>13</v>
      </c>
      <c r="B36" s="34"/>
      <c r="C36" s="34"/>
      <c r="D36" s="34"/>
      <c r="E36" s="34"/>
      <c r="F36" s="34"/>
      <c r="G36" s="34"/>
      <c r="H36" s="9">
        <f>SUMIF(A4:A34,"DIMANCHE",H4:H34)</f>
        <v>0</v>
      </c>
      <c r="I36" s="12"/>
    </row>
    <row r="37" spans="1:14" x14ac:dyDescent="0.25">
      <c r="A37" s="34" t="s">
        <v>14</v>
      </c>
      <c r="B37" s="34"/>
      <c r="C37" s="34"/>
      <c r="D37" s="34"/>
      <c r="E37" s="34"/>
      <c r="F37" s="34"/>
      <c r="G37" s="34"/>
      <c r="H37" s="4">
        <f>SUMIF(L4:L34,"&gt;0",H4:H34)</f>
        <v>0</v>
      </c>
      <c r="I37" s="12"/>
    </row>
    <row r="38" spans="1:14" x14ac:dyDescent="0.25">
      <c r="A38" s="34" t="s">
        <v>15</v>
      </c>
      <c r="B38" s="34"/>
      <c r="C38" s="34"/>
      <c r="D38" s="34"/>
      <c r="E38" s="34"/>
      <c r="F38" s="34"/>
      <c r="G38" s="34"/>
      <c r="H38" s="4">
        <f>SUM(I4:I34)</f>
        <v>0</v>
      </c>
      <c r="I38" s="12"/>
      <c r="M38" s="1" t="s">
        <v>52</v>
      </c>
      <c r="N38" s="1" t="s">
        <v>53</v>
      </c>
    </row>
    <row r="39" spans="1:14" x14ac:dyDescent="0.25">
      <c r="A39" s="38" t="str">
        <f ca="1">"REPORT " &amp; UPPER(N39)</f>
        <v>REPORT NOVEMBRE</v>
      </c>
      <c r="B39" s="38"/>
      <c r="C39" s="38"/>
      <c r="D39" s="38"/>
      <c r="E39" s="38"/>
      <c r="F39" s="38"/>
      <c r="G39" s="38"/>
      <c r="H39" s="60">
        <v>0.39583333333333331</v>
      </c>
      <c r="I39" s="12"/>
      <c r="M39" s="1" t="str">
        <f ca="1">RIGHT(CELL("filename",A1),LEN(CELL("filename",A1))-SEARCH("]",CELL("filename",A1)))</f>
        <v>Décembre</v>
      </c>
      <c r="N39" s="1" t="str" cm="1">
        <f t="array" aca="1" ref="N39" ca="1">IF(MATCH(M39,ListeMois,0)=1,INDEX(ListeMois,12),INDEX(ListeMois,MATCH(M39,ListeMois,0)-1))</f>
        <v>Novembre</v>
      </c>
    </row>
    <row r="40" spans="1:14" x14ac:dyDescent="0.25">
      <c r="A40" s="31" t="s">
        <v>67</v>
      </c>
      <c r="B40" s="32"/>
      <c r="C40" s="32"/>
      <c r="D40" s="32"/>
      <c r="E40" s="32"/>
      <c r="F40" s="32"/>
      <c r="G40" s="33"/>
      <c r="H40" s="61">
        <f>H35+H39</f>
        <v>0.39583333333333331</v>
      </c>
      <c r="I40" s="12"/>
    </row>
    <row r="41" spans="1:14" x14ac:dyDescent="0.25">
      <c r="A41" s="49" t="s">
        <v>49</v>
      </c>
      <c r="B41" s="50"/>
      <c r="C41" s="50"/>
      <c r="D41" s="50"/>
      <c r="E41" s="51"/>
      <c r="F41" s="45" t="s">
        <v>48</v>
      </c>
      <c r="G41" s="46">
        <f>B19</f>
        <v>45276</v>
      </c>
      <c r="H41" s="47">
        <f>SUMIF(B4:B34,"&lt;=" &amp; G41,H4:H34)+H39</f>
        <v>0.39583333333333331</v>
      </c>
      <c r="I41" s="48" t="s">
        <v>50</v>
      </c>
    </row>
    <row r="42" spans="1:14" x14ac:dyDescent="0.25">
      <c r="A42" s="52" t="s">
        <v>51</v>
      </c>
      <c r="B42" s="53"/>
      <c r="C42" s="53"/>
      <c r="D42" s="53"/>
      <c r="E42" s="53"/>
      <c r="F42" s="53"/>
      <c r="G42" s="54"/>
      <c r="H42" s="55">
        <f>H40-H35+H39</f>
        <v>0.79166666666666663</v>
      </c>
      <c r="I42" s="12"/>
    </row>
    <row r="43" spans="1:14" x14ac:dyDescent="0.25">
      <c r="A43" s="13"/>
      <c r="B43" s="12"/>
      <c r="C43" s="12"/>
      <c r="D43" s="14"/>
      <c r="E43" s="14"/>
      <c r="F43" s="14"/>
      <c r="G43" s="15" t="s">
        <v>16</v>
      </c>
      <c r="H43" s="16">
        <f>H35*10.85*24</f>
        <v>0</v>
      </c>
      <c r="I43" s="12"/>
    </row>
    <row r="44" spans="1:14" x14ac:dyDescent="0.25">
      <c r="G44" s="19" t="s">
        <v>17</v>
      </c>
      <c r="H44" s="20">
        <f>H43-(H43*19.8%)</f>
        <v>0</v>
      </c>
      <c r="I44" s="12"/>
    </row>
  </sheetData>
  <mergeCells count="16">
    <mergeCell ref="A41:E41"/>
    <mergeCell ref="A42:G42"/>
    <mergeCell ref="H2:H3"/>
    <mergeCell ref="I2:I3"/>
    <mergeCell ref="D1:K1"/>
    <mergeCell ref="C2:C3"/>
    <mergeCell ref="A40:G40"/>
    <mergeCell ref="A1:B1"/>
    <mergeCell ref="A2:B3"/>
    <mergeCell ref="D2:E2"/>
    <mergeCell ref="F2:G2"/>
    <mergeCell ref="A35:G35"/>
    <mergeCell ref="A36:G36"/>
    <mergeCell ref="A37:G37"/>
    <mergeCell ref="A38:G38"/>
    <mergeCell ref="A39:G39"/>
  </mergeCells>
  <conditionalFormatting sqref="D4:G4 D6:G10 D29:G29 D13:G17 D19:G24">
    <cfRule type="cellIs" dxfId="83" priority="87" operator="lessThan">
      <formula>0.5</formula>
    </cfRule>
  </conditionalFormatting>
  <conditionalFormatting sqref="D4:G34">
    <cfRule type="cellIs" dxfId="82" priority="85" operator="greaterThan">
      <formula>0</formula>
    </cfRule>
    <cfRule type="cellIs" dxfId="81" priority="86" stopIfTrue="1" operator="lessThan">
      <formula>0.5</formula>
    </cfRule>
  </conditionalFormatting>
  <conditionalFormatting sqref="D4:G4 D6:G11 D13:G33">
    <cfRule type="cellIs" dxfId="80" priority="84" operator="lessThan">
      <formula>0.5</formula>
    </cfRule>
  </conditionalFormatting>
  <conditionalFormatting sqref="D4:G34">
    <cfRule type="cellIs" dxfId="79" priority="83" stopIfTrue="1" operator="lessThan">
      <formula>0.5</formula>
    </cfRule>
  </conditionalFormatting>
  <conditionalFormatting sqref="D4">
    <cfRule type="cellIs" dxfId="78" priority="80" operator="greaterThan">
      <formula>0</formula>
    </cfRule>
    <cfRule type="colorScale" priority="81">
      <colorScale>
        <cfvo type="min"/>
        <cfvo type="max"/>
        <color rgb="FFFF7128"/>
        <color rgb="FFFFEF9C"/>
      </colorScale>
    </cfRule>
    <cfRule type="cellIs" dxfId="77" priority="82" operator="greaterThan">
      <formula>0</formula>
    </cfRule>
  </conditionalFormatting>
  <conditionalFormatting sqref="D4:D33">
    <cfRule type="cellIs" dxfId="76" priority="76" operator="greaterThan">
      <formula>0</formula>
    </cfRule>
    <cfRule type="cellIs" dxfId="75" priority="77" operator="lessThan">
      <formula>0</formula>
    </cfRule>
    <cfRule type="containsText" dxfId="74" priority="78" operator="containsText" text="&gt;0">
      <formula>NOT(ISERROR(SEARCH("&gt;0",D4)))</formula>
    </cfRule>
    <cfRule type="cellIs" dxfId="73" priority="79" operator="greaterThan">
      <formula>0</formula>
    </cfRule>
  </conditionalFormatting>
  <conditionalFormatting sqref="D4:D17">
    <cfRule type="cellIs" dxfId="72" priority="75" operator="greaterThan">
      <formula>0</formula>
    </cfRule>
  </conditionalFormatting>
  <conditionalFormatting sqref="D34">
    <cfRule type="cellIs" dxfId="71" priority="74" operator="greaterThan">
      <formula>0</formula>
    </cfRule>
  </conditionalFormatting>
  <conditionalFormatting sqref="D4:D34">
    <cfRule type="cellIs" dxfId="70" priority="73" operator="greaterThan">
      <formula>0</formula>
    </cfRule>
  </conditionalFormatting>
  <conditionalFormatting sqref="D18">
    <cfRule type="cellIs" dxfId="69" priority="72" operator="greaterThan">
      <formula>0</formula>
    </cfRule>
  </conditionalFormatting>
  <conditionalFormatting sqref="D19">
    <cfRule type="cellIs" dxfId="68" priority="71" operator="greaterThan">
      <formula>0</formula>
    </cfRule>
  </conditionalFormatting>
  <conditionalFormatting sqref="D22">
    <cfRule type="cellIs" dxfId="67" priority="70" operator="greaterThan">
      <formula>0</formula>
    </cfRule>
  </conditionalFormatting>
  <conditionalFormatting sqref="D23">
    <cfRule type="cellIs" dxfId="66" priority="69" operator="greaterThan">
      <formula>0</formula>
    </cfRule>
  </conditionalFormatting>
  <conditionalFormatting sqref="D25:D26">
    <cfRule type="cellIs" dxfId="65" priority="68" operator="greaterThan">
      <formula>0</formula>
    </cfRule>
  </conditionalFormatting>
  <conditionalFormatting sqref="D29">
    <cfRule type="cellIs" dxfId="64" priority="67" operator="greaterThan">
      <formula>0</formula>
    </cfRule>
  </conditionalFormatting>
  <conditionalFormatting sqref="D20:D21">
    <cfRule type="cellIs" dxfId="63" priority="66" operator="greaterThan">
      <formula>0</formula>
    </cfRule>
  </conditionalFormatting>
  <conditionalFormatting sqref="D27:G28">
    <cfRule type="cellIs" dxfId="62" priority="65" operator="lessThan">
      <formula>0.5</formula>
    </cfRule>
  </conditionalFormatting>
  <conditionalFormatting sqref="D27:D28">
    <cfRule type="cellIs" dxfId="61" priority="64" operator="greaterThan">
      <formula>0</formula>
    </cfRule>
  </conditionalFormatting>
  <conditionalFormatting sqref="D13:D14">
    <cfRule type="cellIs" dxfId="60" priority="63" operator="greaterThan">
      <formula>0</formula>
    </cfRule>
  </conditionalFormatting>
  <conditionalFormatting sqref="D16">
    <cfRule type="cellIs" dxfId="59" priority="62" operator="greaterThan">
      <formula>0</formula>
    </cfRule>
  </conditionalFormatting>
  <conditionalFormatting sqref="D24">
    <cfRule type="cellIs" dxfId="58" priority="61" operator="greaterThan">
      <formula>0</formula>
    </cfRule>
  </conditionalFormatting>
  <conditionalFormatting sqref="D30:G30 D33:G33">
    <cfRule type="cellIs" dxfId="57" priority="60" operator="lessThan">
      <formula>0.5</formula>
    </cfRule>
  </conditionalFormatting>
  <conditionalFormatting sqref="D30 D33">
    <cfRule type="cellIs" dxfId="56" priority="59" operator="greaterThan">
      <formula>0</formula>
    </cfRule>
  </conditionalFormatting>
  <conditionalFormatting sqref="D4:G4 D6:G10 D29:G29 D13:G17 D19:G24">
    <cfRule type="cellIs" dxfId="55" priority="58" operator="lessThan">
      <formula>0.5</formula>
    </cfRule>
  </conditionalFormatting>
  <conditionalFormatting sqref="D4:G34">
    <cfRule type="cellIs" dxfId="54" priority="56" operator="greaterThan">
      <formula>0</formula>
    </cfRule>
    <cfRule type="cellIs" dxfId="53" priority="57" stopIfTrue="1" operator="lessThan">
      <formula>0.5</formula>
    </cfRule>
  </conditionalFormatting>
  <conditionalFormatting sqref="D4:G4 D6:G11 D13:G33">
    <cfRule type="cellIs" dxfId="52" priority="55" operator="lessThan">
      <formula>0.5</formula>
    </cfRule>
  </conditionalFormatting>
  <conditionalFormatting sqref="D4:G34">
    <cfRule type="cellIs" dxfId="51" priority="54" stopIfTrue="1" operator="lessThan">
      <formula>0.5</formula>
    </cfRule>
  </conditionalFormatting>
  <conditionalFormatting sqref="D4">
    <cfRule type="cellIs" dxfId="50" priority="51" operator="greaterThan">
      <formula>0</formula>
    </cfRule>
    <cfRule type="colorScale" priority="52">
      <colorScale>
        <cfvo type="min"/>
        <cfvo type="max"/>
        <color rgb="FFFF7128"/>
        <color rgb="FFFFEF9C"/>
      </colorScale>
    </cfRule>
    <cfRule type="cellIs" dxfId="49" priority="53" operator="greaterThan">
      <formula>0</formula>
    </cfRule>
  </conditionalFormatting>
  <conditionalFormatting sqref="D4:D33">
    <cfRule type="cellIs" dxfId="48" priority="47" operator="greaterThan">
      <formula>0</formula>
    </cfRule>
    <cfRule type="cellIs" dxfId="47" priority="48" operator="lessThan">
      <formula>0</formula>
    </cfRule>
    <cfRule type="containsText" dxfId="46" priority="49" operator="containsText" text="&gt;0">
      <formula>NOT(ISERROR(SEARCH("&gt;0",D4)))</formula>
    </cfRule>
    <cfRule type="cellIs" dxfId="45" priority="50" operator="greaterThan">
      <formula>0</formula>
    </cfRule>
  </conditionalFormatting>
  <conditionalFormatting sqref="D4:D17">
    <cfRule type="cellIs" dxfId="44" priority="46" operator="greaterThan">
      <formula>0</formula>
    </cfRule>
  </conditionalFormatting>
  <conditionalFormatting sqref="D34">
    <cfRule type="cellIs" dxfId="43" priority="45" operator="greaterThan">
      <formula>0</formula>
    </cfRule>
  </conditionalFormatting>
  <conditionalFormatting sqref="D4:D34">
    <cfRule type="cellIs" dxfId="42" priority="44" operator="greaterThan">
      <formula>0</formula>
    </cfRule>
  </conditionalFormatting>
  <conditionalFormatting sqref="D18">
    <cfRule type="cellIs" dxfId="41" priority="43" operator="greaterThan">
      <formula>0</formula>
    </cfRule>
  </conditionalFormatting>
  <conditionalFormatting sqref="D19">
    <cfRule type="cellIs" dxfId="40" priority="42" operator="greaterThan">
      <formula>0</formula>
    </cfRule>
  </conditionalFormatting>
  <conditionalFormatting sqref="D22">
    <cfRule type="cellIs" dxfId="39" priority="41" operator="greaterThan">
      <formula>0</formula>
    </cfRule>
  </conditionalFormatting>
  <conditionalFormatting sqref="D23">
    <cfRule type="cellIs" dxfId="38" priority="40" operator="greaterThan">
      <formula>0</formula>
    </cfRule>
  </conditionalFormatting>
  <conditionalFormatting sqref="D25:D26">
    <cfRule type="cellIs" dxfId="37" priority="39" operator="greaterThan">
      <formula>0</formula>
    </cfRule>
  </conditionalFormatting>
  <conditionalFormatting sqref="D29">
    <cfRule type="cellIs" dxfId="36" priority="38" operator="greaterThan">
      <formula>0</formula>
    </cfRule>
  </conditionalFormatting>
  <conditionalFormatting sqref="D20:D21">
    <cfRule type="cellIs" dxfId="35" priority="37" operator="greaterThan">
      <formula>0</formula>
    </cfRule>
  </conditionalFormatting>
  <conditionalFormatting sqref="D27:G28">
    <cfRule type="cellIs" dxfId="34" priority="36" operator="lessThan">
      <formula>0.5</formula>
    </cfRule>
  </conditionalFormatting>
  <conditionalFormatting sqref="D27:D28">
    <cfRule type="cellIs" dxfId="33" priority="35" operator="greaterThan">
      <formula>0</formula>
    </cfRule>
  </conditionalFormatting>
  <conditionalFormatting sqref="D13:D14">
    <cfRule type="cellIs" dxfId="32" priority="34" operator="greaterThan">
      <formula>0</formula>
    </cfRule>
  </conditionalFormatting>
  <conditionalFormatting sqref="D16">
    <cfRule type="cellIs" dxfId="31" priority="33" operator="greaterThan">
      <formula>0</formula>
    </cfRule>
  </conditionalFormatting>
  <conditionalFormatting sqref="D24">
    <cfRule type="cellIs" dxfId="30" priority="32" operator="greaterThan">
      <formula>0</formula>
    </cfRule>
  </conditionalFormatting>
  <conditionalFormatting sqref="D30:G30 D33:G33">
    <cfRule type="cellIs" dxfId="29" priority="31" operator="lessThan">
      <formula>0.5</formula>
    </cfRule>
  </conditionalFormatting>
  <conditionalFormatting sqref="D30 D33">
    <cfRule type="cellIs" dxfId="28" priority="30" operator="greaterThan">
      <formula>0</formula>
    </cfRule>
  </conditionalFormatting>
  <conditionalFormatting sqref="D4:G34">
    <cfRule type="cellIs" dxfId="27" priority="29" operator="lessThan">
      <formula>0.5</formula>
    </cfRule>
  </conditionalFormatting>
  <conditionalFormatting sqref="D4:G34">
    <cfRule type="cellIs" dxfId="26" priority="27" operator="greaterThan">
      <formula>0</formula>
    </cfRule>
    <cfRule type="cellIs" dxfId="25" priority="28" stopIfTrue="1" operator="lessThan">
      <formula>0.5</formula>
    </cfRule>
  </conditionalFormatting>
  <conditionalFormatting sqref="D4:G34">
    <cfRule type="cellIs" dxfId="24" priority="26" operator="lessThan">
      <formula>0.5</formula>
    </cfRule>
  </conditionalFormatting>
  <conditionalFormatting sqref="D4:G34">
    <cfRule type="cellIs" dxfId="23" priority="25" stopIfTrue="1" operator="lessThan">
      <formula>0.5</formula>
    </cfRule>
  </conditionalFormatting>
  <conditionalFormatting sqref="D4:G34">
    <cfRule type="cellIs" dxfId="22" priority="22" operator="greaterThan">
      <formula>0</formula>
    </cfRule>
    <cfRule type="colorScale" priority="23">
      <colorScale>
        <cfvo type="min"/>
        <cfvo type="max"/>
        <color rgb="FFFF7128"/>
        <color rgb="FFFFEF9C"/>
      </colorScale>
    </cfRule>
    <cfRule type="cellIs" dxfId="21" priority="24" operator="greaterThan">
      <formula>0</formula>
    </cfRule>
  </conditionalFormatting>
  <conditionalFormatting sqref="D4:G34">
    <cfRule type="cellIs" dxfId="20" priority="18" operator="greaterThan">
      <formula>0</formula>
    </cfRule>
    <cfRule type="cellIs" dxfId="19" priority="19" operator="lessThan">
      <formula>0</formula>
    </cfRule>
    <cfRule type="containsText" dxfId="18" priority="20" operator="containsText" text="&gt;0">
      <formula>NOT(ISERROR(SEARCH("&gt;0",D4)))</formula>
    </cfRule>
    <cfRule type="cellIs" dxfId="17" priority="21" operator="greaterThan">
      <formula>0</formula>
    </cfRule>
  </conditionalFormatting>
  <conditionalFormatting sqref="D4:G34">
    <cfRule type="cellIs" dxfId="16" priority="17" operator="greaterThan">
      <formula>0</formula>
    </cfRule>
  </conditionalFormatting>
  <conditionalFormatting sqref="D34">
    <cfRule type="cellIs" dxfId="15" priority="16" operator="greaterThan">
      <formula>0</formula>
    </cfRule>
  </conditionalFormatting>
  <conditionalFormatting sqref="D4:G34">
    <cfRule type="cellIs" dxfId="14" priority="15" operator="greaterThan">
      <formula>0</formula>
    </cfRule>
  </conditionalFormatting>
  <conditionalFormatting sqref="D18">
    <cfRule type="cellIs" dxfId="13" priority="14" operator="greaterThan">
      <formula>0</formula>
    </cfRule>
  </conditionalFormatting>
  <conditionalFormatting sqref="D19">
    <cfRule type="cellIs" dxfId="12" priority="13" operator="greaterThan">
      <formula>0</formula>
    </cfRule>
  </conditionalFormatting>
  <conditionalFormatting sqref="D22">
    <cfRule type="cellIs" dxfId="11" priority="12" operator="greaterThan">
      <formula>0</formula>
    </cfRule>
  </conditionalFormatting>
  <conditionalFormatting sqref="D23">
    <cfRule type="cellIs" dxfId="10" priority="11" operator="greaterThan">
      <formula>0</formula>
    </cfRule>
  </conditionalFormatting>
  <conditionalFormatting sqref="D25:D26">
    <cfRule type="cellIs" dxfId="9" priority="10" operator="greaterThan">
      <formula>0</formula>
    </cfRule>
  </conditionalFormatting>
  <conditionalFormatting sqref="D29">
    <cfRule type="cellIs" dxfId="8" priority="9" operator="greaterThan">
      <formula>0</formula>
    </cfRule>
  </conditionalFormatting>
  <conditionalFormatting sqref="D20:D21">
    <cfRule type="cellIs" dxfId="7" priority="8" operator="greaterThan">
      <formula>0</formula>
    </cfRule>
  </conditionalFormatting>
  <conditionalFormatting sqref="D27:G28">
    <cfRule type="cellIs" dxfId="6" priority="7" operator="lessThan">
      <formula>0.5</formula>
    </cfRule>
  </conditionalFormatting>
  <conditionalFormatting sqref="D27:D28">
    <cfRule type="cellIs" dxfId="5" priority="6" operator="greaterThan">
      <formula>0</formula>
    </cfRule>
  </conditionalFormatting>
  <conditionalFormatting sqref="D13:D14">
    <cfRule type="cellIs" dxfId="4" priority="5" operator="greaterThan">
      <formula>0</formula>
    </cfRule>
  </conditionalFormatting>
  <conditionalFormatting sqref="D16">
    <cfRule type="cellIs" dxfId="3" priority="4" operator="greaterThan">
      <formula>0</formula>
    </cfRule>
  </conditionalFormatting>
  <conditionalFormatting sqref="D24">
    <cfRule type="cellIs" dxfId="2" priority="3" operator="greaterThan">
      <formula>0</formula>
    </cfRule>
  </conditionalFormatting>
  <conditionalFormatting sqref="D30:G30 D33:G33">
    <cfRule type="cellIs" dxfId="1" priority="2" operator="lessThan">
      <formula>0.5</formula>
    </cfRule>
  </conditionalFormatting>
  <conditionalFormatting sqref="D30 D33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Paramétres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JoursFériés</vt:lpstr>
      <vt:lpstr>ListeMois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Bruno</cp:lastModifiedBy>
  <cp:lastPrinted>2023-01-02T05:58:14Z</cp:lastPrinted>
  <dcterms:created xsi:type="dcterms:W3CDTF">2022-12-31T08:06:06Z</dcterms:created>
  <dcterms:modified xsi:type="dcterms:W3CDTF">2023-02-11T17:12:58Z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2023-02-11T17:12:58Z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33e33a0b-3180-45c8-b01b-49a647b033e3</vt:lpwstr>
  </property>
  <property fmtid="{D5CDD505-2E9C-101B-9397-08002B2CF9AE}" pid="8" name="MSIP_Label_64a238cc-6af3-4341-9d32-201b7e04331f_ContentBits">
    <vt:lpwstr>0</vt:lpwstr>
  </property>
</Properties>
</file>