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_Téléchargements\"/>
    </mc:Choice>
  </mc:AlternateContent>
  <xr:revisionPtr revIDLastSave="0" documentId="13_ncr:1_{C99CF93A-D1CF-450E-923C-9A36EA259D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Catégories!$A$3:$C$10</definedName>
    <definedName name="_xlnm._FilterDatabase" localSheetId="2" hidden="1">Entrées!$A$3:$H$5</definedName>
    <definedName name="_xlnm._FilterDatabase" localSheetId="5" hidden="1">Fournisseurs!$A$3:$D$11</definedName>
    <definedName name="_xlnm._FilterDatabase" localSheetId="1" hidden="1">Inventaire!$A$3:$J$6</definedName>
    <definedName name="_xlnm._FilterDatabase" localSheetId="3" hidden="1">Sorties!$B$3:$E$5</definedName>
    <definedName name="_xlnm._FilterDatabase" localSheetId="4" hidden="1">Techniciens!$A$3:$C$5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Catégories!$A$3:$C$11</definedName>
    <definedName name="Cellule_Travail">Paramètres!$B$4</definedName>
    <definedName name="Entrées">Entrées!$A$3:$H$5</definedName>
    <definedName name="Fournisseurs">Fournisseurs!$A$3:$D$12</definedName>
    <definedName name="Inventaire">Inventaire!$B$3:$J$6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Inventaire!$A$3:$J$6</definedName>
    <definedName name="Raison_Sociale">Paramètres!$B$1</definedName>
    <definedName name="Sorties">Sorties!$A$3:$E$5</definedName>
    <definedName name="Techniciens">Techniciens!$A$3:$C$6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8" r:id="rId10"/>
    <pivotCache cacheId="16" r:id="rId11"/>
    <pivotCache cacheId="20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4" l="1"/>
  <c r="J5" i="10"/>
  <c r="I5" i="10"/>
  <c r="J4" i="10"/>
  <c r="I4" i="10"/>
  <c r="D5" i="10" l="1"/>
  <c r="B4" i="17" s="1"/>
  <c r="D4" i="10"/>
  <c r="B5" i="13" l="1"/>
  <c r="B11" i="12"/>
  <c r="C10" i="12"/>
  <c r="B10" i="12"/>
  <c r="B9" i="12"/>
  <c r="B8" i="12"/>
  <c r="C7" i="12"/>
  <c r="B7" i="12"/>
  <c r="C6" i="12"/>
  <c r="B6" i="12"/>
  <c r="B5" i="12"/>
  <c r="C4" i="12"/>
  <c r="B4" i="12"/>
  <c r="B5" i="11"/>
  <c r="B4" i="13"/>
  <c r="B4" i="11" l="1"/>
  <c r="B9" i="11"/>
  <c r="C11" i="12"/>
  <c r="C5" i="12"/>
  <c r="B10" i="11" l="1"/>
  <c r="B7" i="11"/>
  <c r="C8" i="12" l="1"/>
  <c r="B6" i="11" l="1"/>
  <c r="C11" i="17"/>
  <c r="C9" i="12"/>
  <c r="C12" i="17"/>
  <c r="C10" i="17"/>
  <c r="C9" i="17" l="1"/>
  <c r="C4" i="16" l="1"/>
  <c r="G1" i="14" l="1"/>
  <c r="C1" i="12"/>
  <c r="C1" i="10" l="1"/>
  <c r="D1" i="15"/>
  <c r="E1" i="14"/>
  <c r="I1" i="10" l="1"/>
  <c r="B1" i="12"/>
  <c r="J1" i="10"/>
  <c r="B1" i="13"/>
  <c r="B8" i="11" l="1"/>
  <c r="D1" i="10"/>
  <c r="B1" i="11" l="1"/>
</calcChain>
</file>

<file path=xl/sharedStrings.xml><?xml version="1.0" encoding="utf-8"?>
<sst xmlns="http://schemas.openxmlformats.org/spreadsheetml/2006/main" count="142" uniqueCount="77">
  <si>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</si>
  <si>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</si>
  <si>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</si>
  <si>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</si>
  <si>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</si>
  <si>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</si>
  <si>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</si>
  <si>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</si>
  <si>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</si>
  <si>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</si>
  <si>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</si>
  <si>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</si>
  <si>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</si>
  <si>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</si>
  <si>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</si>
  <si>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</si>
  <si>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</si>
  <si>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</si>
  <si>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</si>
  <si>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</si>
  <si>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</si>
  <si>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</si>
  <si>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</si>
  <si>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Catégorie</t>
  </si>
  <si>
    <t>Consommables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</si>
  <si>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</si>
  <si>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</si>
  <si>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</si>
  <si>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</si>
  <si>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</si>
  <si>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</si>
  <si>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</si>
  <si>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</si>
  <si>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</si>
  <si>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</si>
  <si>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</si>
  <si>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</si>
  <si>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Accessoires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</si>
  <si>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</si>
  <si>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</si>
  <si>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</si>
  <si>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</si>
  <si>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</si>
  <si>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</si>
  <si>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</si>
  <si>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</si>
  <si>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</si>
  <si>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</si>
  <si>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</si>
  <si>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</si>
  <si>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</si>
  <si>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</si>
  <si>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</si>
  <si>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</si>
  <si>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</si>
  <si>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</si>
  <si>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</si>
  <si>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CMEG</t>
  </si>
  <si>
    <t>Petit Outillage</t>
  </si>
  <si>
    <t>PMO</t>
  </si>
  <si>
    <t>Electroportatif</t>
  </si>
  <si>
    <t>Outillage</t>
  </si>
  <si>
    <t>EPI</t>
  </si>
  <si>
    <t>Lodis</t>
  </si>
  <si>
    <t>Setin</t>
  </si>
  <si>
    <t>Legallais</t>
  </si>
  <si>
    <t>TAM</t>
  </si>
  <si>
    <t>Probeton</t>
  </si>
  <si>
    <t>Hilti</t>
  </si>
  <si>
    <t>Point-P</t>
  </si>
  <si>
    <t>Prolians</t>
  </si>
  <si>
    <t>Romain</t>
  </si>
  <si>
    <t>Bande bitumineuse à froid (rouleau de 100mmx10m)</t>
  </si>
  <si>
    <t>Basane cuir pour casque</t>
  </si>
  <si>
    <t>IN00001</t>
  </si>
  <si>
    <t>2022</t>
  </si>
  <si>
    <t>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</si>
</sst>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1" fontId="0" fillId="6" borderId="0" xfId="0" applyNumberFormat="1" applyFill="1" applyBorder="1" applyAlignment="1">
      <alignment horizontal="center" vertical="center"/>
    </xf>
    <xf numFmtId="0" fontId="0" fillId="7" borderId="0" xfId="0" applyFill="1"/>
    <xf numFmtId="0" fontId="4" fillId="7" borderId="0" xfId="0" applyFont="1" applyFill="1"/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  <a:gradFill>
          <a:gsLst>
            <a:gs pos="40000">
              <a:srgbClr val="AA8F80"/>
            </a:gs>
            <a:gs pos="58000">
              <a:schemeClr val="tx2">
                <a:lumMod val="60000"/>
                <a:lumOff val="40000"/>
              </a:schemeClr>
            </a:gs>
            <a:gs pos="80000">
              <a:schemeClr val="accent6">
                <a:shade val="93000"/>
                <a:satMod val="130000"/>
              </a:schemeClr>
            </a:gs>
            <a:gs pos="100000">
              <a:schemeClr val="accent6">
                <a:shade val="94000"/>
                <a:satMod val="135000"/>
              </a:schemeClr>
            </a:gs>
          </a:gsLst>
          <a:lin ang="16200000" scaled="0"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1670958</xdr:colOff>
      <xdr:row>1</xdr:row>
      <xdr:rowOff>47625</xdr:rowOff>
    </xdr:from>
    <xdr:to>
      <xdr:col>1</xdr:col>
      <xdr:colOff>196283</xdr:colOff>
      <xdr:row>1</xdr:row>
      <xdr:rowOff>498848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293105</xdr:colOff>
      <xdr:row>1</xdr:row>
      <xdr:rowOff>48904</xdr:rowOff>
    </xdr:from>
    <xdr:to>
      <xdr:col>1</xdr:col>
      <xdr:colOff>739673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814554</xdr:colOff>
      <xdr:row>1</xdr:row>
      <xdr:rowOff>52271</xdr:rowOff>
    </xdr:from>
    <xdr:to>
      <xdr:col>1</xdr:col>
      <xdr:colOff>1265356</xdr:colOff>
      <xdr:row>1</xdr:row>
      <xdr:rowOff>510722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13608</xdr:colOff>
      <xdr:row>1</xdr:row>
      <xdr:rowOff>66675</xdr:rowOff>
    </xdr:from>
    <xdr:to>
      <xdr:col>2</xdr:col>
      <xdr:colOff>462983</xdr:colOff>
      <xdr:row>1</xdr:row>
      <xdr:rowOff>517898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1</xdr:col>
      <xdr:colOff>361950</xdr:colOff>
      <xdr:row>1</xdr:row>
      <xdr:rowOff>517898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430044</xdr:colOff>
      <xdr:row>1</xdr:row>
      <xdr:rowOff>66675</xdr:rowOff>
    </xdr:from>
    <xdr:to>
      <xdr:col>1</xdr:col>
      <xdr:colOff>877719</xdr:colOff>
      <xdr:row>1</xdr:row>
      <xdr:rowOff>517898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559805</xdr:colOff>
      <xdr:row>1</xdr:row>
      <xdr:rowOff>67954</xdr:rowOff>
    </xdr:from>
    <xdr:to>
      <xdr:col>2</xdr:col>
      <xdr:colOff>1006373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1081254</xdr:colOff>
      <xdr:row>1</xdr:row>
      <xdr:rowOff>71321</xdr:rowOff>
    </xdr:from>
    <xdr:to>
      <xdr:col>2</xdr:col>
      <xdr:colOff>1532056</xdr:colOff>
      <xdr:row>1</xdr:row>
      <xdr:rowOff>529772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861333</xdr:colOff>
      <xdr:row>1</xdr:row>
      <xdr:rowOff>66675</xdr:rowOff>
    </xdr:from>
    <xdr:to>
      <xdr:col>1</xdr:col>
      <xdr:colOff>1310708</xdr:colOff>
      <xdr:row>1</xdr:row>
      <xdr:rowOff>517898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1</xdr:col>
      <xdr:colOff>266700</xdr:colOff>
      <xdr:row>1</xdr:row>
      <xdr:rowOff>517898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334794</xdr:colOff>
      <xdr:row>1</xdr:row>
      <xdr:rowOff>66675</xdr:rowOff>
    </xdr:from>
    <xdr:to>
      <xdr:col>1</xdr:col>
      <xdr:colOff>782469</xdr:colOff>
      <xdr:row>1</xdr:row>
      <xdr:rowOff>517898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67954</xdr:rowOff>
    </xdr:from>
    <xdr:to>
      <xdr:col>1</xdr:col>
      <xdr:colOff>1854098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1928979</xdr:colOff>
      <xdr:row>1</xdr:row>
      <xdr:rowOff>71321</xdr:rowOff>
    </xdr:from>
    <xdr:to>
      <xdr:col>2</xdr:col>
      <xdr:colOff>169981</xdr:colOff>
      <xdr:row>1</xdr:row>
      <xdr:rowOff>529772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91440</xdr:rowOff>
    </xdr:from>
    <xdr:to>
      <xdr:col>10</xdr:col>
      <xdr:colOff>898053</xdr:colOff>
      <xdr:row>0</xdr:row>
      <xdr:rowOff>515680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49009</xdr:colOff>
      <xdr:row>0</xdr:row>
      <xdr:rowOff>96712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MAZEPA" refreshedDate="44869.664333101849" createdVersion="4" refreshedVersion="8" minRefreshableVersion="3" recordCount="3" xr:uid="{00000000-000A-0000-FFFF-FFFF05000000}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7">
        <s v="Consommables"/>
        <s v="EPI"/>
        <m/>
        <s v="Imprimantes" u="1"/>
        <s v="Accessoires" u="1"/>
        <s v="Environnement électrique" u="1"/>
        <s v="Assemblage" u="1"/>
      </sharedItems>
    </cacheField>
    <cacheField name="Stock initial" numFmtId="1">
      <sharedItems containsString="0" containsBlank="1" containsNumber="1" containsInteger="1" minValue="20" maxValue="30"/>
    </cacheField>
    <cacheField name="Stock actuel" numFmtId="1">
      <sharedItems containsString="0" containsBlank="1" containsNumber="1" containsInteger="1" minValue="20" maxValue="30"/>
    </cacheField>
    <cacheField name="Seuil d'alerte" numFmtId="0">
      <sharedItems containsMixedTypes="1" containsNumber="1" containsInteger="1" minValue="5" maxValue="10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0"/>
    </cacheField>
    <cacheField name="Sorties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MAZEPA" refreshedDate="44869.664333333334" createdVersion="4" refreshedVersion="8" minRefreshableVersion="3" recordCount="2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2-11-04T00:00:00" maxDate="2022-11-05T00:00:00" count="2">
        <d v="2022-11-04T00:00:00"/>
        <m/>
      </sharedItems>
      <fieldGroup par="8" base="0">
        <rangePr groupBy="months" startDate="2022-11-04T00:00:00" endDate="2022-11-0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1/2022"/>
        </groupItems>
      </fieldGroup>
    </cacheField>
    <cacheField name="Référence commande" numFmtId="0">
      <sharedItems containsBlank="1"/>
    </cacheField>
    <cacheField name="Pièce" numFmtId="0">
      <sharedItems containsBlank="1"/>
    </cacheField>
    <cacheField name="Fournisseur" numFmtId="0">
      <sharedItems containsBlank="1" count="7">
        <s v="Prolians"/>
        <m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0" maxValue="0"/>
    </cacheField>
    <cacheField name="PUHT" numFmtId="168">
      <sharedItems containsString="0" containsBlank="1" containsNumber="1" minValue="10.29" maxValue="10.29"/>
    </cacheField>
    <cacheField name="Montant HT" numFmtId="168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2-11-04T00:00:00" endDate="2022-11-05T00:00:00"/>
        <groupItems count="3">
          <s v="&lt;04/11/2022"/>
          <s v="2022"/>
          <s v="&gt;05/1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 MAZEPA" refreshedDate="44869.664333333334" createdVersion="4" refreshedVersion="8" minRefreshableVersion="3" recordCount="2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2-11-04T00:00:00" maxDate="2022-11-05T00:00:00" count="2">
        <d v="2022-11-04T00:00:00"/>
        <m/>
      </sharedItems>
      <fieldGroup par="5" base="0">
        <rangePr groupBy="months" startDate="2022-11-04T00:00:00" endDate="2022-11-0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11/2022"/>
        </groupItems>
      </fieldGroup>
    </cacheField>
    <cacheField name="Pièce" numFmtId="0">
      <sharedItems containsBlank="1"/>
    </cacheField>
    <cacheField name="Technicien" numFmtId="0">
      <sharedItems containsBlank="1" count="8">
        <s v="Romain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0" maxValue="0"/>
    </cacheField>
    <cacheField name="Observations" numFmtId="0">
      <sharedItems containsBlank="1"/>
    </cacheField>
    <cacheField name="Années" numFmtId="0" databaseField="0">
      <fieldGroup base="0">
        <rangePr groupBy="years" startDate="2022-11-04T00:00:00" endDate="2022-11-05T00:00:00"/>
        <groupItems count="3">
          <s v="&lt;04/11/2022"/>
          <s v="2022"/>
          <s v="&gt;05/1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Bande bitumineuse à froid (rouleau de 100mmx10m)"/>
    <x v="0"/>
    <n v="20"/>
    <n v="20"/>
    <n v="5"/>
    <m/>
    <m/>
    <m/>
    <n v="0"/>
    <n v="0"/>
  </r>
  <r>
    <s v="Basane cuir pour casque"/>
    <x v="1"/>
    <n v="30"/>
    <n v="30"/>
    <n v="10"/>
    <m/>
    <m/>
    <m/>
    <n v="0"/>
    <n v="0"/>
  </r>
  <r>
    <m/>
    <x v="2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s v="IN00001"/>
    <s v="Bande bitumineuse à froid (rouleau de 100mmx10m)"/>
    <x v="0"/>
    <n v="0"/>
    <n v="10.29"/>
    <n v="0"/>
    <m/>
  </r>
  <r>
    <x v="1"/>
    <m/>
    <m/>
    <x v="1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s v="Basane cuir pour casque"/>
    <x v="0"/>
    <n v="0"/>
    <m/>
  </r>
  <r>
    <x v="1"/>
    <m/>
    <x v="1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20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K43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axis="axisCol" compact="0" outline="0" showAll="0" defaultSubtotal="0">
      <items count="8">
        <item m="1" x="4"/>
        <item m="1" x="7"/>
        <item m="1" x="2"/>
        <item m="1" x="3"/>
        <item m="1" x="6"/>
        <item x="1"/>
        <item m="1" x="5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5"/>
    <field x="0"/>
  </rowFields>
  <rowItems count="2">
    <i>
      <x v="1"/>
      <x v="10"/>
    </i>
    <i t="grand">
      <x/>
    </i>
  </rowItems>
  <colFields count="1">
    <field x="2"/>
  </colFields>
  <colItems count="2">
    <i>
      <x v="7"/>
    </i>
    <i t="grand">
      <x/>
    </i>
  </colItems>
  <dataFields count="1">
    <dataField name="Quantités" fld="3" baseField="0" baseItem="0"/>
  </dataFields>
  <formats count="11">
    <format dxfId="14">
      <pivotArea field="5" type="button" dataOnly="0" labelOnly="1" outline="0" axis="axisRow" fieldPosition="0"/>
    </format>
    <format dxfId="13">
      <pivotArea field="0" type="button" dataOnly="0" labelOnly="1" outline="0" axis="axisRow" fieldPosition="1"/>
    </format>
    <format dxfId="12">
      <pivotArea dataOnly="0" labelOnly="1" grandCol="1" outline="0" fieldPosition="0"/>
    </format>
    <format dxfId="11">
      <pivotArea field="5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grandCol="1" outline="0" fieldPosition="0"/>
    </format>
    <format dxfId="8">
      <pivotArea field="5" type="button" dataOnly="0" labelOnly="1" outline="0" axis="axisRow" fieldPosition="0"/>
    </format>
    <format dxfId="7">
      <pivotArea field="0" type="button" dataOnly="0" labelOnly="1" outline="0" axis="axisRow" fieldPosition="1"/>
    </format>
    <format dxfId="6">
      <pivotArea dataOnly="0" labelOnly="1" grandCol="1" outline="0" fieldPosition="0"/>
    </format>
    <format dxfId="5">
      <pivotArea type="origin" dataOnly="0" labelOnly="1" outline="0" fieldPosition="0"/>
    </format>
    <format dxfId="4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6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K24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8">
        <item m="1" x="5"/>
        <item m="1" x="4"/>
        <item m="1" x="6"/>
        <item m="1" x="2"/>
        <item m="1" x="3"/>
        <item x="1"/>
        <item x="0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2">
    <i>
      <x v="1"/>
      <x v="10"/>
    </i>
    <i t="grand">
      <x/>
    </i>
  </rowItems>
  <colFields count="1">
    <field x="3"/>
  </colFields>
  <colItems count="2">
    <i>
      <x v="6"/>
    </i>
    <i t="grand">
      <x/>
    </i>
  </colItems>
  <dataFields count="1">
    <dataField name="Montants HT" fld="6" baseField="0" baseItem="3" numFmtId="169"/>
  </dataFields>
  <formats count="16"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9">
      <pivotArea dataOnly="0" labelOnly="1" grandCol="1" outline="0" fieldPosition="0"/>
    </format>
    <format dxfId="18">
      <pivotArea type="origin" dataOnly="0" labelOnly="1" outline="0" fieldPosition="0"/>
    </format>
    <format dxfId="17">
      <pivotArea field="3" type="button" dataOnly="0" labelOnly="1" outline="0" axis="axisCol" fieldPosition="0"/>
    </format>
    <format dxfId="16">
      <pivotArea type="topRight" dataOnly="0" labelOnly="1" outline="0" fieldPosition="0"/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6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K6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8">
        <item m="1" x="5"/>
        <item m="1" x="4"/>
        <item m="1" x="6"/>
        <item m="1" x="2"/>
        <item m="1" x="3"/>
        <item x="1"/>
        <item x="0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</pivotFields>
  <rowFields count="2">
    <field x="8"/>
    <field x="0"/>
  </rowFields>
  <rowItems count="2">
    <i>
      <x v="1"/>
      <x v="10"/>
    </i>
    <i t="grand">
      <x/>
    </i>
  </rowItems>
  <colFields count="1">
    <field x="3"/>
  </colFields>
  <colItems count="2">
    <i>
      <x v="6"/>
    </i>
    <i t="grand">
      <x/>
    </i>
  </colItems>
  <dataFields count="1">
    <dataField name="Quantités" fld="4" baseField="0" baseItem="0"/>
  </dataFields>
  <formats count="15">
    <format dxfId="45">
      <pivotArea field="8" type="button" dataOnly="0" labelOnly="1" outline="0" axis="axisRow" fieldPosition="0"/>
    </format>
    <format dxfId="44">
      <pivotArea field="0" type="button" dataOnly="0" labelOnly="1" outline="0" axis="axisRow" fieldPosition="1"/>
    </format>
    <format dxfId="4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42">
      <pivotArea dataOnly="0" labelOnly="1" grandCol="1" outline="0" fieldPosition="0"/>
    </format>
    <format dxfId="41">
      <pivotArea field="8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type="origin" dataOnly="0" labelOnly="1" outline="0" fieldPosition="0"/>
    </format>
    <format dxfId="32">
      <pivotArea field="3" type="button" dataOnly="0" labelOnly="1" outline="0" axis="axisCol" fieldPosition="0"/>
    </format>
    <format dxfId="31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8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6" firstHeaderRow="2" firstDataRow="2" firstDataCol="1"/>
  <pivotFields count="10">
    <pivotField compact="0" outline="0" showAll="0"/>
    <pivotField axis="axisRow" compact="0" outline="0" showAll="0">
      <items count="8">
        <item m="1" x="4"/>
        <item m="1" x="6"/>
        <item x="0"/>
        <item m="1" x="5"/>
        <item m="1" x="3"/>
        <item h="1" x="2"/>
        <item h="1" x="1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2">
    <i>
      <x v="2"/>
    </i>
    <i t="grand">
      <x/>
    </i>
  </rowItems>
  <colItems count="1">
    <i/>
  </colItems>
  <dataFields count="1">
    <dataField name="Stocks actuels" fld="3" baseField="1" baseItem="0"/>
  </dataFields>
  <formats count="5">
    <format dxfId="50">
      <pivotArea field="1" type="button" dataOnly="0" labelOnly="1" outline="0" axis="axisRow" fieldPosition="0"/>
    </format>
    <format dxfId="49">
      <pivotArea field="1" type="button" dataOnly="0" labelOnly="1" outline="0" axis="axisRow" fieldPosition="0"/>
    </format>
    <format dxfId="48">
      <pivotArea field="1" type="button" dataOnly="0" labelOnly="1" outline="0" axis="axisRow" fieldPosition="0"/>
    </format>
    <format dxfId="47">
      <pivotArea type="origin" dataOnly="0" labelOnly="1" outline="0" fieldPosition="0"/>
    </format>
    <format dxfId="46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tabSelected="1" zoomScale="99" zoomScaleNormal="99" workbookViewId="0">
      <selection activeCell="P5" sqref="P5"/>
    </sheetView>
  </sheetViews>
  <sheetFormatPr baseColWidth="10" defaultColWidth="11.42578125" defaultRowHeight="15" x14ac:dyDescent="0.25"/>
  <cols>
    <col min="1" max="1" width="11.42578125" style="101"/>
    <col min="2" max="2" width="47.7109375" style="101" customWidth="1"/>
    <col min="3" max="16384" width="11.42578125" style="101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102"/>
    </row>
    <row r="4" spans="3:3" ht="31.5" customHeight="1" x14ac:dyDescent="0.35">
      <c r="C4" s="102" t="str">
        <f>Titre</f>
        <v>Gestion de stocks</v>
      </c>
    </row>
    <row r="5" spans="3:3" ht="318.75" customHeight="1" x14ac:dyDescent="0.25"/>
  </sheetData>
  <sheetProtection selectLockedCells="1" sort="0" autoFilter="0" pivotTables="0" selectUn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F21"/>
  <sheetViews>
    <sheetView showGridLines="0" showRuler="0" zoomScaleNormal="100" workbookViewId="0">
      <selection activeCell="A16" sqref="A16"/>
    </sheetView>
  </sheetViews>
  <sheetFormatPr baseColWidth="10" defaultColWidth="11.42578125" defaultRowHeight="15" x14ac:dyDescent="0.25"/>
  <cols>
    <col min="1" max="1" width="28.85546875" style="1" customWidth="1"/>
    <col min="2" max="2" width="28.28515625" style="1" customWidth="1"/>
    <col min="3" max="3" width="10.7109375" style="2" customWidth="1"/>
    <col min="4" max="4" width="11" style="1" customWidth="1"/>
    <col min="5" max="5" width="11.42578125" style="1" customWidth="1"/>
    <col min="6" max="7" width="27.42578125" style="6" customWidth="1"/>
    <col min="8" max="8" width="27.42578125" style="1" customWidth="1"/>
    <col min="9" max="10" width="12.140625" style="1" customWidth="1"/>
    <col min="11" max="11" width="21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29" customFormat="1" ht="21" x14ac:dyDescent="0.25">
      <c r="A1" s="32" t="s">
        <v>7</v>
      </c>
      <c r="B1" s="26"/>
      <c r="C1" s="27">
        <f>SUBTOTAL(9,C3:C6)</f>
        <v>50</v>
      </c>
      <c r="D1" s="27">
        <f>SUBTOTAL(9,D3:D6)</f>
        <v>50</v>
      </c>
      <c r="E1" s="26"/>
      <c r="F1" s="28"/>
      <c r="G1" s="28"/>
      <c r="H1" s="26"/>
      <c r="I1" s="27">
        <f>SUBTOTAL(9,I3:I6)</f>
        <v>0</v>
      </c>
      <c r="J1" s="27">
        <f>SUBTOTAL(9,J3:J6)</f>
        <v>0</v>
      </c>
      <c r="M1" s="30"/>
      <c r="N1" s="30"/>
    </row>
    <row r="2" spans="1:32" s="10" customFormat="1" ht="46.5" customHeight="1" x14ac:dyDescent="0.25">
      <c r="A2" s="14"/>
      <c r="B2" s="14"/>
      <c r="C2" s="15"/>
      <c r="D2" s="14"/>
      <c r="E2" s="14"/>
      <c r="F2" s="16"/>
      <c r="G2" s="16"/>
      <c r="H2" s="14"/>
      <c r="I2" s="14"/>
      <c r="J2" s="14"/>
      <c r="M2" s="11"/>
      <c r="N2" s="11"/>
    </row>
    <row r="3" spans="1:32" s="31" customFormat="1" ht="36.75" customHeight="1" x14ac:dyDescent="0.25">
      <c r="A3" s="49" t="s">
        <v>2</v>
      </c>
      <c r="B3" s="73" t="s">
        <v>23</v>
      </c>
      <c r="C3" s="50" t="s">
        <v>13</v>
      </c>
      <c r="D3" s="51" t="s">
        <v>12</v>
      </c>
      <c r="E3" s="51" t="s">
        <v>54</v>
      </c>
      <c r="F3" s="51" t="s">
        <v>55</v>
      </c>
      <c r="G3" s="51" t="s">
        <v>56</v>
      </c>
      <c r="H3" s="51" t="s">
        <v>9</v>
      </c>
      <c r="I3" s="78" t="s">
        <v>10</v>
      </c>
      <c r="J3" s="78" t="s">
        <v>11</v>
      </c>
      <c r="M3" s="31" t="s">
        <v>3</v>
      </c>
      <c r="N3" s="31" t="s">
        <v>3</v>
      </c>
      <c r="AC3" s="31" t="s">
        <v>1</v>
      </c>
      <c r="AF3" s="31" t="s">
        <v>0</v>
      </c>
    </row>
    <row r="4" spans="1:32" x14ac:dyDescent="0.25">
      <c r="A4" s="99" t="s">
        <v>72</v>
      </c>
      <c r="B4" s="6" t="s">
        <v>24</v>
      </c>
      <c r="C4" s="2">
        <v>20</v>
      </c>
      <c r="D4" s="100">
        <f>C4+I4-J4</f>
        <v>20</v>
      </c>
      <c r="E4" s="1">
        <v>5</v>
      </c>
      <c r="H4" s="20"/>
      <c r="I4" s="5">
        <f>SUMIF(Entrées!C:C,A:A,Entrées!E:E)</f>
        <v>0</v>
      </c>
      <c r="J4" s="5">
        <f>SUMIF(Sorties!B:B,A:A,Sorties!D:D)</f>
        <v>0</v>
      </c>
      <c r="L4" s="3"/>
    </row>
    <row r="5" spans="1:32" x14ac:dyDescent="0.25">
      <c r="A5" s="6" t="s">
        <v>73</v>
      </c>
      <c r="B5" s="6" t="s">
        <v>62</v>
      </c>
      <c r="C5" s="2">
        <v>30</v>
      </c>
      <c r="D5" s="100">
        <f>C5+I5-J5</f>
        <v>30</v>
      </c>
      <c r="E5" s="1">
        <v>10</v>
      </c>
      <c r="H5" s="20"/>
      <c r="I5" s="5">
        <f>SUMIF(Entrées!C:C,A:A,Entrées!E:E)</f>
        <v>0</v>
      </c>
      <c r="J5" s="5">
        <f>SUMIF(Sorties!B:B,A:A,Sorties!D:D)</f>
        <v>0</v>
      </c>
      <c r="L5" s="3"/>
    </row>
    <row r="6" spans="1:32" ht="30" customHeight="1" x14ac:dyDescent="0.25">
      <c r="A6" s="52"/>
      <c r="B6" s="52"/>
      <c r="C6" s="53"/>
      <c r="D6" s="53"/>
      <c r="E6" s="54" t="s">
        <v>6</v>
      </c>
      <c r="F6" s="52" t="s">
        <v>6</v>
      </c>
      <c r="G6" s="52" t="s">
        <v>6</v>
      </c>
      <c r="H6" s="54" t="s">
        <v>6</v>
      </c>
      <c r="I6" s="54" t="s">
        <v>6</v>
      </c>
      <c r="J6" s="54" t="s">
        <v>6</v>
      </c>
      <c r="L6" s="3"/>
    </row>
    <row r="7" spans="1:32" x14ac:dyDescent="0.25">
      <c r="A7" s="4"/>
      <c r="L7" s="3"/>
    </row>
    <row r="8" spans="1:32" x14ac:dyDescent="0.25">
      <c r="L8" s="3"/>
    </row>
    <row r="9" spans="1:32" x14ac:dyDescent="0.25">
      <c r="L9" s="3"/>
    </row>
    <row r="10" spans="1:32" x14ac:dyDescent="0.25">
      <c r="L10" s="3"/>
    </row>
    <row r="11" spans="1:32" x14ac:dyDescent="0.25">
      <c r="A11"/>
      <c r="L11" s="3"/>
    </row>
    <row r="12" spans="1:32" s="2" customFormat="1" x14ac:dyDescent="0.25">
      <c r="A12"/>
      <c r="B12" s="1"/>
      <c r="D12" s="1"/>
      <c r="E12" s="1"/>
      <c r="F12" s="6"/>
      <c r="G12" s="6"/>
      <c r="H12" s="1"/>
      <c r="I12" s="1"/>
      <c r="J12" s="1"/>
      <c r="K12" s="1"/>
      <c r="L12" s="3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s="2" customFormat="1" x14ac:dyDescent="0.25">
      <c r="A13"/>
      <c r="B13" s="1"/>
      <c r="D13" s="1"/>
      <c r="E13" s="1"/>
      <c r="F13" s="6"/>
      <c r="G13" s="6"/>
      <c r="H13" s="1"/>
      <c r="I13" s="1"/>
      <c r="J13" s="1"/>
      <c r="K13" s="1"/>
      <c r="L13" s="3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s="2" customFormat="1" x14ac:dyDescent="0.25">
      <c r="A14"/>
      <c r="B14" s="1"/>
      <c r="D14" s="1"/>
      <c r="E14" s="1"/>
      <c r="F14" s="6"/>
      <c r="G14" s="6"/>
      <c r="H14" s="1"/>
      <c r="I14" s="1"/>
      <c r="J14" s="1"/>
      <c r="K14" s="1"/>
      <c r="L14" s="3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s="2" customFormat="1" x14ac:dyDescent="0.25">
      <c r="A15"/>
      <c r="B15" s="1"/>
      <c r="D15" s="1"/>
      <c r="E15" s="1"/>
      <c r="F15" s="6"/>
      <c r="G15" s="6"/>
      <c r="H15" s="1"/>
      <c r="I15" s="1"/>
      <c r="J15" s="1"/>
      <c r="K15" s="1"/>
      <c r="L15" s="3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s="2" customFormat="1" x14ac:dyDescent="0.25">
      <c r="A16"/>
      <c r="B16" s="1"/>
      <c r="D16" s="1"/>
      <c r="E16" s="1"/>
      <c r="F16" s="6"/>
      <c r="G16" s="6"/>
      <c r="H16" s="1"/>
      <c r="I16" s="1"/>
      <c r="J16" s="1"/>
      <c r="K16" s="1"/>
      <c r="L16" s="3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s="2" customFormat="1" x14ac:dyDescent="0.25">
      <c r="A17"/>
      <c r="B17" s="1"/>
      <c r="D17" s="1"/>
      <c r="E17" s="1"/>
      <c r="F17" s="6"/>
      <c r="G17" s="6"/>
      <c r="H17" s="1"/>
      <c r="I17" s="1"/>
      <c r="J17" s="1"/>
      <c r="K17" s="1"/>
      <c r="L17" s="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s="2" customFormat="1" x14ac:dyDescent="0.25">
      <c r="A18"/>
      <c r="B18" s="1"/>
      <c r="D18" s="1"/>
      <c r="E18" s="1"/>
      <c r="F18" s="6"/>
      <c r="G18" s="6"/>
      <c r="H18" s="1"/>
      <c r="I18" s="1"/>
      <c r="J18" s="1"/>
      <c r="K18" s="1"/>
      <c r="L18" s="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s="2" customFormat="1" x14ac:dyDescent="0.25">
      <c r="A19" s="1"/>
      <c r="B19" s="1"/>
      <c r="D19" s="1"/>
      <c r="E19" s="1"/>
      <c r="F19" s="6"/>
      <c r="G19" s="6"/>
      <c r="H19" s="1"/>
      <c r="I19" s="1"/>
      <c r="J19" s="1"/>
      <c r="K19" s="1"/>
      <c r="L19" s="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2" customFormat="1" x14ac:dyDescent="0.25">
      <c r="A20" s="1"/>
      <c r="B20" s="1"/>
      <c r="D20" s="1"/>
      <c r="E20" s="1"/>
      <c r="F20" s="6"/>
      <c r="G20" s="6"/>
      <c r="H20" s="1"/>
      <c r="I20" s="1"/>
      <c r="J20" s="1"/>
      <c r="K20" s="1"/>
      <c r="L20" s="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s="2" customFormat="1" x14ac:dyDescent="0.25">
      <c r="A21" s="1"/>
      <c r="B21" s="1"/>
      <c r="D21" s="1"/>
      <c r="E21" s="1"/>
      <c r="F21" s="6"/>
      <c r="G21" s="6"/>
      <c r="H21" s="1"/>
      <c r="I21" s="1"/>
      <c r="J21" s="1"/>
      <c r="K21" s="1"/>
      <c r="L21" s="3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</sheetData>
  <sheetProtection sheet="1" objects="1" scenarios="1" sort="0" autoFilter="0" pivotTables="0"/>
  <autoFilter ref="A3:J6" xr:uid="{00000000-0009-0000-0000-000001000000}"/>
  <conditionalFormatting sqref="B3:B6">
    <cfRule type="expression" dxfId="57" priority="5">
      <formula>AND(ISERROR(VLOOKUP(B3,Liste_Catégories,1,FALSE)),B3&lt;&gt;"Catégorie",LEN(B3)&gt;0)</formula>
    </cfRule>
  </conditionalFormatting>
  <conditionalFormatting sqref="D3:D6">
    <cfRule type="expression" dxfId="56" priority="1">
      <formula>AND(D3&lt;&gt;"Stock actuel",LEN(D3)&gt;0,D3&lt;=0)</formula>
    </cfRule>
    <cfRule type="expression" dxfId="55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6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I3" location="Entrées!A1" display="Entrées" xr:uid="{00000000-0004-0000-0100-000001000000}"/>
    <hyperlink ref="J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0"/>
  <sheetViews>
    <sheetView workbookViewId="0">
      <pane ySplit="3" topLeftCell="A4" activePane="bottomLeft" state="frozen"/>
      <selection activeCell="B2" sqref="B2"/>
      <selection pane="bottomLeft" activeCell="B24" sqref="B24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1" customWidth="1"/>
    <col min="7" max="7" width="13.28515625" style="65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4" customFormat="1" ht="21" x14ac:dyDescent="0.25">
      <c r="A1" s="32" t="s">
        <v>16</v>
      </c>
      <c r="B1" s="32"/>
      <c r="C1" s="33"/>
      <c r="D1" s="33"/>
      <c r="E1" s="55">
        <f>SUBTOTAL(9,E3:E5)</f>
        <v>0</v>
      </c>
      <c r="F1" s="56"/>
      <c r="G1" s="57">
        <f>SUBTOTAL(9,G3:G5)</f>
        <v>0</v>
      </c>
      <c r="H1" s="33"/>
      <c r="K1" s="35"/>
      <c r="L1" s="35"/>
    </row>
    <row r="2" spans="1:30" s="10" customFormat="1" ht="48.75" customHeight="1" x14ac:dyDescent="0.25">
      <c r="A2" s="14"/>
      <c r="B2" s="14"/>
      <c r="C2" s="14"/>
      <c r="D2" s="14"/>
      <c r="E2" s="15"/>
      <c r="F2" s="58"/>
      <c r="G2" s="59"/>
      <c r="H2" s="14"/>
      <c r="K2" s="11"/>
      <c r="L2" s="11"/>
    </row>
    <row r="3" spans="1:30" s="31" customFormat="1" ht="32.25" customHeight="1" x14ac:dyDescent="0.25">
      <c r="A3" s="49" t="s">
        <v>17</v>
      </c>
      <c r="B3" s="49" t="s">
        <v>18</v>
      </c>
      <c r="C3" s="73" t="s">
        <v>2</v>
      </c>
      <c r="D3" s="73" t="s">
        <v>4</v>
      </c>
      <c r="E3" s="50" t="s">
        <v>8</v>
      </c>
      <c r="F3" s="60" t="s">
        <v>19</v>
      </c>
      <c r="G3" s="60" t="s">
        <v>22</v>
      </c>
      <c r="H3" s="51" t="s">
        <v>9</v>
      </c>
      <c r="K3" s="31" t="s">
        <v>3</v>
      </c>
      <c r="L3" s="31" t="s">
        <v>3</v>
      </c>
    </row>
    <row r="4" spans="1:30" x14ac:dyDescent="0.25">
      <c r="A4" s="12">
        <v>44869</v>
      </c>
      <c r="B4" s="6" t="s">
        <v>74</v>
      </c>
      <c r="C4" t="s">
        <v>72</v>
      </c>
      <c r="D4" s="6" t="s">
        <v>70</v>
      </c>
      <c r="E4" s="2">
        <v>0</v>
      </c>
      <c r="F4" s="61">
        <v>10.29</v>
      </c>
      <c r="G4" s="62">
        <f>E4*F4</f>
        <v>0</v>
      </c>
      <c r="H4" s="20"/>
      <c r="J4" s="3"/>
    </row>
    <row r="5" spans="1:30" ht="28.5" customHeight="1" x14ac:dyDescent="0.25">
      <c r="A5" s="52"/>
      <c r="B5" s="52"/>
      <c r="C5" s="52"/>
      <c r="D5" s="52"/>
      <c r="E5" s="53"/>
      <c r="F5" s="63"/>
      <c r="G5" s="64"/>
      <c r="H5" s="54" t="s">
        <v>6</v>
      </c>
      <c r="J5" s="3"/>
    </row>
    <row r="6" spans="1:30" x14ac:dyDescent="0.25">
      <c r="C6" s="4"/>
      <c r="J6" s="3"/>
    </row>
    <row r="7" spans="1:30" x14ac:dyDescent="0.25">
      <c r="J7" s="3"/>
    </row>
    <row r="8" spans="1:30" x14ac:dyDescent="0.25">
      <c r="J8" s="3"/>
    </row>
    <row r="9" spans="1:30" x14ac:dyDescent="0.25">
      <c r="J9" s="3"/>
    </row>
    <row r="10" spans="1:30" x14ac:dyDescent="0.25">
      <c r="C10"/>
      <c r="J10" s="3"/>
    </row>
    <row r="11" spans="1:30" s="2" customFormat="1" x14ac:dyDescent="0.25">
      <c r="C11"/>
      <c r="D11" s="1"/>
      <c r="F11" s="61"/>
      <c r="G11" s="65"/>
      <c r="H11" s="1"/>
      <c r="I11" s="1"/>
      <c r="J11" s="3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s="2" customFormat="1" x14ac:dyDescent="0.25">
      <c r="C12"/>
      <c r="D12" s="1"/>
      <c r="F12" s="61"/>
      <c r="G12" s="65"/>
      <c r="H12" s="1"/>
      <c r="I12" s="1"/>
      <c r="J12" s="3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s="2" customFormat="1" x14ac:dyDescent="0.25">
      <c r="C13"/>
      <c r="D13" s="1"/>
      <c r="F13" s="61"/>
      <c r="G13" s="65"/>
      <c r="H13" s="1"/>
      <c r="I13" s="1"/>
      <c r="J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s="2" customFormat="1" x14ac:dyDescent="0.25">
      <c r="C14"/>
      <c r="D14" s="1"/>
      <c r="F14" s="61"/>
      <c r="G14" s="65"/>
      <c r="H14" s="1"/>
      <c r="I14" s="1"/>
      <c r="J14" s="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s="2" customFormat="1" x14ac:dyDescent="0.25">
      <c r="C15"/>
      <c r="D15" s="1"/>
      <c r="F15" s="61"/>
      <c r="G15" s="65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1"/>
      <c r="G16" s="65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1"/>
      <c r="G17" s="65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 s="1"/>
      <c r="D18" s="1"/>
      <c r="F18" s="61"/>
      <c r="G18" s="65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 s="1"/>
      <c r="D19" s="1"/>
      <c r="F19" s="61"/>
      <c r="G19" s="65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 s="1"/>
      <c r="D20" s="1"/>
      <c r="F20" s="61"/>
      <c r="G20" s="65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</sheetData>
  <sheetProtection sheet="1" objects="1" scenarios="1" sort="0" autoFilter="0" pivotTables="0"/>
  <autoFilter ref="A3:H5" xr:uid="{00000000-0009-0000-0000-000002000000}"/>
  <conditionalFormatting sqref="C3:C5">
    <cfRule type="expression" dxfId="54" priority="2">
      <formula>AND(ISERROR(VLOOKUP(C3,Liste_Pièces,1,FALSE)),C3&lt;&gt;"Pièce",LEN(C3)&gt;0)</formula>
    </cfRule>
  </conditionalFormatting>
  <conditionalFormatting sqref="D3:D5">
    <cfRule type="expression" dxfId="53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5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5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0"/>
  <sheetViews>
    <sheetView workbookViewId="0">
      <pane ySplit="3" topLeftCell="A4" activePane="bottomLeft" state="frozen"/>
      <selection activeCell="B2" sqref="B2"/>
      <selection pane="bottomLeft" activeCell="C3" sqref="C3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4" customFormat="1" ht="21" x14ac:dyDescent="0.25">
      <c r="A1" s="22" t="s">
        <v>20</v>
      </c>
      <c r="B1" s="23"/>
      <c r="C1" s="23"/>
      <c r="D1" s="36">
        <f>SUBTOTAL(9,D3:D5)</f>
        <v>0</v>
      </c>
      <c r="E1" s="23"/>
      <c r="H1" s="25"/>
      <c r="I1" s="25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1" customFormat="1" ht="33.75" customHeight="1" x14ac:dyDescent="0.25">
      <c r="A3" s="49" t="s">
        <v>17</v>
      </c>
      <c r="B3" s="73" t="s">
        <v>2</v>
      </c>
      <c r="C3" s="73" t="s">
        <v>5</v>
      </c>
      <c r="D3" s="50" t="s">
        <v>8</v>
      </c>
      <c r="E3" s="51" t="s">
        <v>9</v>
      </c>
      <c r="H3" s="31" t="s">
        <v>3</v>
      </c>
      <c r="I3" s="31" t="s">
        <v>3</v>
      </c>
      <c r="X3" s="31" t="s">
        <v>1</v>
      </c>
      <c r="AA3" s="31" t="s">
        <v>0</v>
      </c>
    </row>
    <row r="4" spans="1:27" x14ac:dyDescent="0.25">
      <c r="A4" s="12">
        <v>44869</v>
      </c>
      <c r="B4" s="6" t="s">
        <v>73</v>
      </c>
      <c r="C4" s="6" t="s">
        <v>71</v>
      </c>
      <c r="D4" s="2">
        <v>0</v>
      </c>
      <c r="E4" s="20"/>
      <c r="G4" s="3"/>
    </row>
    <row r="5" spans="1:27" ht="24.75" customHeight="1" x14ac:dyDescent="0.25">
      <c r="A5" s="52"/>
      <c r="B5" s="52"/>
      <c r="C5" s="52"/>
      <c r="D5" s="53"/>
      <c r="E5" s="54" t="s">
        <v>6</v>
      </c>
      <c r="G5" s="3"/>
    </row>
    <row r="6" spans="1:27" x14ac:dyDescent="0.25">
      <c r="B6" s="4"/>
      <c r="G6" s="3"/>
    </row>
    <row r="7" spans="1:27" x14ac:dyDescent="0.25">
      <c r="G7" s="3"/>
    </row>
    <row r="8" spans="1:27" x14ac:dyDescent="0.25">
      <c r="G8" s="3"/>
    </row>
    <row r="9" spans="1:27" x14ac:dyDescent="0.25">
      <c r="G9" s="3"/>
    </row>
    <row r="10" spans="1:27" x14ac:dyDescent="0.25">
      <c r="B10"/>
      <c r="G10" s="3"/>
    </row>
    <row r="11" spans="1:27" s="2" customFormat="1" x14ac:dyDescent="0.25">
      <c r="B11"/>
      <c r="C11" s="1"/>
      <c r="E11" s="1"/>
      <c r="F11" s="1"/>
      <c r="G11" s="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2" customFormat="1" x14ac:dyDescent="0.25">
      <c r="B12"/>
      <c r="C12" s="1"/>
      <c r="E12" s="1"/>
      <c r="F12" s="1"/>
      <c r="G12" s="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2" customFormat="1" x14ac:dyDescent="0.25">
      <c r="B13"/>
      <c r="C13" s="1"/>
      <c r="E13" s="1"/>
      <c r="F13" s="1"/>
      <c r="G13" s="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2" customFormat="1" x14ac:dyDescent="0.25">
      <c r="B14"/>
      <c r="C14" s="1"/>
      <c r="E14" s="1"/>
      <c r="F14" s="1"/>
      <c r="G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2" customFormat="1" x14ac:dyDescent="0.25">
      <c r="B15"/>
      <c r="C15" s="1"/>
      <c r="E15" s="1"/>
      <c r="F15" s="1"/>
      <c r="G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 s="1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 s="1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 s="1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</sheetData>
  <sheetProtection sheet="1" objects="1" scenarios="1" sort="0" autoFilter="0" pivotTables="0"/>
  <autoFilter ref="B3:E5" xr:uid="{00000000-0009-0000-0000-000003000000}"/>
  <conditionalFormatting sqref="B3:B5">
    <cfRule type="expression" dxfId="52" priority="2">
      <formula>AND(ISERROR(VLOOKUP(B3,Liste_Pièces,1,FALSE)),B3&lt;&gt;"Pièce",LEN(B3)&gt;0)</formula>
    </cfRule>
  </conditionalFormatting>
  <conditionalFormatting sqref="C3:C5">
    <cfRule type="expression" dxfId="51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5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5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6"/>
  <sheetViews>
    <sheetView workbookViewId="0">
      <pane ySplit="3" topLeftCell="A4" activePane="bottomLeft" state="frozen"/>
      <selection activeCell="C7" sqref="C7"/>
      <selection pane="bottomLeft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0" customFormat="1" ht="21" x14ac:dyDescent="0.35">
      <c r="A1" s="37" t="s">
        <v>51</v>
      </c>
      <c r="B1" s="38">
        <f>SUBTOTAL(9,B3:B6)</f>
        <v>0</v>
      </c>
      <c r="C1" s="39"/>
    </row>
    <row r="2" spans="1:3" s="7" customFormat="1" ht="42" customHeight="1" x14ac:dyDescent="0.25">
      <c r="A2" s="13"/>
      <c r="B2" s="13"/>
      <c r="C2" s="13"/>
    </row>
    <row r="3" spans="1:3" s="41" customFormat="1" ht="30" x14ac:dyDescent="0.25">
      <c r="A3" s="49" t="s">
        <v>14</v>
      </c>
      <c r="B3" s="79" t="s">
        <v>38</v>
      </c>
      <c r="C3" s="49" t="s">
        <v>9</v>
      </c>
    </row>
    <row r="4" spans="1:3" x14ac:dyDescent="0.25">
      <c r="A4" t="s">
        <v>40</v>
      </c>
      <c r="B4" s="9">
        <f>SUMIF(Sorties!C:C,Techniciens!A:A,Sorties!D:D)</f>
        <v>0</v>
      </c>
      <c r="C4" s="21"/>
    </row>
    <row r="5" spans="1:3" x14ac:dyDescent="0.25">
      <c r="A5" t="s">
        <v>71</v>
      </c>
      <c r="B5" s="9">
        <f>SUMIF(Sorties!C:C,Techniciens!A:A,Sorties!D:D)</f>
        <v>0</v>
      </c>
      <c r="C5" s="21"/>
    </row>
    <row r="6" spans="1:3" ht="26.25" customHeight="1" x14ac:dyDescent="0.25">
      <c r="A6" s="52"/>
      <c r="B6" s="52"/>
      <c r="C6" s="52"/>
    </row>
  </sheetData>
  <sheetProtection sheet="1" objects="1" scenarios="1" sort="0" autoFilter="0" pivotTables="0"/>
  <autoFilter ref="A3:C5" xr:uid="{00000000-0009-0000-0000-000004000000}"/>
  <sortState xmlns:xlrd2="http://schemas.microsoft.com/office/spreadsheetml/2017/richdata2" ref="A4:C6">
    <sortCondition ref="A4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2"/>
  <sheetViews>
    <sheetView workbookViewId="0">
      <pane ySplit="3" topLeftCell="A4" activePane="bottomLeft" state="frozen"/>
      <selection activeCell="C7" sqref="C7"/>
      <selection pane="bottomLeft" activeCell="B25" sqref="B25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7" customWidth="1"/>
    <col min="4" max="4" width="61.5703125" customWidth="1"/>
  </cols>
  <sheetData>
    <row r="1" spans="1:4" s="40" customFormat="1" ht="21" x14ac:dyDescent="0.35">
      <c r="A1" s="37" t="s">
        <v>52</v>
      </c>
      <c r="B1" s="38">
        <f>SUBTOTAL(9,B3:B12)</f>
        <v>0</v>
      </c>
      <c r="C1" s="74">
        <f>SUBTOTAL(9,C3:C12)</f>
        <v>0</v>
      </c>
      <c r="D1" s="39"/>
    </row>
    <row r="2" spans="1:4" s="7" customFormat="1" ht="42" customHeight="1" x14ac:dyDescent="0.25">
      <c r="A2" s="13"/>
      <c r="B2" s="13"/>
      <c r="C2" s="75"/>
      <c r="D2" s="13"/>
    </row>
    <row r="3" spans="1:4" s="43" customFormat="1" ht="33.75" customHeight="1" x14ac:dyDescent="0.25">
      <c r="A3" s="49" t="s">
        <v>14</v>
      </c>
      <c r="B3" s="79" t="s">
        <v>39</v>
      </c>
      <c r="C3" s="80" t="s">
        <v>21</v>
      </c>
      <c r="D3" s="49" t="s">
        <v>9</v>
      </c>
    </row>
    <row r="4" spans="1:4" x14ac:dyDescent="0.25">
      <c r="A4" s="6" t="s">
        <v>63</v>
      </c>
      <c r="B4" s="9">
        <f>SUMIF(Entrées!D:D,Fournisseurs!A:A,Entrées!E:E)</f>
        <v>0</v>
      </c>
      <c r="C4" s="76">
        <f>SUMIF(Entrées!D:D,Fournisseurs!A:A,Entrées!G:G)</f>
        <v>0</v>
      </c>
      <c r="D4" s="21"/>
    </row>
    <row r="5" spans="1:4" x14ac:dyDescent="0.25">
      <c r="A5" s="6" t="s">
        <v>64</v>
      </c>
      <c r="B5" s="9">
        <f>SUMIF(Entrées!D:D,Fournisseurs!A:A,Entrées!E:E)</f>
        <v>0</v>
      </c>
      <c r="C5" s="76">
        <f>SUMIF(Entrées!D:D,Fournisseurs!A:A,Entrées!G:G)</f>
        <v>0</v>
      </c>
      <c r="D5" s="21"/>
    </row>
    <row r="6" spans="1:4" x14ac:dyDescent="0.25">
      <c r="A6" s="6" t="s">
        <v>65</v>
      </c>
      <c r="B6" s="9">
        <f>SUMIF(Entrées!D:D,Fournisseurs!A:A,Entrées!E:E)</f>
        <v>0</v>
      </c>
      <c r="C6" s="76">
        <f>SUMIF(Entrées!D:D,Fournisseurs!A:A,Entrées!G:G)</f>
        <v>0</v>
      </c>
      <c r="D6" s="21"/>
    </row>
    <row r="7" spans="1:4" x14ac:dyDescent="0.25">
      <c r="A7" s="6" t="s">
        <v>66</v>
      </c>
      <c r="B7" s="9">
        <f>SUMIF(Entrées!D:D,Fournisseurs!A:A,Entrées!E:E)</f>
        <v>0</v>
      </c>
      <c r="C7" s="76">
        <f>SUMIF(Entrées!D:D,Fournisseurs!A:A,Entrées!G:G)</f>
        <v>0</v>
      </c>
      <c r="D7" s="21"/>
    </row>
    <row r="8" spans="1:4" x14ac:dyDescent="0.25">
      <c r="A8" s="6" t="s">
        <v>67</v>
      </c>
      <c r="B8" s="9">
        <f>SUMIF(Entrées!D:D,Fournisseurs!A:A,Entrées!E:E)</f>
        <v>0</v>
      </c>
      <c r="C8" s="76">
        <f>SUMIF(Entrées!D:D,Fournisseurs!A:A,Entrées!G:G)</f>
        <v>0</v>
      </c>
      <c r="D8" s="21"/>
    </row>
    <row r="9" spans="1:4" x14ac:dyDescent="0.25">
      <c r="A9" s="6" t="s">
        <v>68</v>
      </c>
      <c r="B9" s="9">
        <f>SUMIF(Entrées!D:D,Fournisseurs!A:A,Entrées!E:E)</f>
        <v>0</v>
      </c>
      <c r="C9" s="76">
        <f>SUMIF(Entrées!D:D,Fournisseurs!A:A,Entrées!G:G)</f>
        <v>0</v>
      </c>
      <c r="D9" s="21"/>
    </row>
    <row r="10" spans="1:4" x14ac:dyDescent="0.25">
      <c r="A10" s="6" t="s">
        <v>69</v>
      </c>
      <c r="B10" s="9">
        <f>SUMIF(Entrées!D:D,Fournisseurs!A:A,Entrées!E:E)</f>
        <v>0</v>
      </c>
      <c r="C10" s="76">
        <f>SUMIF(Entrées!D:D,Fournisseurs!A:A,Entrées!G:G)</f>
        <v>0</v>
      </c>
      <c r="D10" s="21"/>
    </row>
    <row r="11" spans="1:4" x14ac:dyDescent="0.25">
      <c r="A11" s="6" t="s">
        <v>70</v>
      </c>
      <c r="B11" s="9">
        <f>SUMIF(Entrées!D:D,Fournisseurs!A:A,Entrées!E:E)</f>
        <v>0</v>
      </c>
      <c r="C11" s="76">
        <f>SUMIF(Entrées!D:D,Fournisseurs!A:A,Entrées!G:G)</f>
        <v>0</v>
      </c>
      <c r="D11" s="21"/>
    </row>
    <row r="12" spans="1:4" ht="25.5" customHeight="1" x14ac:dyDescent="0.25">
      <c r="A12" s="81"/>
      <c r="B12" s="81"/>
      <c r="C12" s="82"/>
      <c r="D12" s="81"/>
    </row>
  </sheetData>
  <sheetProtection sheet="1" objects="1" scenarios="1" sort="0" autoFilter="0" pivotTables="0"/>
  <autoFilter ref="A3:D11" xr:uid="{00000000-0009-0000-0000-000005000000}">
    <sortState xmlns:xlrd2="http://schemas.microsoft.com/office/spreadsheetml/2017/richdata2" ref="A4:D11">
      <sortCondition ref="A9"/>
    </sortState>
  </autoFilter>
  <sortState xmlns:xlrd2="http://schemas.microsoft.com/office/spreadsheetml/2017/richdata2" ref="A4:D12">
    <sortCondition ref="A7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11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0" customFormat="1" ht="21" x14ac:dyDescent="0.35">
      <c r="A1" s="37" t="s">
        <v>53</v>
      </c>
      <c r="B1" s="44">
        <f>SUBTOTAL(9,B3:B11)</f>
        <v>50</v>
      </c>
      <c r="C1" s="39"/>
    </row>
    <row r="2" spans="1:3" s="7" customFormat="1" ht="43.5" customHeight="1" x14ac:dyDescent="0.25">
      <c r="A2" s="13"/>
      <c r="B2" s="17"/>
      <c r="C2" s="13"/>
    </row>
    <row r="3" spans="1:3" s="42" customFormat="1" ht="31.5" customHeight="1" x14ac:dyDescent="0.25">
      <c r="A3" s="49" t="s">
        <v>14</v>
      </c>
      <c r="B3" s="83" t="s">
        <v>15</v>
      </c>
      <c r="C3" s="49" t="s">
        <v>9</v>
      </c>
    </row>
    <row r="4" spans="1:3" x14ac:dyDescent="0.25">
      <c r="A4" s="6" t="s">
        <v>62</v>
      </c>
      <c r="B4" s="18">
        <f>SUMIF(Inventaire!B:B,Catégories!A:A,Inventaire!D:D)</f>
        <v>30</v>
      </c>
      <c r="C4" s="21"/>
    </row>
    <row r="5" spans="1:3" x14ac:dyDescent="0.25">
      <c r="A5" s="6" t="s">
        <v>61</v>
      </c>
      <c r="B5" s="18">
        <f>SUMIF(Inventaire!B:B,Catégories!A:A,Inventaire!D:D)</f>
        <v>0</v>
      </c>
      <c r="C5" s="21"/>
    </row>
    <row r="6" spans="1:3" x14ac:dyDescent="0.25">
      <c r="A6" s="6" t="s">
        <v>37</v>
      </c>
      <c r="B6" s="18">
        <f>SUMIF(Inventaire!B:B,Catégories!A:A,Inventaire!D:D)</f>
        <v>0</v>
      </c>
      <c r="C6" s="21"/>
    </row>
    <row r="7" spans="1:3" x14ac:dyDescent="0.25">
      <c r="A7" s="6" t="s">
        <v>58</v>
      </c>
      <c r="B7" s="18">
        <f>SUMIF(Inventaire!B:B,Catégories!A:A,Inventaire!D:D)</f>
        <v>0</v>
      </c>
      <c r="C7" s="21"/>
    </row>
    <row r="8" spans="1:3" x14ac:dyDescent="0.25">
      <c r="A8" s="6" t="s">
        <v>24</v>
      </c>
      <c r="B8" s="18">
        <f>SUMIF(Inventaire!B:B,Catégories!A:A,Inventaire!D:D)</f>
        <v>20</v>
      </c>
      <c r="C8" s="21"/>
    </row>
    <row r="9" spans="1:3" x14ac:dyDescent="0.25">
      <c r="A9" s="6" t="s">
        <v>59</v>
      </c>
      <c r="B9" s="18">
        <f>SUMIF(Inventaire!B:B,Catégories!A:A,Inventaire!D:D)</f>
        <v>0</v>
      </c>
      <c r="C9" s="21"/>
    </row>
    <row r="10" spans="1:3" x14ac:dyDescent="0.25">
      <c r="A10" s="6" t="s">
        <v>60</v>
      </c>
      <c r="B10" s="18">
        <f>SUMIF(Inventaire!B:B,Catégories!A:A,Inventaire!D:D)</f>
        <v>0</v>
      </c>
      <c r="C10" s="21"/>
    </row>
    <row r="11" spans="1:3" s="45" customFormat="1" ht="24" customHeight="1" x14ac:dyDescent="0.25">
      <c r="A11" s="84"/>
      <c r="B11" s="85"/>
      <c r="C11" s="84"/>
    </row>
  </sheetData>
  <sheetProtection sheet="1" objects="1" scenarios="1" sort="0" autoFilter="0" pivotTables="0"/>
  <autoFilter ref="A3:C10" xr:uid="{00000000-0009-0000-0000-000006000000}"/>
  <sortState xmlns:xlrd2="http://schemas.microsoft.com/office/spreadsheetml/2017/richdata2" ref="A5:C11">
    <sortCondition ref="A6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topLeftCell="A13" workbookViewId="0">
      <selection activeCell="K42" sqref="K42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3" t="s">
        <v>43</v>
      </c>
      <c r="H1" s="93" t="s">
        <v>47</v>
      </c>
    </row>
    <row r="3" spans="1:15" s="45" customFormat="1" x14ac:dyDescent="0.25">
      <c r="A3" s="96" t="s">
        <v>42</v>
      </c>
      <c r="H3" s="96" t="s">
        <v>44</v>
      </c>
      <c r="J3" s="96" t="s">
        <v>4</v>
      </c>
      <c r="L3"/>
      <c r="M3"/>
      <c r="N3"/>
      <c r="O3"/>
    </row>
    <row r="4" spans="1:15" s="95" customFormat="1" x14ac:dyDescent="0.25">
      <c r="A4" s="94" t="s">
        <v>23</v>
      </c>
      <c r="B4" t="s">
        <v>45</v>
      </c>
      <c r="H4" s="94" t="s">
        <v>46</v>
      </c>
      <c r="I4" s="94" t="s">
        <v>17</v>
      </c>
      <c r="J4" t="s">
        <v>70</v>
      </c>
      <c r="K4" s="95" t="s">
        <v>41</v>
      </c>
      <c r="L4"/>
      <c r="M4"/>
      <c r="N4"/>
      <c r="O4"/>
    </row>
    <row r="5" spans="1:15" x14ac:dyDescent="0.25">
      <c r="A5" t="s">
        <v>24</v>
      </c>
      <c r="B5" s="92">
        <v>20</v>
      </c>
      <c r="H5" t="s">
        <v>75</v>
      </c>
      <c r="I5" t="s">
        <v>76</v>
      </c>
      <c r="J5" s="92">
        <v>0</v>
      </c>
      <c r="K5" s="92">
        <v>0</v>
      </c>
    </row>
    <row r="6" spans="1:15" x14ac:dyDescent="0.25">
      <c r="A6" t="s">
        <v>41</v>
      </c>
      <c r="B6" s="92">
        <v>20</v>
      </c>
      <c r="H6" t="s">
        <v>41</v>
      </c>
      <c r="J6" s="92">
        <v>0</v>
      </c>
      <c r="K6" s="92">
        <v>0</v>
      </c>
    </row>
    <row r="12" spans="1:15" ht="5.25" customHeight="1" x14ac:dyDescent="0.25"/>
    <row r="13" spans="1:15" ht="5.25" customHeight="1" x14ac:dyDescent="0.25"/>
    <row r="14" spans="1:15" ht="5.25" customHeight="1" x14ac:dyDescent="0.25"/>
    <row r="15" spans="1:15" ht="5.25" customHeight="1" x14ac:dyDescent="0.25"/>
    <row r="16" spans="1:15" ht="5.25" customHeight="1" x14ac:dyDescent="0.25"/>
    <row r="17" spans="8:11" ht="5.25" customHeight="1" x14ac:dyDescent="0.25"/>
    <row r="18" spans="8:11" ht="5.25" customHeight="1" x14ac:dyDescent="0.25"/>
    <row r="19" spans="8:11" ht="23.25" x14ac:dyDescent="0.35">
      <c r="H19" s="93" t="s">
        <v>48</v>
      </c>
    </row>
    <row r="21" spans="8:11" x14ac:dyDescent="0.25">
      <c r="H21" s="96" t="s">
        <v>49</v>
      </c>
      <c r="I21" s="45"/>
      <c r="J21" s="96" t="s">
        <v>4</v>
      </c>
      <c r="K21" s="45"/>
    </row>
    <row r="22" spans="8:11" x14ac:dyDescent="0.25">
      <c r="H22" s="94" t="s">
        <v>46</v>
      </c>
      <c r="I22" s="94" t="s">
        <v>17</v>
      </c>
      <c r="J22" t="s">
        <v>70</v>
      </c>
      <c r="K22" s="95" t="s">
        <v>41</v>
      </c>
    </row>
    <row r="23" spans="8:11" x14ac:dyDescent="0.25">
      <c r="H23" t="s">
        <v>75</v>
      </c>
      <c r="I23" t="s">
        <v>76</v>
      </c>
      <c r="J23" s="97">
        <v>0</v>
      </c>
      <c r="K23" s="97">
        <v>0</v>
      </c>
    </row>
    <row r="24" spans="8:11" x14ac:dyDescent="0.25">
      <c r="H24" t="s">
        <v>41</v>
      </c>
      <c r="J24" s="97">
        <v>0</v>
      </c>
      <c r="K24" s="97">
        <v>0</v>
      </c>
    </row>
    <row r="29" spans="8:11" ht="6.75" customHeight="1" x14ac:dyDescent="0.25"/>
    <row r="30" spans="8:11" ht="6.75" customHeight="1" x14ac:dyDescent="0.25"/>
    <row r="31" spans="8:11" ht="6.75" customHeight="1" x14ac:dyDescent="0.25"/>
    <row r="32" spans="8:11" ht="6.75" customHeight="1" x14ac:dyDescent="0.25"/>
    <row r="33" spans="8:15" ht="6.75" customHeight="1" x14ac:dyDescent="0.25"/>
    <row r="34" spans="8:15" ht="6.75" customHeight="1" x14ac:dyDescent="0.25"/>
    <row r="35" spans="8:15" ht="6.75" customHeight="1" x14ac:dyDescent="0.25"/>
    <row r="36" spans="8:15" ht="6.75" customHeight="1" x14ac:dyDescent="0.25"/>
    <row r="37" spans="8:15" ht="6.75" customHeight="1" x14ac:dyDescent="0.25"/>
    <row r="38" spans="8:15" ht="23.25" x14ac:dyDescent="0.35">
      <c r="H38" s="93" t="s">
        <v>50</v>
      </c>
    </row>
    <row r="40" spans="8:15" x14ac:dyDescent="0.25">
      <c r="H40" s="96" t="s">
        <v>44</v>
      </c>
      <c r="I40" s="45"/>
      <c r="J40" s="90" t="s">
        <v>5</v>
      </c>
      <c r="K40" s="45"/>
    </row>
    <row r="41" spans="8:15" x14ac:dyDescent="0.25">
      <c r="H41" s="94" t="s">
        <v>46</v>
      </c>
      <c r="I41" s="94" t="s">
        <v>17</v>
      </c>
      <c r="J41" t="s">
        <v>71</v>
      </c>
      <c r="K41" s="95" t="s">
        <v>41</v>
      </c>
    </row>
    <row r="42" spans="8:15" x14ac:dyDescent="0.25">
      <c r="H42" t="s">
        <v>75</v>
      </c>
      <c r="I42" t="s">
        <v>76</v>
      </c>
      <c r="J42" s="92">
        <v>0</v>
      </c>
      <c r="K42" s="92">
        <v>0</v>
      </c>
    </row>
    <row r="43" spans="8:15" x14ac:dyDescent="0.25">
      <c r="H43" t="s">
        <v>41</v>
      </c>
      <c r="J43" s="92">
        <v>0</v>
      </c>
      <c r="K43" s="92">
        <v>0</v>
      </c>
    </row>
    <row r="46" spans="8:15" x14ac:dyDescent="0.25">
      <c r="H46" s="98"/>
      <c r="I46" s="92"/>
      <c r="J46" s="92"/>
      <c r="K46" s="92"/>
      <c r="L46" s="92"/>
      <c r="M46" s="92"/>
      <c r="N46" s="92"/>
      <c r="O46" s="92"/>
    </row>
    <row r="47" spans="8:15" x14ac:dyDescent="0.25">
      <c r="H47" s="91"/>
      <c r="I47" s="92"/>
      <c r="J47" s="92"/>
      <c r="K47" s="92"/>
      <c r="L47" s="92"/>
      <c r="M47" s="92"/>
      <c r="N47" s="92"/>
      <c r="O47" s="92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/>
  </sheetViews>
  <sheetFormatPr baseColWidth="10" defaultColWidth="11.42578125" defaultRowHeight="15.75" customHeight="1" x14ac:dyDescent="0.2"/>
  <cols>
    <col min="1" max="1" width="23.42578125" style="88" customWidth="1"/>
    <col min="2" max="2" width="36" style="88" customWidth="1"/>
    <col min="3" max="16384" width="11.42578125" style="88"/>
  </cols>
  <sheetData>
    <row r="1" spans="1:3" ht="15.75" customHeight="1" x14ac:dyDescent="0.2">
      <c r="A1" s="86" t="s">
        <v>25</v>
      </c>
      <c r="B1" s="87" t="s">
        <v>57</v>
      </c>
    </row>
    <row r="2" spans="1:3" ht="15.75" customHeight="1" x14ac:dyDescent="0.2">
      <c r="A2" s="86" t="s">
        <v>26</v>
      </c>
      <c r="B2" s="87" t="s">
        <v>27</v>
      </c>
    </row>
    <row r="4" spans="1:3" ht="15.75" customHeight="1" x14ac:dyDescent="0.2">
      <c r="A4" s="66" t="s">
        <v>28</v>
      </c>
      <c r="B4" s="89">
        <f>IFERROR(VLOOKUP("Basane cuir pour casque",Pièces,4,FALSE),0)</f>
        <v>30</v>
      </c>
    </row>
    <row r="5" spans="1:3" ht="15.75" customHeight="1" x14ac:dyDescent="0.2">
      <c r="A5" s="67"/>
      <c r="B5" s="68"/>
    </row>
    <row r="6" spans="1:3" ht="15.75" customHeight="1" x14ac:dyDescent="0.2">
      <c r="A6" s="67"/>
      <c r="B6" s="68"/>
    </row>
    <row r="7" spans="1:3" ht="15.75" customHeight="1" x14ac:dyDescent="0.2">
      <c r="A7" s="67"/>
      <c r="B7" s="68"/>
    </row>
    <row r="8" spans="1:3" ht="15.75" customHeight="1" x14ac:dyDescent="0.2">
      <c r="A8" s="66" t="s">
        <v>29</v>
      </c>
      <c r="B8" s="69"/>
    </row>
    <row r="9" spans="1:3" ht="15.75" customHeight="1" x14ac:dyDescent="0.2">
      <c r="A9" s="70" t="s">
        <v>2</v>
      </c>
      <c r="B9" s="46" t="s">
        <v>2</v>
      </c>
      <c r="C9" s="72">
        <f ca="1">IFERROR(MATCH(VD_Pièce,Liste_Pièces,0)-1,0)</f>
        <v>0</v>
      </c>
    </row>
    <row r="10" spans="1:3" ht="15.75" customHeight="1" x14ac:dyDescent="0.2">
      <c r="A10" s="70" t="s">
        <v>4</v>
      </c>
      <c r="B10" s="46" t="s">
        <v>63</v>
      </c>
      <c r="C10" s="72">
        <f ca="1">IFERROR(MATCH(VD_Fournisseur,Liste_Fournisseurs,0)-1,0)</f>
        <v>1</v>
      </c>
    </row>
    <row r="11" spans="1:3" ht="15.75" customHeight="1" x14ac:dyDescent="0.2">
      <c r="A11" s="70" t="s">
        <v>5</v>
      </c>
      <c r="B11" s="46" t="s">
        <v>40</v>
      </c>
      <c r="C11" s="72">
        <f ca="1">IFERROR(MATCH(VD_Technicien,Liste_Techniciens,0)-1,0)</f>
        <v>1</v>
      </c>
    </row>
    <row r="12" spans="1:3" ht="15.75" customHeight="1" x14ac:dyDescent="0.2">
      <c r="A12" s="70" t="s">
        <v>23</v>
      </c>
      <c r="B12" s="46" t="s">
        <v>61</v>
      </c>
      <c r="C12" s="72">
        <f ca="1">IFERROR(MATCH(VD_Technicien,Liste_Techniciens,0)-1,0)</f>
        <v>1</v>
      </c>
    </row>
    <row r="13" spans="1:3" ht="15.75" customHeight="1" x14ac:dyDescent="0.2">
      <c r="A13" s="67"/>
      <c r="B13" s="68"/>
    </row>
    <row r="14" spans="1:3" ht="15.75" customHeight="1" x14ac:dyDescent="0.2">
      <c r="A14" s="71" t="s">
        <v>30</v>
      </c>
      <c r="B14" s="66"/>
    </row>
    <row r="15" spans="1:3" ht="15.75" customHeight="1" x14ac:dyDescent="0.2">
      <c r="A15" s="47" t="s">
        <v>31</v>
      </c>
      <c r="B15" s="48" t="s">
        <v>32</v>
      </c>
    </row>
    <row r="16" spans="1:3" ht="15.75" customHeight="1" x14ac:dyDescent="0.2">
      <c r="A16" s="47" t="s">
        <v>33</v>
      </c>
      <c r="B16" s="48" t="s">
        <v>32</v>
      </c>
    </row>
    <row r="17" spans="1:2" ht="15.75" customHeight="1" x14ac:dyDescent="0.2">
      <c r="A17" s="47" t="s">
        <v>35</v>
      </c>
      <c r="B17" s="48" t="s">
        <v>34</v>
      </c>
    </row>
    <row r="18" spans="1:2" ht="15.75" customHeight="1" x14ac:dyDescent="0.2">
      <c r="A18" s="47" t="s">
        <v>36</v>
      </c>
      <c r="B18" s="48" t="s">
        <v>34</v>
      </c>
    </row>
    <row r="19" spans="1:2" ht="15.75" customHeight="1" x14ac:dyDescent="0.2">
      <c r="A19" s="71"/>
      <c r="B19" s="66"/>
    </row>
  </sheetData>
  <sheetProtection selectLockedCells="1"/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cp:keywords>Pièce; Stock; Forbach; Biofely; Gestionnaire</cp:keywords>
  <cp:lastModifiedBy>Bruno MAZEPA</cp:lastModifiedBy>
  <dcterms:created xsi:type="dcterms:W3CDTF">2013-02-01T10:35:05Z</dcterms:created>
  <dcterms:modified xsi:type="dcterms:W3CDTF">2022-11-04T14:57:11Z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2022-11-04T14:57:11Z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9803ee35-42c0-4694-b10f-5799a310192f</vt:lpwstr>
  </property>
  <property fmtid="{D5CDD505-2E9C-101B-9397-08002B2CF9AE}" pid="8" name="MSIP_Label_64a238cc-6af3-4341-9d32-201b7e04331f_ContentBits">
    <vt:lpwstr>0</vt:lpwstr>
  </property>
</Properties>
</file>