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644B3AB8-4458-481F-84B7-EEA4D0FFBD93}" xr6:coauthVersionLast="47" xr6:coauthVersionMax="47" xr10:uidLastSave="{00000000-0000-0000-0000-000000000000}"/>
  <bookViews>
    <workbookView xWindow="17655" yWindow="2700" windowWidth="27570" windowHeight="23775" activeTab="2" xr2:uid="{00000000-000D-0000-FFFF-FFFF00000000}"/>
  </bookViews>
  <sheets>
    <sheet name="Accueil" sheetId="1" r:id="rId1"/>
    <sheet name="Base clients" sheetId="2" r:id="rId2"/>
    <sheet name="Base rdv" sheetId="3" r:id="rId3"/>
    <sheet name="parametres" sheetId="4" r:id="rId4"/>
    <sheet name="Calendrier" sheetId="6" r:id="rId5"/>
    <sheet name="Statistiques" sheetId="8" r:id="rId6"/>
    <sheet name="Agenda" sheetId="9" r:id="rId7"/>
    <sheet name="2022" sheetId="10" r:id="rId8"/>
  </sheets>
  <functionGroups builtInGroupCount="19"/>
  <definedNames>
    <definedName name="_xlnm._FilterDatabase" localSheetId="0" hidden="1">Accueil!$A$3:$K$4</definedName>
    <definedName name="CalAnnee">Calendrier!$K$3</definedName>
    <definedName name="DateduJour">Calendrier!$M$2</definedName>
    <definedName name="JourChoisi">Calendrier!$M$10:$M$11</definedName>
    <definedName name="ListeBaseClient">TableauBaseClient[]</definedName>
    <definedName name="ListeBaseRDV">TableauBaseRDV[]</definedName>
    <definedName name="ListeCivilité">TableauCivilité[civilité]</definedName>
    <definedName name="ListeDateFact">TableauDateFact[Date fact]</definedName>
    <definedName name="ListeDurée">TableauDurée[Durée]</definedName>
    <definedName name="ListeHeures">TableauHeures[heures]</definedName>
    <definedName name="ListeID">TableauID[ID]</definedName>
    <definedName name="ListeJourChoisi">Calendrier!$M$11</definedName>
    <definedName name="ListeMotif">TableauMotif[Motif]</definedName>
    <definedName name="ListeNomPreFact">#REF!</definedName>
    <definedName name="ListeNoms">TableauBaseClient[Nom]</definedName>
    <definedName name="ListeNumID">TableauNumID[Numero]</definedName>
    <definedName name="ListeProduits">TableauProduits[Ref Produit]</definedName>
    <definedName name="ListeTarif">TableauTarif[Tarif]</definedName>
    <definedName name="ListeTexeID">TableauTexeID[Texte]</definedName>
    <definedName name="MoisSelect">Calendrier!$C$1</definedName>
    <definedName name="SelectionMois">Calendrier!$K$2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 a="1"/>
  <c r="D6" i="4" s="1"/>
  <c r="K14" i="6"/>
  <c r="K16" i="6" s="1"/>
  <c r="L16" i="6" s="1"/>
  <c r="M16" i="6" s="1"/>
  <c r="N16" i="6" s="1"/>
  <c r="O16" i="6" s="1"/>
  <c r="P16" i="6" s="1"/>
  <c r="Q16" i="6" s="1"/>
  <c r="K17" i="6" s="1"/>
  <c r="M2" i="6"/>
  <c r="M5" i="6" s="1"/>
  <c r="C1" i="6"/>
  <c r="C3" i="6" s="1"/>
  <c r="D3" i="6" s="1"/>
  <c r="E3" i="6" s="1"/>
  <c r="F3" i="6" s="1"/>
  <c r="G3" i="6" s="1"/>
  <c r="H3" i="6" s="1"/>
  <c r="I3" i="6" s="1"/>
  <c r="C4" i="6" s="1"/>
  <c r="T20" i="6" l="1"/>
  <c r="K7" i="6"/>
  <c r="M8" i="6" s="1"/>
  <c r="K8" i="6"/>
  <c r="K15" i="6"/>
  <c r="L17" i="6"/>
  <c r="M4" i="6"/>
  <c r="C2" i="6"/>
  <c r="D4" i="6"/>
  <c r="M17" i="6" l="1"/>
  <c r="L15" i="6"/>
  <c r="E4" i="6"/>
  <c r="D2" i="6"/>
  <c r="M15" i="6" l="1"/>
  <c r="N17" i="6"/>
  <c r="E2" i="6"/>
  <c r="F4" i="6"/>
  <c r="O17" i="6" l="1"/>
  <c r="N15" i="6"/>
  <c r="G4" i="6"/>
  <c r="F2" i="6"/>
  <c r="O15" i="6" l="1"/>
  <c r="P17" i="6"/>
  <c r="G2" i="6"/>
  <c r="H4" i="6"/>
  <c r="Q17" i="6" l="1"/>
  <c r="P15" i="6"/>
  <c r="I4" i="6"/>
  <c r="H2" i="6"/>
  <c r="Q15" i="6" l="1"/>
  <c r="K18" i="6"/>
  <c r="L18" i="6" s="1"/>
  <c r="M18" i="6" s="1"/>
  <c r="N18" i="6" s="1"/>
  <c r="O18" i="6" s="1"/>
  <c r="P18" i="6" s="1"/>
  <c r="Q18" i="6" s="1"/>
  <c r="K19" i="6" s="1"/>
  <c r="L19" i="6" s="1"/>
  <c r="M19" i="6" s="1"/>
  <c r="N19" i="6" s="1"/>
  <c r="O19" i="6" s="1"/>
  <c r="P19" i="6" s="1"/>
  <c r="Q19" i="6" s="1"/>
  <c r="K20" i="6" s="1"/>
  <c r="L20" i="6" s="1"/>
  <c r="M20" i="6" s="1"/>
  <c r="N20" i="6" s="1"/>
  <c r="O20" i="6" s="1"/>
  <c r="P20" i="6" s="1"/>
  <c r="Q20" i="6" s="1"/>
  <c r="K21" i="6" s="1"/>
  <c r="L21" i="6" s="1"/>
  <c r="M21" i="6" s="1"/>
  <c r="N21" i="6" s="1"/>
  <c r="O21" i="6" s="1"/>
  <c r="P21" i="6" s="1"/>
  <c r="Q21" i="6" s="1"/>
  <c r="I2" i="6"/>
  <c r="C5" i="6"/>
  <c r="D5" i="6" s="1"/>
  <c r="E5" i="6" s="1"/>
  <c r="F5" i="6" s="1"/>
  <c r="G5" i="6" s="1"/>
  <c r="H5" i="6" s="1"/>
  <c r="I5" i="6" s="1"/>
  <c r="C6" i="6" s="1"/>
  <c r="D6" i="6" s="1"/>
  <c r="E6" i="6" s="1"/>
  <c r="F6" i="6" s="1"/>
  <c r="G6" i="6" s="1"/>
  <c r="H6" i="6" s="1"/>
  <c r="I6" i="6" s="1"/>
  <c r="C7" i="6" s="1"/>
  <c r="D7" i="6" s="1"/>
  <c r="E7" i="6" s="1"/>
  <c r="F7" i="6" s="1"/>
  <c r="G7" i="6" s="1"/>
  <c r="H7" i="6" s="1"/>
  <c r="I7" i="6" s="1"/>
  <c r="C8" i="6" s="1"/>
  <c r="D8" i="6" s="1"/>
  <c r="E8" i="6" s="1"/>
  <c r="F8" i="6" s="1"/>
  <c r="G8" i="6" s="1"/>
  <c r="H8" i="6" s="1"/>
  <c r="I8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<sst xmlns="http://schemas.openxmlformats.org/spreadsheetml/2006/main" count="273" uniqueCount="179">
  <si>
    <t>ID</t>
  </si>
  <si>
    <t>Nom</t>
  </si>
  <si>
    <t>Prénom</t>
  </si>
  <si>
    <t>Date Naiss</t>
  </si>
  <si>
    <t>adresse</t>
  </si>
  <si>
    <t>cp</t>
  </si>
  <si>
    <t>ville</t>
  </si>
  <si>
    <t>Tel</t>
  </si>
  <si>
    <t>Email</t>
  </si>
  <si>
    <t>Prenom</t>
  </si>
  <si>
    <t>Motif</t>
  </si>
  <si>
    <t>Durée</t>
  </si>
  <si>
    <t>Tarif</t>
  </si>
  <si>
    <t>Num Facf</t>
  </si>
  <si>
    <t>Liste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</si>
  <si>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</si>
  <si>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</si>
  <si>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</si>
  <si>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</si>
  <si>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</si>
  <si>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</si>
  <si>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</si>
  <si>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</si>
  <si>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</si>
  <si>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</si>
  <si>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</si>
  <si>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</si>
  <si>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</si>
  <si>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Texte</t>
  </si>
  <si>
    <t>Date du Jour</t>
  </si>
  <si>
    <t xml:space="preserve">Mois et Année </t>
  </si>
  <si>
    <t>Concaténation</t>
  </si>
  <si>
    <t>Paiement</t>
  </si>
  <si>
    <t>OUI</t>
  </si>
  <si>
    <t>NON</t>
  </si>
  <si>
    <t>Statut</t>
  </si>
  <si>
    <t>Célibataire</t>
  </si>
  <si>
    <t>Marié</t>
  </si>
  <si>
    <t>Divorcé(e)</t>
  </si>
  <si>
    <t>Veuf(ve)</t>
  </si>
  <si>
    <t>Civilité</t>
  </si>
  <si>
    <t>Mr</t>
  </si>
  <si>
    <t>Mme</t>
  </si>
  <si>
    <t>Melle</t>
  </si>
  <si>
    <t>Mr Enf</t>
  </si>
  <si>
    <t>Melle Enf</t>
  </si>
  <si>
    <t>Aujourd'hui</t>
  </si>
  <si>
    <t>Mois Sélection</t>
  </si>
  <si>
    <t>heures</t>
  </si>
  <si>
    <t>Date fact</t>
  </si>
  <si>
    <t>civilité</t>
  </si>
  <si>
    <t>Melle enf</t>
  </si>
  <si>
    <t>Mr enf</t>
  </si>
  <si>
    <t>Test</t>
  </si>
  <si>
    <t>T camp</t>
  </si>
  <si>
    <t>T1</t>
  </si>
  <si>
    <t>T2</t>
  </si>
  <si>
    <t>T3</t>
  </si>
  <si>
    <t>H1</t>
  </si>
  <si>
    <t>H2</t>
  </si>
  <si>
    <t>H3</t>
  </si>
  <si>
    <t>H4</t>
  </si>
  <si>
    <t>H5</t>
  </si>
  <si>
    <t>H6</t>
  </si>
  <si>
    <t>H7</t>
  </si>
  <si>
    <t>H8</t>
  </si>
  <si>
    <t>P1</t>
  </si>
  <si>
    <t>P2</t>
  </si>
  <si>
    <t>P3</t>
  </si>
  <si>
    <t>P4</t>
  </si>
  <si>
    <t>P5</t>
  </si>
  <si>
    <t>P6</t>
  </si>
  <si>
    <t>P7*</t>
  </si>
  <si>
    <t>P8*</t>
  </si>
  <si>
    <t>P9*</t>
  </si>
  <si>
    <t>P10*</t>
  </si>
  <si>
    <t>P11*</t>
  </si>
  <si>
    <t>P12*</t>
  </si>
  <si>
    <t>Complément "Kudzu"</t>
  </si>
  <si>
    <t>Rdv téléphonique</t>
  </si>
  <si>
    <t>Séance Test</t>
  </si>
  <si>
    <t>Séance découverte</t>
  </si>
  <si>
    <t>Séance classique 1er rdv</t>
  </si>
  <si>
    <t>Séance classique suivi</t>
  </si>
  <si>
    <t>Gestion de poids forfait</t>
  </si>
  <si>
    <t>Gestion de poids suivi</t>
  </si>
  <si>
    <t>Séance Tabac Camp</t>
  </si>
  <si>
    <t>Séance Tabac Camp suivi</t>
  </si>
  <si>
    <t>Forfait Tabac (avec garanti)</t>
  </si>
  <si>
    <t>Forfait Tabac (sansgaranti)</t>
  </si>
  <si>
    <t>Forfait Tabac suivi</t>
  </si>
  <si>
    <t>Déplacement Z1</t>
  </si>
  <si>
    <t>Déplacement Z2 (15 a 30km)</t>
  </si>
  <si>
    <t>Déplacement Z3 (30 a 60km)</t>
  </si>
  <si>
    <t>Ref Produit</t>
  </si>
  <si>
    <t>Numero</t>
  </si>
  <si>
    <t>CL-2022-</t>
  </si>
  <si>
    <t>CL-2022-001</t>
  </si>
  <si>
    <t>xxx</t>
  </si>
  <si>
    <t>xxxx@xxxx.fr</t>
  </si>
  <si>
    <t>zerr</t>
  </si>
  <si>
    <t>Client</t>
  </si>
  <si>
    <t>CL-2022-002</t>
  </si>
  <si>
    <t>eric</t>
  </si>
  <si>
    <t>66 430</t>
  </si>
  <si>
    <t>bompas</t>
  </si>
  <si>
    <t>Forf tabac</t>
  </si>
  <si>
    <t>Forf Poids</t>
  </si>
  <si>
    <t>Forf T Camp</t>
  </si>
  <si>
    <t>Hypno Mag</t>
  </si>
  <si>
    <t>Découverte</t>
  </si>
  <si>
    <t>Magnétisme</t>
  </si>
  <si>
    <t>tel</t>
  </si>
  <si>
    <t>email</t>
  </si>
  <si>
    <t>CL-2022-003</t>
  </si>
  <si>
    <t>pilatus</t>
  </si>
  <si>
    <t>lia</t>
  </si>
  <si>
    <t>8 rue du bord de mer</t>
  </si>
  <si>
    <t>47 000</t>
  </si>
  <si>
    <t>le vent d'abord</t>
  </si>
  <si>
    <t>04 85 95 68 74</t>
  </si>
  <si>
    <t>pilalheure@vent.com</t>
  </si>
  <si>
    <t>CL-2022-004</t>
  </si>
  <si>
    <t>prima</t>
  </si>
  <si>
    <t>louis</t>
  </si>
  <si>
    <t>47 vue sur l'eau</t>
  </si>
  <si>
    <t>58 000</t>
  </si>
  <si>
    <t>la plage</t>
  </si>
  <si>
    <t>58 12 35 95 47</t>
  </si>
  <si>
    <t>lo.47.prima@plage.com</t>
  </si>
  <si>
    <t>CL-2022-005</t>
  </si>
  <si>
    <t>joutre</t>
  </si>
  <si>
    <t>pierre</t>
  </si>
  <si>
    <t>la voie du sud</t>
  </si>
  <si>
    <t>75 000</t>
  </si>
  <si>
    <t>paris</t>
  </si>
  <si>
    <t>04 84 52 69 63</t>
  </si>
  <si>
    <t>p.jou.75@live.fr</t>
  </si>
  <si>
    <t>30</t>
  </si>
  <si>
    <t>60</t>
  </si>
  <si>
    <t>40</t>
  </si>
  <si>
    <t>15/12/21 10:00</t>
  </si>
  <si>
    <t>120</t>
  </si>
  <si>
    <t>50</t>
  </si>
  <si>
    <t>XXZ-151221-1000</t>
  </si>
  <si>
    <t>120121574</t>
  </si>
  <si>
    <t>14/12/21 09:00</t>
  </si>
  <si>
    <t>180</t>
  </si>
  <si>
    <t>0</t>
  </si>
  <si>
    <t>PIL-141221-0900</t>
  </si>
  <si>
    <t>22/12/21 09:00</t>
  </si>
  <si>
    <t>JOP-221221-0900</t>
  </si>
  <si>
    <t>CL-2022-006</t>
  </si>
  <si>
    <t>loima</t>
  </si>
  <si>
    <t>elise</t>
  </si>
  <si>
    <t>48 rue du pivert</t>
  </si>
  <si>
    <t>58 900</t>
  </si>
  <si>
    <t>la teteailleur</t>
  </si>
  <si>
    <t>04 51 25 64 52</t>
  </si>
  <si>
    <t>loi.eli58@loim.com</t>
  </si>
  <si>
    <t>20/01/22 08:00</t>
  </si>
  <si>
    <t>LOE-200122-0800</t>
  </si>
  <si>
    <t>16/12/21 08:00</t>
  </si>
  <si>
    <t>JOP-161221-0800</t>
  </si>
  <si>
    <t>23/12/21 08:00</t>
  </si>
  <si>
    <t>PRL-231221-0800</t>
  </si>
  <si>
    <t>31/12/21 08:00</t>
  </si>
  <si>
    <t>PRL-311221-0800</t>
  </si>
  <si>
    <t>test@xxxx.fr</t>
  </si>
  <si>
    <t>15/12/21 08:00</t>
  </si>
  <si>
    <t>JOP-151221-0800</t>
  </si>
  <si>
    <t>stellaire</t>
  </si>
  <si>
    <t>stellairet@live.fr</t>
  </si>
  <si>
    <t xml:space="preserve">28 rue de la massane </t>
  </si>
  <si>
    <t>0676 79 84 90</t>
  </si>
  <si>
    <t>stellaire@live.fr</t>
  </si>
  <si>
    <t>STE-151221-0800</t>
  </si>
  <si>
    <t>06 7679 84 90</t>
  </si>
  <si>
    <t>Date-H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</si>
</sst>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mmmm"/>
    <numFmt numFmtId="165" formatCode="d"/>
    <numFmt numFmtId="166" formatCode="[$-F400]h:mm:ss\ AM/PM"/>
    <numFmt numFmtId="167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44" fontId="0" fillId="0" borderId="0" xfId="1" applyFont="1"/>
    <xf numFmtId="0" fontId="0" fillId="0" borderId="0" xfId="0" applyNumberFormat="1" applyAlignment="1">
      <alignment horizontal="center" vertical="center"/>
    </xf>
    <xf numFmtId="167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Fill="1"/>
    <xf numFmtId="14" fontId="0" fillId="2" borderId="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2" fillId="0" borderId="0" xfId="2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2" applyFill="1" applyAlignment="1">
      <alignment horizontal="center"/>
    </xf>
    <xf numFmtId="0" fontId="3" fillId="0" borderId="0" xfId="2" applyFont="1" applyAlignment="1">
      <alignment horizontal="center" vertical="center"/>
    </xf>
    <xf numFmtId="22" fontId="3" fillId="0" borderId="0" xfId="2" applyNumberFormat="1" applyFont="1" applyAlignment="1">
      <alignment horizontal="center" vertical="center"/>
    </xf>
    <xf numFmtId="20" fontId="3" fillId="0" borderId="0" xfId="2" applyNumberFormat="1" applyFont="1" applyAlignment="1">
      <alignment horizontal="center" vertical="center"/>
    </xf>
    <xf numFmtId="0" fontId="0" fillId="0" borderId="0" xfId="0" applyAlignment="1">
      <alignment horizontal="center"/>
    </xf>
    <xf numFmtId="164" fontId="0" fillId="2" borderId="1" xfId="0" applyNumberForma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51"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66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5</xdr:row>
      <xdr:rowOff>0</xdr:rowOff>
    </xdr:from>
    <xdr:to>
      <xdr:col>4</xdr:col>
      <xdr:colOff>697049</xdr:colOff>
      <xdr:row>7</xdr:row>
      <xdr:rowOff>123000</xdr:rowOff>
    </xdr:to>
    <xdr:sp macro="[0]!Ouv_frmEnrCl.Ouv_frmEnrC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05049" y="95250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Nvx Client</a:t>
          </a:r>
        </a:p>
      </xdr:txBody>
    </xdr:sp>
    <xdr:clientData/>
  </xdr:twoCellAnchor>
  <xdr:twoCellAnchor>
    <xdr:from>
      <xdr:col>2</xdr:col>
      <xdr:colOff>761999</xdr:colOff>
      <xdr:row>11</xdr:row>
      <xdr:rowOff>85725</xdr:rowOff>
    </xdr:from>
    <xdr:to>
      <xdr:col>4</xdr:col>
      <xdr:colOff>677999</xdr:colOff>
      <xdr:row>14</xdr:row>
      <xdr:rowOff>18225</xdr:rowOff>
    </xdr:to>
    <xdr:sp macro="[0]!Ouv_frmRechCl.Ouv_frmRechCl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285999" y="2181225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Recherche</a:t>
          </a:r>
        </a:p>
      </xdr:txBody>
    </xdr:sp>
    <xdr:clientData/>
  </xdr:twoCellAnchor>
  <xdr:twoCellAnchor>
    <xdr:from>
      <xdr:col>3</xdr:col>
      <xdr:colOff>0</xdr:colOff>
      <xdr:row>14</xdr:row>
      <xdr:rowOff>104775</xdr:rowOff>
    </xdr:from>
    <xdr:to>
      <xdr:col>4</xdr:col>
      <xdr:colOff>678000</xdr:colOff>
      <xdr:row>17</xdr:row>
      <xdr:rowOff>37275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286000" y="2771775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Agenda</a:t>
          </a:r>
        </a:p>
      </xdr:txBody>
    </xdr:sp>
    <xdr:clientData/>
  </xdr:twoCellAnchor>
  <xdr:twoCellAnchor>
    <xdr:from>
      <xdr:col>3</xdr:col>
      <xdr:colOff>0</xdr:colOff>
      <xdr:row>21</xdr:row>
      <xdr:rowOff>19050</xdr:rowOff>
    </xdr:from>
    <xdr:to>
      <xdr:col>4</xdr:col>
      <xdr:colOff>678000</xdr:colOff>
      <xdr:row>23</xdr:row>
      <xdr:rowOff>142050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286000" y="401955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Statistiques</a:t>
          </a:r>
        </a:p>
      </xdr:txBody>
    </xdr:sp>
    <xdr:clientData/>
  </xdr:twoCellAnchor>
  <xdr:twoCellAnchor>
    <xdr:from>
      <xdr:col>3</xdr:col>
      <xdr:colOff>9525</xdr:colOff>
      <xdr:row>8</xdr:row>
      <xdr:rowOff>38100</xdr:rowOff>
    </xdr:from>
    <xdr:to>
      <xdr:col>4</xdr:col>
      <xdr:colOff>687525</xdr:colOff>
      <xdr:row>10</xdr:row>
      <xdr:rowOff>161100</xdr:rowOff>
    </xdr:to>
    <xdr:sp macro="[0]!ouv_FrmPriseRDV.ouv_FrmPriseRD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5525" y="156210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Prise de rdv</a:t>
          </a:r>
        </a:p>
      </xdr:txBody>
    </xdr:sp>
    <xdr:clientData/>
  </xdr:twoCellAnchor>
  <xdr:twoCellAnchor>
    <xdr:from>
      <xdr:col>3</xdr:col>
      <xdr:colOff>9529</xdr:colOff>
      <xdr:row>17</xdr:row>
      <xdr:rowOff>152400</xdr:rowOff>
    </xdr:from>
    <xdr:to>
      <xdr:col>4</xdr:col>
      <xdr:colOff>687529</xdr:colOff>
      <xdr:row>20</xdr:row>
      <xdr:rowOff>84900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BCF3FA9-452C-430A-8652-46D0082175C0}"/>
            </a:ext>
          </a:extLst>
        </xdr:cNvPr>
        <xdr:cNvSpPr/>
      </xdr:nvSpPr>
      <xdr:spPr>
        <a:xfrm>
          <a:off x="2295529" y="3390900"/>
          <a:ext cx="1440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Facturation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66675</xdr:colOff>
      <xdr:row>13</xdr:row>
      <xdr:rowOff>38100</xdr:rowOff>
    </xdr:from>
    <xdr:to>
      <xdr:col>16</xdr:col>
      <xdr:colOff>712907</xdr:colOff>
      <xdr:row>14</xdr:row>
      <xdr:rowOff>28228</xdr:rowOff>
    </xdr:to>
    <xdr:pic macro="[0]!Feuil6.MoisSuivant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82550" y="2514600"/>
          <a:ext cx="646232" cy="390178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646232</xdr:colOff>
      <xdr:row>13</xdr:row>
      <xdr:rowOff>390178</xdr:rowOff>
    </xdr:to>
    <xdr:pic macro="[0]!Feuil6.MoisPrecedent"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2476500"/>
          <a:ext cx="646232" cy="390178"/>
        </a:xfrm>
        <a:prstGeom prst="rect">
          <a:avLst/>
        </a:prstGeom>
      </xdr:spPr>
    </xdr:pic>
    <xdr:clientData/>
  </xdr:twoCellAnchor>
  <xdr:twoCellAnchor editAs="oneCell">
    <xdr:from>
      <xdr:col>17</xdr:col>
      <xdr:colOff>57149</xdr:colOff>
      <xdr:row>12</xdr:row>
      <xdr:rowOff>50007</xdr:rowOff>
    </xdr:from>
    <xdr:to>
      <xdr:col>17</xdr:col>
      <xdr:colOff>752474</xdr:colOff>
      <xdr:row>14</xdr:row>
      <xdr:rowOff>177960</xdr:rowOff>
    </xdr:to>
    <xdr:pic macro="[0]!Feuil6.RetourAujourdhui"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535024" y="2526507"/>
          <a:ext cx="695325" cy="71850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5EA9C7-0845-4624-83A7-AE47D534FD37}" name="TableauBaseClient" displayName="TableauBaseClient" ref="A1:J7" totalsRowShown="0" headerRowDxfId="50" dataDxfId="49">
  <autoFilter ref="A1:J7" xr:uid="{C15EA9C7-0845-4624-83A7-AE47D534FD37}"/>
  <tableColumns count="10">
    <tableColumn id="1" xr3:uid="{B259750D-24CE-4840-8042-67F5E64C8CE0}" name="Client" dataDxfId="48"/>
    <tableColumn id="10" xr3:uid="{147D6282-48A8-4EF2-8D44-5D9FB29D3ADD}" name="Civilité" dataDxfId="47"/>
    <tableColumn id="2" xr3:uid="{D1380A8B-91C0-4215-A69D-4D6DBE2A8B84}" name="Nom" dataDxfId="46"/>
    <tableColumn id="3" xr3:uid="{7A20650C-BC7F-40D4-BF1D-8120C8324AB5}" name="Prénom" dataDxfId="45"/>
    <tableColumn id="4" xr3:uid="{A312E469-8216-4E1B-B9E0-EE9DC83E9CA7}" name="Date Naiss" dataDxfId="44"/>
    <tableColumn id="5" xr3:uid="{E701B19E-9625-49AA-9874-ED89AF379C10}" name="adresse" dataDxfId="43"/>
    <tableColumn id="6" xr3:uid="{7CD13920-0582-4A34-9585-FBE218DE7A6F}" name="cp" dataDxfId="42"/>
    <tableColumn id="7" xr3:uid="{CD4852AE-0D71-4A7D-88EC-638054F7DABE}" name="ville" dataDxfId="41"/>
    <tableColumn id="8" xr3:uid="{2DFEE15B-823A-47B2-9355-7E0646C95A09}" name="Tel" dataDxfId="40"/>
    <tableColumn id="9" xr3:uid="{87005732-E140-4ADA-93F2-4BEB642B7D5F}" name="Email" dataDxfId="39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205F90-674C-4E3E-A623-ADAC17111676}" name="TableauBaseRDV" displayName="TableauBaseRDV" ref="A1:K10" totalsRowShown="0" headerRowDxfId="38" dataDxfId="37" dataCellStyle="Lien hypertexte">
  <sortState xmlns:xlrd2="http://schemas.microsoft.com/office/spreadsheetml/2017/richdata2" ref="A2:K10">
    <sortCondition ref="E2:E10" customList="dd/mm/yyyy hh:mn"/>
  </sortState>
  <tableColumns count="11">
    <tableColumn id="1" xr3:uid="{E4DE6B7C-3D1E-446F-B673-CF8F3EAD93EA}" name="ID" dataDxfId="36" dataCellStyle="Lien hypertexte"/>
    <tableColumn id="9" xr3:uid="{0406146E-1518-4B56-B70F-BD06A4119BA0}" name="Civilité" dataDxfId="35" dataCellStyle="Lien hypertexte"/>
    <tableColumn id="2" xr3:uid="{B08F50F1-B8E5-4A7A-85FC-A475ABD3AFA4}" name="Nom" dataDxfId="34" dataCellStyle="Lien hypertexte"/>
    <tableColumn id="3" xr3:uid="{681472DF-3EE5-4DAC-B88A-FDEC33F8418D}" name="Prenom" dataDxfId="33" dataCellStyle="Lien hypertexte"/>
    <tableColumn id="4" xr3:uid="{A0C0B377-D0A1-40BD-B2AE-7C5E484D857A}" name="Date-H RDV" dataDxfId="32" dataCellStyle="Lien hypertexte"/>
    <tableColumn id="5" xr3:uid="{70853DBF-5137-4700-84A7-F8C76D0584FF}" name="Motif" dataDxfId="31" dataCellStyle="Lien hypertexte"/>
    <tableColumn id="6" xr3:uid="{2CA11A3C-F74B-4469-A944-90A52607A5C6}" name="Durée" dataDxfId="30" dataCellStyle="Lien hypertexte"/>
    <tableColumn id="7" xr3:uid="{D8D820D0-404D-4156-A709-4464B212E642}" name="Tarif" dataDxfId="29" dataCellStyle="Lien hypertexte"/>
    <tableColumn id="8" xr3:uid="{4BA7B3D8-80C2-4582-8520-7707A8AB9321}" name="Num Facf" dataDxfId="28" dataCellStyle="Lien hypertexte"/>
    <tableColumn id="10" xr3:uid="{2813EC2D-9D63-4761-9B89-33526CE43BA8}" name="tel" dataDxfId="27" dataCellStyle="Lien hypertexte"/>
    <tableColumn id="11" xr3:uid="{0D3713D5-E010-4F88-A7AA-AAEC6FCCA4B0}" name="email" dataDxfId="26" dataCellStyle="Lien hypertext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370F8B-DC65-4398-91EF-25F7F2C0A33F}" name="TableauHeures" displayName="TableauHeures" ref="B1:B50" totalsRowShown="0" headerRowDxfId="25" dataDxfId="24">
  <autoFilter ref="B1:B50" xr:uid="{35370F8B-DC65-4398-91EF-25F7F2C0A33F}"/>
  <tableColumns count="1">
    <tableColumn id="1" xr3:uid="{C1748F64-BCF1-44E7-934C-2135AF4060AD}" name="heures" dataDxfId="23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A8AC607-96CC-4226-8C75-E7A6CA116EDC}" name="TableauCivilité" displayName="TableauCivilité" ref="F1:F6" totalsRowShown="0" headerRowDxfId="22" dataDxfId="21">
  <autoFilter ref="F1:F6" xr:uid="{0A8AC607-96CC-4226-8C75-E7A6CA116EDC}"/>
  <tableColumns count="1">
    <tableColumn id="1" xr3:uid="{72194666-C639-413C-AD73-2D55E5D18BCB}" name="civilité" dataDxfId="2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C12C424-5843-457A-AC43-D0DC308218D6}" name="TableauMotif" displayName="TableauMotif" ref="H1:H33" totalsRowShown="0" headerRowDxfId="19" dataDxfId="18">
  <autoFilter ref="H1:H33" xr:uid="{1C12C424-5843-457A-AC43-D0DC308218D6}"/>
  <tableColumns count="1">
    <tableColumn id="1" xr3:uid="{93665E65-5E1A-402D-BF51-08154A3F5A1A}" name="Motif" dataDxfId="1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DFE83C0-BE2C-4806-AB8A-63CADAC15A27}" name="TableauDurée" displayName="TableauDurée" ref="J1:J14" totalsRowShown="0" headerRowDxfId="16">
  <autoFilter ref="J1:J14" xr:uid="{4DFE83C0-BE2C-4806-AB8A-63CADAC15A27}"/>
  <tableColumns count="1">
    <tableColumn id="1" xr3:uid="{622FA7FF-66C1-46AA-B9DF-2D3E8C05455A}" name="Duré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2D24143-9DA6-442B-B7A5-C4E9CFCF801A}" name="TableauTarif" displayName="TableauTarif" ref="L1:L15" totalsRowShown="0" headerRowDxfId="15" dataDxfId="14" dataCellStyle="Monétaire">
  <autoFilter ref="L1:L15" xr:uid="{72D24143-9DA6-442B-B7A5-C4E9CFCF801A}"/>
  <tableColumns count="1">
    <tableColumn id="1" xr3:uid="{92592C8A-F287-473E-B883-7D350B67B42E}" name="Tarif" dataDxfId="13" dataCellStyle="Monétair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C40F6E6-43A1-4508-9839-61B6BB806AB0}" name="TableauProduits" displayName="TableauProduits" ref="N1:N17" totalsRowShown="0" headerRowDxfId="12">
  <autoFilter ref="N1:N17" xr:uid="{DC40F6E6-43A1-4508-9839-61B6BB806AB0}"/>
  <tableColumns count="1">
    <tableColumn id="1" xr3:uid="{420DD942-E8C7-4D88-AA88-D009C9E9704B}" name="Ref Produit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8437EC7-5956-486F-BF0B-0D4AC03F149C}" name="TableauID" displayName="TableauID" ref="D5:D6" totalsRowShown="0" headerRowDxfId="11" dataDxfId="10">
  <autoFilter ref="D5:D6" xr:uid="{C8437EC7-5956-486F-BF0B-0D4AC03F149C}"/>
  <tableColumns count="1">
    <tableColumn id="1" xr3:uid="{16513AC8-7D7B-487C-B9BC-D4C51BEC495F}" name="ID" dataDxfId="9">
      <calculatedColumnFormula array="1">TableauTexeID[Texte]&amp;TEXT(TableauNumID[Numero],"000")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F19437E-F070-407D-B425-2DAFE328B423}" name="TableauTexeID" displayName="TableauTexeID" ref="D8:D9" totalsRowShown="0" headerRowDxfId="8" dataDxfId="7">
  <autoFilter ref="D8:D9" xr:uid="{3F19437E-F070-407D-B425-2DAFE328B423}"/>
  <tableColumns count="1">
    <tableColumn id="1" xr3:uid="{5C8D7CBB-7D4B-4078-AE3B-85AC6810623D}" name="Texte" dataDxfId="6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A58DE6-E590-4D17-8EA7-3C45F5549591}" name="TableauNumID" displayName="TableauNumID" ref="D11:D12" totalsRowShown="0" headerRowDxfId="5" dataDxfId="4">
  <autoFilter ref="D11:D12" xr:uid="{53A58DE6-E590-4D17-8EA7-3C45F5549591}"/>
  <tableColumns count="1">
    <tableColumn id="1" xr3:uid="{CBA52917-7314-4348-8345-0941E7DDF614}" name="Numero" dataDxfId="3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AD6A2A-044A-4A90-8D8D-5FFD831F9A87}" name="TableauDateFact" displayName="TableauDateFact" ref="U1:U2" totalsRowShown="0" headerRowDxfId="2" dataDxfId="1">
  <autoFilter ref="U1:U2" xr:uid="{ACAD6A2A-044A-4A90-8D8D-5FFD831F9A87}"/>
  <tableColumns count="1">
    <tableColumn id="1" xr3:uid="{C5BB2410-49F7-43B9-9FBA-3A08587DEA31}" name="Date fac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stellairet@live.fr" TargetMode="External"/><Relationship Id="rId1" Type="http://schemas.openxmlformats.org/officeDocument/2006/relationships/hyperlink" Target="mailto:xxxx@xxxx.f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####@###.###" TargetMode="External"/><Relationship Id="rId3" Type="http://schemas.openxmlformats.org/officeDocument/2006/relationships/hyperlink" Target="mailto:####@###.###" TargetMode="External"/><Relationship Id="rId7" Type="http://schemas.openxmlformats.org/officeDocument/2006/relationships/hyperlink" Target="mailto:####@###.###" TargetMode="External"/><Relationship Id="rId2" Type="http://schemas.openxmlformats.org/officeDocument/2006/relationships/hyperlink" Target="mailto:####@###.###" TargetMode="External"/><Relationship Id="rId1" Type="http://schemas.openxmlformats.org/officeDocument/2006/relationships/hyperlink" Target="mailto:stellaire@live.fr" TargetMode="External"/><Relationship Id="rId6" Type="http://schemas.openxmlformats.org/officeDocument/2006/relationships/hyperlink" Target="mailto:####@###.###" TargetMode="External"/><Relationship Id="rId5" Type="http://schemas.openxmlformats.org/officeDocument/2006/relationships/hyperlink" Target="mailto:####@###.###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####@###.###" TargetMode="External"/><Relationship Id="rId9" Type="http://schemas.openxmlformats.org/officeDocument/2006/relationships/hyperlink" Target="mailto:####@###.###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4"/>
  <sheetViews>
    <sheetView showGridLines="0" workbookViewId="0">
      <selection sqref="A1:T30"/>
    </sheetView>
  </sheetViews>
  <sheetFormatPr baseColWidth="10" defaultRowHeight="15" x14ac:dyDescent="0.25"/>
  <cols>
    <col min="10" max="10" width="11.42578125" style="17"/>
  </cols>
  <sheetData>
    <row r="1" spans="1:20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1:20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0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20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</row>
    <row r="6" spans="1:20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</row>
    <row r="7" spans="1:20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</row>
    <row r="8" spans="1:20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</row>
    <row r="9" spans="1:20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1:20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1:20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</row>
    <row r="12" spans="1:20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</row>
    <row r="13" spans="1:20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</row>
    <row r="14" spans="1:20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</row>
    <row r="15" spans="1:20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</row>
    <row r="16" spans="1:20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  <row r="17" spans="1:22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</row>
    <row r="18" spans="1:22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spans="1:22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</row>
    <row r="20" spans="1:22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2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</row>
    <row r="22" spans="1:22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</row>
    <row r="23" spans="1:22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1:22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1:22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1:22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1:22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1:22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1:22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</row>
    <row r="30" spans="1:22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</row>
    <row r="31" spans="1:22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</row>
    <row r="32" spans="1:22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1:22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</row>
    <row r="35" spans="1:22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1:22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</row>
    <row r="38" spans="1:22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1:22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</row>
    <row r="41" spans="1:22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</row>
    <row r="42" spans="1:22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</row>
    <row r="43" spans="1:22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</row>
    <row r="45" spans="1:22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1:22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</row>
    <row r="47" spans="1:22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</row>
    <row r="48" spans="1:22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</row>
    <row r="49" spans="1:22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</row>
    <row r="50" spans="1:22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</row>
    <row r="52" spans="1:22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</row>
    <row r="53" spans="1:22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</row>
    <row r="54" spans="1:22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</row>
    <row r="55" spans="1:22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</row>
    <row r="56" spans="1:22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</row>
    <row r="58" spans="1:22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</row>
    <row r="59" spans="1:22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:22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</row>
    <row r="61" spans="1:22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</row>
    <row r="63" spans="1:22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</row>
    <row r="64" spans="1:22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</row>
  </sheetData>
  <mergeCells count="2">
    <mergeCell ref="A1:T30"/>
    <mergeCell ref="A31:V6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7"/>
  <sheetViews>
    <sheetView workbookViewId="0">
      <selection activeCell="I3" sqref="I3"/>
    </sheetView>
  </sheetViews>
  <sheetFormatPr baseColWidth="10" defaultRowHeight="15" x14ac:dyDescent="0.25"/>
  <cols>
    <col min="1" max="1" width="17.5703125" style="1" customWidth="1"/>
    <col min="2" max="2" width="11.85546875" style="1" bestFit="1" customWidth="1"/>
    <col min="3" max="3" width="11.42578125" style="1"/>
    <col min="4" max="4" width="12.5703125" style="1" bestFit="1" customWidth="1"/>
    <col min="5" max="5" width="14.85546875" style="1" bestFit="1" customWidth="1"/>
    <col min="6" max="6" width="34.85546875" style="1" customWidth="1"/>
    <col min="7" max="7" width="11.42578125" style="19"/>
    <col min="8" max="8" width="18.140625" style="1" customWidth="1"/>
    <col min="9" max="9" width="12.7109375" style="1" bestFit="1" customWidth="1"/>
    <col min="10" max="10" width="25" style="20" bestFit="1" customWidth="1"/>
  </cols>
  <sheetData>
    <row r="1" spans="1:10" x14ac:dyDescent="0.25">
      <c r="A1" s="1" t="s">
        <v>101</v>
      </c>
      <c r="B1" s="1" t="s">
        <v>40</v>
      </c>
      <c r="C1" s="1" t="s">
        <v>1</v>
      </c>
      <c r="D1" s="1" t="s">
        <v>2</v>
      </c>
      <c r="E1" s="1" t="s">
        <v>3</v>
      </c>
      <c r="F1" s="1" t="s">
        <v>4</v>
      </c>
      <c r="G1" s="19" t="s">
        <v>5</v>
      </c>
      <c r="H1" s="1" t="s">
        <v>6</v>
      </c>
      <c r="I1" s="14" t="s">
        <v>7</v>
      </c>
      <c r="J1" s="20" t="s">
        <v>8</v>
      </c>
    </row>
    <row r="2" spans="1:10" x14ac:dyDescent="0.25">
      <c r="A2" s="1" t="s">
        <v>97</v>
      </c>
      <c r="B2" s="1" t="s">
        <v>41</v>
      </c>
      <c r="C2" s="1" t="s">
        <v>98</v>
      </c>
      <c r="D2" s="21" t="s">
        <v>100</v>
      </c>
      <c r="E2" s="21">
        <v>22630</v>
      </c>
      <c r="F2" s="1" t="s">
        <v>98</v>
      </c>
      <c r="G2" s="23">
        <v>64410</v>
      </c>
      <c r="H2" s="1" t="s">
        <v>98</v>
      </c>
      <c r="I2" s="1">
        <v>120121574</v>
      </c>
      <c r="J2" s="22" t="s">
        <v>99</v>
      </c>
    </row>
    <row r="3" spans="1:10" x14ac:dyDescent="0.25">
      <c r="A3" s="1" t="s">
        <v>102</v>
      </c>
      <c r="B3" s="1" t="s">
        <v>41</v>
      </c>
      <c r="C3" s="1" t="s">
        <v>171</v>
      </c>
      <c r="D3" s="1" t="s">
        <v>103</v>
      </c>
      <c r="E3" s="21">
        <v>23360</v>
      </c>
      <c r="F3" s="1" t="s">
        <v>173</v>
      </c>
      <c r="G3" s="1" t="s">
        <v>104</v>
      </c>
      <c r="H3" s="1" t="s">
        <v>105</v>
      </c>
      <c r="I3" s="1" t="s">
        <v>174</v>
      </c>
      <c r="J3" s="22" t="s">
        <v>172</v>
      </c>
    </row>
    <row r="4" spans="1:10" x14ac:dyDescent="0.25">
      <c r="A4" s="1" t="s">
        <v>114</v>
      </c>
      <c r="B4" s="1" t="s">
        <v>42</v>
      </c>
      <c r="C4" s="1" t="s">
        <v>115</v>
      </c>
      <c r="D4" s="1" t="s">
        <v>116</v>
      </c>
      <c r="E4" s="21">
        <v>31395</v>
      </c>
      <c r="F4" s="1" t="s">
        <v>117</v>
      </c>
      <c r="G4" s="19" t="s">
        <v>118</v>
      </c>
      <c r="H4" s="1" t="s">
        <v>119</v>
      </c>
      <c r="I4" s="1" t="s">
        <v>120</v>
      </c>
      <c r="J4" s="24" t="s">
        <v>121</v>
      </c>
    </row>
    <row r="5" spans="1:10" x14ac:dyDescent="0.25">
      <c r="A5" s="1" t="s">
        <v>122</v>
      </c>
      <c r="B5" s="1" t="s">
        <v>41</v>
      </c>
      <c r="C5" s="1" t="s">
        <v>123</v>
      </c>
      <c r="D5" s="1" t="s">
        <v>124</v>
      </c>
      <c r="E5" s="21">
        <v>31019</v>
      </c>
      <c r="F5" s="1" t="s">
        <v>125</v>
      </c>
      <c r="G5" s="19" t="s">
        <v>126</v>
      </c>
      <c r="H5" s="1" t="s">
        <v>127</v>
      </c>
      <c r="I5" s="1" t="s">
        <v>128</v>
      </c>
      <c r="J5" s="24" t="s">
        <v>129</v>
      </c>
    </row>
    <row r="6" spans="1:10" x14ac:dyDescent="0.25">
      <c r="A6" s="1" t="s">
        <v>130</v>
      </c>
      <c r="B6" s="1" t="s">
        <v>41</v>
      </c>
      <c r="C6" s="1" t="s">
        <v>131</v>
      </c>
      <c r="D6" s="1" t="s">
        <v>132</v>
      </c>
      <c r="E6" s="21">
        <v>16653</v>
      </c>
      <c r="F6" s="1" t="s">
        <v>133</v>
      </c>
      <c r="G6" s="19" t="s">
        <v>134</v>
      </c>
      <c r="H6" s="1" t="s">
        <v>135</v>
      </c>
      <c r="I6" s="1" t="s">
        <v>136</v>
      </c>
      <c r="J6" s="24" t="s">
        <v>137</v>
      </c>
    </row>
    <row r="7" spans="1:10" x14ac:dyDescent="0.25">
      <c r="A7" s="1" t="s">
        <v>152</v>
      </c>
      <c r="B7" s="1" t="s">
        <v>42</v>
      </c>
      <c r="C7" s="1" t="s">
        <v>153</v>
      </c>
      <c r="D7" s="1" t="s">
        <v>154</v>
      </c>
      <c r="E7" s="21">
        <v>19333</v>
      </c>
      <c r="F7" s="1" t="s">
        <v>155</v>
      </c>
      <c r="G7" s="19" t="s">
        <v>156</v>
      </c>
      <c r="H7" s="1" t="s">
        <v>157</v>
      </c>
      <c r="I7" s="1" t="s">
        <v>158</v>
      </c>
      <c r="J7" s="24" t="s">
        <v>159</v>
      </c>
    </row>
  </sheetData>
  <hyperlinks>
    <hyperlink ref="J2" r:id="rId1" xr:uid="{7A7095CC-04C7-4A71-9DAC-42CD37FA74BF}"/>
    <hyperlink ref="J3" r:id="rId2" xr:uid="{2C3B4D71-99A9-451C-B637-E2377730F837}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10"/>
  <sheetViews>
    <sheetView tabSelected="1" workbookViewId="0">
      <selection activeCell="E2" sqref="E2"/>
    </sheetView>
  </sheetViews>
  <sheetFormatPr baseColWidth="10" defaultRowHeight="15" x14ac:dyDescent="0.25"/>
  <cols>
    <col min="1" max="1" width="11.42578125" style="1"/>
    <col min="2" max="2" width="11.85546875" style="1" bestFit="1" customWidth="1"/>
    <col min="3" max="3" width="13.42578125" style="1" customWidth="1"/>
    <col min="4" max="4" width="12.5703125" style="1" bestFit="1" customWidth="1"/>
    <col min="5" max="5" width="16.28515625" style="1" bestFit="1" customWidth="1"/>
    <col min="6" max="6" width="12" style="1" bestFit="1" customWidth="1"/>
    <col min="7" max="7" width="11" style="1" bestFit="1" customWidth="1"/>
    <col min="8" max="8" width="9.5703125" style="1" bestFit="1" customWidth="1"/>
    <col min="9" max="9" width="15.7109375" style="1" bestFit="1" customWidth="1"/>
    <col min="10" max="10" width="12.7109375" style="1" bestFit="1" customWidth="1"/>
    <col min="11" max="11" width="22.28515625" style="1" bestFit="1" customWidth="1"/>
  </cols>
  <sheetData>
    <row r="1" spans="1:11" x14ac:dyDescent="0.25">
      <c r="A1" s="1" t="s">
        <v>0</v>
      </c>
      <c r="B1" s="1" t="s">
        <v>40</v>
      </c>
      <c r="C1" s="1" t="s">
        <v>1</v>
      </c>
      <c r="D1" s="1" t="s">
        <v>9</v>
      </c>
      <c r="E1" s="1" t="s">
        <v>178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112</v>
      </c>
      <c r="K1" s="1" t="s">
        <v>113</v>
      </c>
    </row>
    <row r="2" spans="1:11" x14ac:dyDescent="0.25">
      <c r="A2" s="25" t="s">
        <v>114</v>
      </c>
      <c r="B2" s="25" t="s">
        <v>42</v>
      </c>
      <c r="C2" s="25" t="s">
        <v>115</v>
      </c>
      <c r="D2" s="25" t="s">
        <v>116</v>
      </c>
      <c r="E2" s="25" t="s">
        <v>146</v>
      </c>
      <c r="F2" s="25" t="s">
        <v>107</v>
      </c>
      <c r="G2" s="25" t="s">
        <v>147</v>
      </c>
      <c r="H2" s="25" t="s">
        <v>148</v>
      </c>
      <c r="I2" s="25" t="s">
        <v>149</v>
      </c>
      <c r="J2" s="25" t="s">
        <v>120</v>
      </c>
      <c r="K2" s="26" t="s">
        <v>121</v>
      </c>
    </row>
    <row r="3" spans="1:11" x14ac:dyDescent="0.25">
      <c r="A3" s="25" t="s">
        <v>130</v>
      </c>
      <c r="B3" s="25" t="s">
        <v>41</v>
      </c>
      <c r="C3" s="25" t="s">
        <v>131</v>
      </c>
      <c r="D3" s="25" t="s">
        <v>132</v>
      </c>
      <c r="E3" s="25" t="s">
        <v>169</v>
      </c>
      <c r="F3" s="25" t="s">
        <v>108</v>
      </c>
      <c r="G3" s="25" t="s">
        <v>138</v>
      </c>
      <c r="H3" s="25" t="s">
        <v>140</v>
      </c>
      <c r="I3" s="25" t="s">
        <v>170</v>
      </c>
      <c r="J3" s="25" t="s">
        <v>136</v>
      </c>
      <c r="K3" s="26" t="s">
        <v>137</v>
      </c>
    </row>
    <row r="4" spans="1:11" x14ac:dyDescent="0.25">
      <c r="A4" s="25" t="s">
        <v>102</v>
      </c>
      <c r="B4" s="25" t="s">
        <v>41</v>
      </c>
      <c r="C4" s="25" t="s">
        <v>171</v>
      </c>
      <c r="D4" s="25" t="s">
        <v>103</v>
      </c>
      <c r="E4" s="25" t="s">
        <v>169</v>
      </c>
      <c r="F4" s="25" t="s">
        <v>108</v>
      </c>
      <c r="G4" s="25" t="s">
        <v>138</v>
      </c>
      <c r="H4" s="25" t="s">
        <v>138</v>
      </c>
      <c r="I4" s="25" t="s">
        <v>176</v>
      </c>
      <c r="J4" s="25" t="s">
        <v>177</v>
      </c>
      <c r="K4" s="26" t="s">
        <v>175</v>
      </c>
    </row>
    <row r="5" spans="1:11" x14ac:dyDescent="0.25">
      <c r="A5" s="25" t="s">
        <v>97</v>
      </c>
      <c r="B5" s="25" t="s">
        <v>41</v>
      </c>
      <c r="C5" s="25" t="s">
        <v>98</v>
      </c>
      <c r="D5" s="25" t="s">
        <v>100</v>
      </c>
      <c r="E5" s="25" t="s">
        <v>141</v>
      </c>
      <c r="F5" s="25" t="s">
        <v>107</v>
      </c>
      <c r="G5" s="25" t="s">
        <v>142</v>
      </c>
      <c r="H5" s="25" t="s">
        <v>143</v>
      </c>
      <c r="I5" s="25" t="s">
        <v>144</v>
      </c>
      <c r="J5" s="25" t="s">
        <v>145</v>
      </c>
      <c r="K5" s="26" t="s">
        <v>168</v>
      </c>
    </row>
    <row r="6" spans="1:11" x14ac:dyDescent="0.25">
      <c r="A6" s="25" t="s">
        <v>130</v>
      </c>
      <c r="B6" s="25" t="s">
        <v>41</v>
      </c>
      <c r="C6" s="25" t="s">
        <v>131</v>
      </c>
      <c r="D6" s="25" t="s">
        <v>132</v>
      </c>
      <c r="E6" s="25" t="s">
        <v>162</v>
      </c>
      <c r="F6" s="25" t="s">
        <v>108</v>
      </c>
      <c r="G6" s="25" t="s">
        <v>138</v>
      </c>
      <c r="H6" s="25" t="s">
        <v>140</v>
      </c>
      <c r="I6" s="25" t="s">
        <v>163</v>
      </c>
      <c r="J6" s="25" t="s">
        <v>136</v>
      </c>
      <c r="K6" s="26" t="s">
        <v>137</v>
      </c>
    </row>
    <row r="7" spans="1:11" x14ac:dyDescent="0.25">
      <c r="A7" s="25" t="s">
        <v>130</v>
      </c>
      <c r="B7" s="25" t="s">
        <v>41</v>
      </c>
      <c r="C7" s="25" t="s">
        <v>131</v>
      </c>
      <c r="D7" s="25" t="s">
        <v>132</v>
      </c>
      <c r="E7" s="25" t="s">
        <v>150</v>
      </c>
      <c r="F7" s="25" t="s">
        <v>111</v>
      </c>
      <c r="G7" s="25" t="s">
        <v>142</v>
      </c>
      <c r="H7" s="25" t="s">
        <v>143</v>
      </c>
      <c r="I7" s="25" t="s">
        <v>151</v>
      </c>
      <c r="J7" s="25" t="s">
        <v>136</v>
      </c>
      <c r="K7" s="26" t="s">
        <v>137</v>
      </c>
    </row>
    <row r="8" spans="1:11" x14ac:dyDescent="0.25">
      <c r="A8" s="27" t="s">
        <v>122</v>
      </c>
      <c r="B8" s="27" t="s">
        <v>41</v>
      </c>
      <c r="C8" s="27" t="s">
        <v>123</v>
      </c>
      <c r="D8" s="27" t="s">
        <v>124</v>
      </c>
      <c r="E8" s="28" t="s">
        <v>164</v>
      </c>
      <c r="F8" s="27" t="s">
        <v>109</v>
      </c>
      <c r="G8" s="29" t="s">
        <v>147</v>
      </c>
      <c r="H8" s="27" t="s">
        <v>139</v>
      </c>
      <c r="I8" s="27" t="s">
        <v>165</v>
      </c>
      <c r="J8" s="27" t="s">
        <v>128</v>
      </c>
      <c r="K8" s="22" t="s">
        <v>129</v>
      </c>
    </row>
    <row r="9" spans="1:11" x14ac:dyDescent="0.25">
      <c r="A9" s="25" t="s">
        <v>122</v>
      </c>
      <c r="B9" s="25" t="s">
        <v>41</v>
      </c>
      <c r="C9" s="25" t="s">
        <v>123</v>
      </c>
      <c r="D9" s="25" t="s">
        <v>124</v>
      </c>
      <c r="E9" s="25" t="s">
        <v>166</v>
      </c>
      <c r="F9" s="25" t="s">
        <v>108</v>
      </c>
      <c r="G9" s="25" t="s">
        <v>139</v>
      </c>
      <c r="H9" s="25" t="s">
        <v>140</v>
      </c>
      <c r="I9" s="25" t="s">
        <v>167</v>
      </c>
      <c r="J9" s="25" t="s">
        <v>128</v>
      </c>
      <c r="K9" s="26" t="s">
        <v>129</v>
      </c>
    </row>
    <row r="10" spans="1:11" x14ac:dyDescent="0.25">
      <c r="A10" s="25" t="s">
        <v>152</v>
      </c>
      <c r="B10" s="25" t="s">
        <v>42</v>
      </c>
      <c r="C10" s="25" t="s">
        <v>153</v>
      </c>
      <c r="D10" s="25" t="s">
        <v>154</v>
      </c>
      <c r="E10" s="25" t="s">
        <v>160</v>
      </c>
      <c r="F10" s="25" t="s">
        <v>109</v>
      </c>
      <c r="G10" s="25" t="s">
        <v>139</v>
      </c>
      <c r="H10" s="25" t="s">
        <v>143</v>
      </c>
      <c r="I10" s="25" t="s">
        <v>161</v>
      </c>
      <c r="J10" s="25" t="s">
        <v>158</v>
      </c>
      <c r="K10" s="26" t="s">
        <v>159</v>
      </c>
    </row>
  </sheetData>
  <hyperlinks>
    <hyperlink ref="K4" r:id="rId1" xr:uid="{75565684-06B7-4549-B932-412603727BAF}"/>
    <hyperlink ref="K5" r:id="rId2" display="mailto:####@###.###" xr:uid="{3DD2E1BB-ADC2-4524-9B0B-9B157DE38706}"/>
    <hyperlink ref="K2" r:id="rId3" display="mailto:####@###.###" xr:uid="{EFCDE89C-159C-4352-8147-86646EF30926}"/>
    <hyperlink ref="K7" r:id="rId4" display="mailto:####@###.###" xr:uid="{40D57F2F-4160-428F-85A4-72954465F65D}"/>
    <hyperlink ref="K6" r:id="rId5" display="mailto:####@###.###" xr:uid="{AAD4A84E-EC52-4CA7-83BF-8A2FFBAE7AE2}"/>
    <hyperlink ref="K10" r:id="rId6" display="mailto:####@###.###" xr:uid="{42FE12F5-14F5-4CB9-997E-448CDDFCB65E}"/>
    <hyperlink ref="K3" r:id="rId7" display="mailto:####@###.###" xr:uid="{B48A7167-41E7-480C-93A6-504F8A3F9EED}"/>
    <hyperlink ref="K9" r:id="rId8" display="mailto:####@###.###" xr:uid="{623CFD47-1152-406E-91D9-21F8BE9B1EB6}"/>
    <hyperlink ref="K8" r:id="rId9" display="mailto:####@###.###" xr:uid="{5B68821D-3751-4883-A72B-1D81E5318611}"/>
  </hyperlinks>
  <pageMargins left="0.7" right="0.7" top="0.75" bottom="0.75" header="0.3" footer="0.3"/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S50"/>
  <sheetViews>
    <sheetView topLeftCell="C4" workbookViewId="0">
      <selection activeCell="P23" sqref="P23"/>
    </sheetView>
  </sheetViews>
  <sheetFormatPr baseColWidth="10" defaultRowHeight="15" x14ac:dyDescent="0.25"/>
  <cols>
    <col min="4" max="4" width="13.42578125" style="1" bestFit="1" customWidth="1"/>
    <col min="6" max="6" width="11.42578125" style="2"/>
    <col min="8" max="8" width="12" style="1" bestFit="1" customWidth="1"/>
    <col min="14" max="14" width="26" bestFit="1" customWidth="1"/>
    <col min="16" max="17" width="11.42578125" style="1"/>
    <col min="18" max="18" width="17.85546875" style="1" bestFit="1" customWidth="1"/>
    <col min="19" max="19" width="11.42578125" style="1"/>
  </cols>
  <sheetData>
    <row r="1" spans="2:19" x14ac:dyDescent="0.25">
      <c r="B1" s="11" t="s">
        <v>48</v>
      </c>
      <c r="F1" s="10" t="s">
        <v>50</v>
      </c>
      <c r="H1" s="11" t="s">
        <v>10</v>
      </c>
      <c r="J1" s="10" t="s">
        <v>11</v>
      </c>
      <c r="L1" s="10" t="s">
        <v>12</v>
      </c>
      <c r="N1" s="11" t="s">
        <v>94</v>
      </c>
      <c r="P1"/>
      <c r="Q1"/>
      <c r="R1"/>
      <c r="S1"/>
    </row>
    <row r="2" spans="2:19" x14ac:dyDescent="0.25">
      <c r="B2" s="9">
        <v>0.33333333333333331</v>
      </c>
      <c r="F2" s="2" t="s">
        <v>43</v>
      </c>
      <c r="H2" s="1" t="s">
        <v>106</v>
      </c>
      <c r="J2">
        <v>0</v>
      </c>
      <c r="L2" s="13">
        <v>0</v>
      </c>
      <c r="N2" t="s">
        <v>78</v>
      </c>
      <c r="P2"/>
      <c r="Q2"/>
      <c r="R2"/>
      <c r="S2"/>
    </row>
    <row r="3" spans="2:19" x14ac:dyDescent="0.25">
      <c r="B3" s="9">
        <v>0.34375</v>
      </c>
      <c r="F3" s="2" t="s">
        <v>42</v>
      </c>
      <c r="H3" s="1" t="s">
        <v>107</v>
      </c>
      <c r="J3">
        <v>15</v>
      </c>
      <c r="L3" s="13">
        <v>12.5</v>
      </c>
      <c r="N3" t="s">
        <v>81</v>
      </c>
    </row>
    <row r="4" spans="2:19" x14ac:dyDescent="0.25">
      <c r="B4" s="9">
        <v>0.35416666666666669</v>
      </c>
      <c r="F4" s="2" t="s">
        <v>41</v>
      </c>
      <c r="H4" s="1" t="s">
        <v>108</v>
      </c>
      <c r="J4">
        <v>30</v>
      </c>
      <c r="L4" s="13">
        <v>20</v>
      </c>
      <c r="N4" t="s">
        <v>79</v>
      </c>
    </row>
    <row r="5" spans="2:19" x14ac:dyDescent="0.25">
      <c r="B5" s="9">
        <v>0.36458333333333331</v>
      </c>
      <c r="D5" s="1" t="s">
        <v>0</v>
      </c>
      <c r="F5" s="2" t="s">
        <v>51</v>
      </c>
      <c r="H5" s="1" t="s">
        <v>111</v>
      </c>
      <c r="J5">
        <v>60</v>
      </c>
      <c r="L5" s="13">
        <v>30</v>
      </c>
      <c r="N5" t="s">
        <v>80</v>
      </c>
    </row>
    <row r="6" spans="2:19" x14ac:dyDescent="0.25">
      <c r="B6" s="9">
        <v>0.375</v>
      </c>
      <c r="D6" s="1" t="str" cm="1">
        <f t="array" ref="D6">TableauTexeID[Texte]&amp;TEXT(TableauNumID[Numero],"000")</f>
        <v>CL-2022-007</v>
      </c>
      <c r="F6" s="2" t="s">
        <v>52</v>
      </c>
      <c r="H6" s="1" t="s">
        <v>109</v>
      </c>
      <c r="J6">
        <v>120</v>
      </c>
      <c r="L6" s="13">
        <v>40</v>
      </c>
      <c r="N6" t="s">
        <v>82</v>
      </c>
    </row>
    <row r="7" spans="2:19" x14ac:dyDescent="0.25">
      <c r="B7" s="9">
        <v>0.38541666666666669</v>
      </c>
      <c r="H7" s="1" t="s">
        <v>110</v>
      </c>
      <c r="J7">
        <v>150</v>
      </c>
      <c r="L7" s="13">
        <v>50</v>
      </c>
      <c r="N7" t="s">
        <v>83</v>
      </c>
    </row>
    <row r="8" spans="2:19" x14ac:dyDescent="0.25">
      <c r="B8" s="9">
        <v>0.39583333333333331</v>
      </c>
      <c r="D8" s="1" t="s">
        <v>28</v>
      </c>
      <c r="H8" s="1" t="s">
        <v>53</v>
      </c>
      <c r="J8">
        <v>180</v>
      </c>
      <c r="L8" s="13">
        <v>60</v>
      </c>
      <c r="N8" t="s">
        <v>84</v>
      </c>
    </row>
    <row r="9" spans="2:19" x14ac:dyDescent="0.25">
      <c r="B9" s="9">
        <v>0.40625</v>
      </c>
      <c r="D9" s="1" t="s">
        <v>96</v>
      </c>
      <c r="H9" s="1" t="s">
        <v>7</v>
      </c>
      <c r="J9">
        <v>210</v>
      </c>
      <c r="L9" s="13">
        <v>80</v>
      </c>
      <c r="N9" t="s">
        <v>85</v>
      </c>
    </row>
    <row r="10" spans="2:19" x14ac:dyDescent="0.25">
      <c r="B10" s="9">
        <v>0.41666666666666669</v>
      </c>
      <c r="H10" s="1" t="s">
        <v>58</v>
      </c>
      <c r="J10">
        <v>240</v>
      </c>
      <c r="L10" s="13">
        <v>99</v>
      </c>
      <c r="N10" t="s">
        <v>86</v>
      </c>
    </row>
    <row r="11" spans="2:19" x14ac:dyDescent="0.25">
      <c r="B11" s="9">
        <v>0.42708333333333331</v>
      </c>
      <c r="D11" s="1" t="s">
        <v>95</v>
      </c>
      <c r="H11" s="1" t="s">
        <v>59</v>
      </c>
      <c r="J11">
        <v>270</v>
      </c>
      <c r="L11" s="13">
        <v>120</v>
      </c>
      <c r="N11" t="s">
        <v>87</v>
      </c>
    </row>
    <row r="12" spans="2:19" x14ac:dyDescent="0.25">
      <c r="B12" s="9">
        <v>0.4375</v>
      </c>
      <c r="D12" s="1">
        <v>7</v>
      </c>
      <c r="H12" s="1" t="s">
        <v>60</v>
      </c>
      <c r="J12">
        <v>300</v>
      </c>
      <c r="L12" s="13">
        <v>148.5</v>
      </c>
      <c r="N12" t="s">
        <v>88</v>
      </c>
    </row>
    <row r="13" spans="2:19" x14ac:dyDescent="0.25">
      <c r="B13" s="9">
        <v>0.44791666666666669</v>
      </c>
      <c r="H13" s="1" t="s">
        <v>61</v>
      </c>
      <c r="J13">
        <v>330</v>
      </c>
      <c r="L13" s="13">
        <v>180</v>
      </c>
      <c r="N13" t="s">
        <v>89</v>
      </c>
    </row>
    <row r="14" spans="2:19" x14ac:dyDescent="0.25">
      <c r="B14" s="9">
        <v>0.45833333333333331</v>
      </c>
      <c r="H14" s="1" t="s">
        <v>62</v>
      </c>
      <c r="J14">
        <v>360</v>
      </c>
      <c r="L14" s="13">
        <v>297</v>
      </c>
      <c r="N14" t="s">
        <v>90</v>
      </c>
    </row>
    <row r="15" spans="2:19" x14ac:dyDescent="0.25">
      <c r="B15" s="9">
        <v>0.46875</v>
      </c>
      <c r="H15" s="1" t="s">
        <v>63</v>
      </c>
      <c r="L15" s="13">
        <v>360</v>
      </c>
      <c r="N15" t="s">
        <v>91</v>
      </c>
    </row>
    <row r="16" spans="2:19" x14ac:dyDescent="0.25">
      <c r="B16" s="9">
        <v>0.47916666666666669</v>
      </c>
      <c r="H16" s="1" t="s">
        <v>64</v>
      </c>
      <c r="N16" t="s">
        <v>92</v>
      </c>
    </row>
    <row r="17" spans="2:14" x14ac:dyDescent="0.25">
      <c r="B17" s="9">
        <v>0.48958333333333331</v>
      </c>
      <c r="H17" s="1" t="s">
        <v>65</v>
      </c>
      <c r="N17" t="s">
        <v>93</v>
      </c>
    </row>
    <row r="18" spans="2:14" x14ac:dyDescent="0.25">
      <c r="B18" s="9">
        <v>0.5</v>
      </c>
      <c r="H18" s="1" t="s">
        <v>54</v>
      </c>
    </row>
    <row r="19" spans="2:14" x14ac:dyDescent="0.25">
      <c r="B19" s="9">
        <v>0.51041666666666663</v>
      </c>
      <c r="H19" s="1" t="s">
        <v>55</v>
      </c>
    </row>
    <row r="20" spans="2:14" x14ac:dyDescent="0.25">
      <c r="B20" s="9">
        <v>0.52083333333333337</v>
      </c>
      <c r="H20" s="1" t="s">
        <v>56</v>
      </c>
    </row>
    <row r="21" spans="2:14" x14ac:dyDescent="0.25">
      <c r="B21" s="9">
        <v>0.53125</v>
      </c>
      <c r="H21" s="1" t="s">
        <v>57</v>
      </c>
    </row>
    <row r="22" spans="2:14" x14ac:dyDescent="0.25">
      <c r="B22" s="9">
        <v>0.54166666666666663</v>
      </c>
      <c r="H22" s="1" t="s">
        <v>66</v>
      </c>
    </row>
    <row r="23" spans="2:14" x14ac:dyDescent="0.25">
      <c r="B23" s="9">
        <v>0.55208333333333337</v>
      </c>
      <c r="H23" s="1" t="s">
        <v>67</v>
      </c>
    </row>
    <row r="24" spans="2:14" x14ac:dyDescent="0.25">
      <c r="B24" s="9">
        <v>0.5625</v>
      </c>
      <c r="H24" s="1" t="s">
        <v>68</v>
      </c>
    </row>
    <row r="25" spans="2:14" x14ac:dyDescent="0.25">
      <c r="B25" s="9">
        <v>0.57291666666666663</v>
      </c>
      <c r="H25" s="1" t="s">
        <v>69</v>
      </c>
    </row>
    <row r="26" spans="2:14" x14ac:dyDescent="0.25">
      <c r="B26" s="9">
        <v>0.58333333333333337</v>
      </c>
      <c r="H26" s="1" t="s">
        <v>70</v>
      </c>
    </row>
    <row r="27" spans="2:14" x14ac:dyDescent="0.25">
      <c r="B27" s="9">
        <v>0.59375</v>
      </c>
      <c r="H27" s="1" t="s">
        <v>71</v>
      </c>
    </row>
    <row r="28" spans="2:14" x14ac:dyDescent="0.25">
      <c r="B28" s="9">
        <v>0.60416666666666663</v>
      </c>
      <c r="H28" s="1" t="s">
        <v>72</v>
      </c>
    </row>
    <row r="29" spans="2:14" x14ac:dyDescent="0.25">
      <c r="B29" s="9">
        <v>0.61458333333333337</v>
      </c>
      <c r="H29" s="1" t="s">
        <v>73</v>
      </c>
    </row>
    <row r="30" spans="2:14" x14ac:dyDescent="0.25">
      <c r="B30" s="9">
        <v>0.625</v>
      </c>
      <c r="H30" s="1" t="s">
        <v>74</v>
      </c>
    </row>
    <row r="31" spans="2:14" x14ac:dyDescent="0.25">
      <c r="B31" s="9">
        <v>0.63541666666666663</v>
      </c>
      <c r="H31" s="1" t="s">
        <v>75</v>
      </c>
    </row>
    <row r="32" spans="2:14" x14ac:dyDescent="0.25">
      <c r="B32" s="9">
        <v>0.64583333333333337</v>
      </c>
      <c r="H32" s="1" t="s">
        <v>76</v>
      </c>
    </row>
    <row r="33" spans="2:8" x14ac:dyDescent="0.25">
      <c r="B33" s="9">
        <v>0.65625</v>
      </c>
      <c r="H33" s="1" t="s">
        <v>77</v>
      </c>
    </row>
    <row r="34" spans="2:8" x14ac:dyDescent="0.25">
      <c r="B34" s="9">
        <v>0.66666666666666663</v>
      </c>
    </row>
    <row r="35" spans="2:8" x14ac:dyDescent="0.25">
      <c r="B35" s="9">
        <v>0.67708333333333337</v>
      </c>
    </row>
    <row r="36" spans="2:8" x14ac:dyDescent="0.25">
      <c r="B36" s="9">
        <v>0.6875</v>
      </c>
    </row>
    <row r="37" spans="2:8" x14ac:dyDescent="0.25">
      <c r="B37" s="9">
        <v>0.69791666666666663</v>
      </c>
    </row>
    <row r="38" spans="2:8" x14ac:dyDescent="0.25">
      <c r="B38" s="9">
        <v>0.70833333333333337</v>
      </c>
    </row>
    <row r="39" spans="2:8" x14ac:dyDescent="0.25">
      <c r="B39" s="9">
        <v>0.71875</v>
      </c>
    </row>
    <row r="40" spans="2:8" x14ac:dyDescent="0.25">
      <c r="B40" s="9">
        <v>0.72916666666666663</v>
      </c>
    </row>
    <row r="41" spans="2:8" x14ac:dyDescent="0.25">
      <c r="B41" s="9">
        <v>0.73958333333333337</v>
      </c>
    </row>
    <row r="42" spans="2:8" x14ac:dyDescent="0.25">
      <c r="B42" s="9">
        <v>0.75</v>
      </c>
    </row>
    <row r="43" spans="2:8" x14ac:dyDescent="0.25">
      <c r="B43" s="9">
        <v>0.76041666666666663</v>
      </c>
    </row>
    <row r="44" spans="2:8" x14ac:dyDescent="0.25">
      <c r="B44" s="9">
        <v>0.77083333333333337</v>
      </c>
    </row>
    <row r="45" spans="2:8" x14ac:dyDescent="0.25">
      <c r="B45" s="9">
        <v>0.78125</v>
      </c>
    </row>
    <row r="46" spans="2:8" x14ac:dyDescent="0.25">
      <c r="B46" s="9">
        <v>0.79166666666666663</v>
      </c>
    </row>
    <row r="47" spans="2:8" x14ac:dyDescent="0.25">
      <c r="B47" s="9">
        <v>0.80208333333333337</v>
      </c>
    </row>
    <row r="48" spans="2:8" x14ac:dyDescent="0.25">
      <c r="B48" s="9">
        <v>0.8125</v>
      </c>
    </row>
    <row r="49" spans="2:2" x14ac:dyDescent="0.25">
      <c r="B49" s="9">
        <v>0.82291666666666663</v>
      </c>
    </row>
    <row r="50" spans="2:2" x14ac:dyDescent="0.25">
      <c r="B50" s="9">
        <v>0.83333333333333337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U21"/>
  <sheetViews>
    <sheetView workbookViewId="0">
      <selection activeCell="U2" sqref="U2"/>
    </sheetView>
  </sheetViews>
  <sheetFormatPr baseColWidth="10" defaultRowHeight="15" x14ac:dyDescent="0.25"/>
  <cols>
    <col min="1" max="1" width="11.42578125" style="1"/>
    <col min="3" max="3" width="4.5703125" bestFit="1" customWidth="1"/>
    <col min="4" max="4" width="5.140625" bestFit="1" customWidth="1"/>
    <col min="5" max="5" width="4.85546875" bestFit="1" customWidth="1"/>
    <col min="6" max="6" width="4" bestFit="1" customWidth="1"/>
    <col min="7" max="7" width="4.7109375" bestFit="1" customWidth="1"/>
    <col min="8" max="8" width="5" bestFit="1" customWidth="1"/>
    <col min="9" max="9" width="4.5703125" bestFit="1" customWidth="1"/>
    <col min="11" max="11" width="14" bestFit="1" customWidth="1"/>
    <col min="13" max="13" width="25.5703125" bestFit="1" customWidth="1"/>
    <col min="20" max="20" width="15.28515625" bestFit="1" customWidth="1"/>
  </cols>
  <sheetData>
    <row r="1" spans="1:21" ht="30" customHeight="1" x14ac:dyDescent="0.25">
      <c r="A1" s="4" t="s">
        <v>14</v>
      </c>
      <c r="C1" s="31">
        <f>DATE(CalAnnee,SelectionMois,1)</f>
        <v>44501</v>
      </c>
      <c r="D1" s="31"/>
      <c r="E1" s="31"/>
      <c r="F1" s="31"/>
      <c r="G1" s="31"/>
      <c r="H1" s="31"/>
      <c r="I1" s="31"/>
      <c r="K1" s="7" t="s">
        <v>47</v>
      </c>
      <c r="M1" s="4" t="s">
        <v>29</v>
      </c>
      <c r="O1" s="4" t="s">
        <v>32</v>
      </c>
      <c r="Q1" s="4" t="s">
        <v>35</v>
      </c>
      <c r="S1" s="4" t="s">
        <v>40</v>
      </c>
      <c r="U1" s="11" t="s">
        <v>49</v>
      </c>
    </row>
    <row r="2" spans="1:21" x14ac:dyDescent="0.25">
      <c r="A2" s="5" t="s">
        <v>15</v>
      </c>
      <c r="C2" s="6" t="str">
        <f>UPPER(TEXT(C4,"jjj"))</f>
        <v>LUN</v>
      </c>
      <c r="D2" s="6" t="str">
        <f>UPPER(TEXT(D4,"jjj"))</f>
        <v>MAR</v>
      </c>
      <c r="E2" s="6" t="str">
        <f>UPPER(TEXT(E4,"jjj"))</f>
        <v>MER</v>
      </c>
      <c r="F2" s="6" t="str">
        <f t="shared" ref="F2:I2" si="0">UPPER(TEXT(F4,"jjj"))</f>
        <v>JEU</v>
      </c>
      <c r="G2" s="6" t="str">
        <f t="shared" si="0"/>
        <v>VEN</v>
      </c>
      <c r="H2" s="6" t="str">
        <f t="shared" si="0"/>
        <v>SAM</v>
      </c>
      <c r="I2" s="6" t="str">
        <f t="shared" si="0"/>
        <v>DIM</v>
      </c>
      <c r="K2" s="6">
        <v>11</v>
      </c>
      <c r="M2" s="16">
        <f ca="1">TODAY()</f>
        <v>44540</v>
      </c>
      <c r="O2" s="5" t="s">
        <v>33</v>
      </c>
      <c r="Q2" s="5" t="s">
        <v>36</v>
      </c>
      <c r="S2" s="5" t="s">
        <v>41</v>
      </c>
      <c r="U2" s="12">
        <v>44527</v>
      </c>
    </row>
    <row r="3" spans="1:21" x14ac:dyDescent="0.25">
      <c r="A3" s="5" t="s">
        <v>16</v>
      </c>
      <c r="C3" s="8">
        <f>IF(WEEKDAY(MoisSelect)=2,MoisSelect,"")</f>
        <v>44501</v>
      </c>
      <c r="D3" s="8">
        <f>IF(C3&lt;&gt;"",C3+1,IF(WEEKDAY(MoisSelect)=3,MoisSelect,""))</f>
        <v>44502</v>
      </c>
      <c r="E3" s="8">
        <f>IF(D3&lt;&gt;"",D3+1,IF(WEEKDAY(MoisSelect)=4,MoisSelect,""))</f>
        <v>44503</v>
      </c>
      <c r="F3" s="8">
        <f>IF(E3&lt;&gt;"",E3+1,IF(WEEKDAY(MoisSelect)=5,MoisSelect,""))</f>
        <v>44504</v>
      </c>
      <c r="G3" s="8">
        <f>IF(F3&lt;&gt;"",F3+1,IF(WEEKDAY(MoisSelect)=6,MoisSelect,""))</f>
        <v>44505</v>
      </c>
      <c r="H3" s="8">
        <f>IF(G3&lt;&gt;"",G3+1,IF(WEEKDAY(MoisSelect)=7,MoisSelect,""))</f>
        <v>44506</v>
      </c>
      <c r="I3" s="8">
        <f>IF(H3&lt;&gt;"",H3+1,IF(WEEKDAY(MoisSelect)=1,MoisSelect,""))</f>
        <v>44507</v>
      </c>
      <c r="K3" s="6">
        <v>2021</v>
      </c>
      <c r="M3" s="4" t="s">
        <v>30</v>
      </c>
      <c r="O3" s="5" t="s">
        <v>34</v>
      </c>
      <c r="Q3" s="5" t="s">
        <v>37</v>
      </c>
      <c r="S3" s="5" t="s">
        <v>42</v>
      </c>
    </row>
    <row r="4" spans="1:21" x14ac:dyDescent="0.25">
      <c r="A4" s="5" t="s">
        <v>17</v>
      </c>
      <c r="C4" s="8">
        <f>I3+1</f>
        <v>44508</v>
      </c>
      <c r="D4" s="8">
        <f>C4+1</f>
        <v>44509</v>
      </c>
      <c r="E4" s="8">
        <f t="shared" ref="E4:I4" si="1">D4+1</f>
        <v>44510</v>
      </c>
      <c r="F4" s="8">
        <f t="shared" si="1"/>
        <v>44511</v>
      </c>
      <c r="G4" s="8">
        <f t="shared" si="1"/>
        <v>44512</v>
      </c>
      <c r="H4" s="8">
        <f t="shared" si="1"/>
        <v>44513</v>
      </c>
      <c r="I4" s="8">
        <f t="shared" si="1"/>
        <v>44514</v>
      </c>
      <c r="K4" s="4" t="s">
        <v>27</v>
      </c>
      <c r="M4" s="6">
        <f ca="1">MONTH(DateduJour)</f>
        <v>12</v>
      </c>
      <c r="Q4" s="5" t="s">
        <v>38</v>
      </c>
      <c r="S4" s="5" t="s">
        <v>43</v>
      </c>
    </row>
    <row r="5" spans="1:21" x14ac:dyDescent="0.25">
      <c r="A5" s="5" t="s">
        <v>18</v>
      </c>
      <c r="C5" s="8">
        <f t="shared" ref="C5:C6" si="2">I4+1</f>
        <v>44515</v>
      </c>
      <c r="D5" s="8">
        <f t="shared" ref="D5:I6" si="3">C5+1</f>
        <v>44516</v>
      </c>
      <c r="E5" s="8">
        <f t="shared" si="3"/>
        <v>44517</v>
      </c>
      <c r="F5" s="8">
        <f t="shared" si="3"/>
        <v>44518</v>
      </c>
      <c r="G5" s="8">
        <f t="shared" si="3"/>
        <v>44519</v>
      </c>
      <c r="H5" s="8">
        <f t="shared" si="3"/>
        <v>44520</v>
      </c>
      <c r="I5" s="8">
        <f t="shared" si="3"/>
        <v>44521</v>
      </c>
      <c r="K5" s="1"/>
      <c r="M5" s="6">
        <f ca="1">YEAR(DateduJour)</f>
        <v>2021</v>
      </c>
      <c r="Q5" s="5" t="s">
        <v>39</v>
      </c>
      <c r="S5" s="5" t="s">
        <v>44</v>
      </c>
    </row>
    <row r="6" spans="1:21" x14ac:dyDescent="0.25">
      <c r="A6" s="5" t="s">
        <v>19</v>
      </c>
      <c r="C6" s="8">
        <f t="shared" si="2"/>
        <v>44522</v>
      </c>
      <c r="D6" s="8">
        <f t="shared" si="3"/>
        <v>44523</v>
      </c>
      <c r="E6" s="8">
        <f t="shared" si="3"/>
        <v>44524</v>
      </c>
      <c r="F6" s="8">
        <f t="shared" si="3"/>
        <v>44525</v>
      </c>
      <c r="G6" s="8">
        <f t="shared" si="3"/>
        <v>44526</v>
      </c>
      <c r="H6" s="8">
        <f t="shared" si="3"/>
        <v>44527</v>
      </c>
      <c r="I6" s="8">
        <f t="shared" si="3"/>
        <v>44528</v>
      </c>
      <c r="K6" s="4" t="s">
        <v>28</v>
      </c>
      <c r="M6" s="1"/>
      <c r="S6" s="5" t="s">
        <v>45</v>
      </c>
    </row>
    <row r="7" spans="1:21" x14ac:dyDescent="0.25">
      <c r="A7" s="5" t="s">
        <v>20</v>
      </c>
      <c r="C7" s="8">
        <f>IF(I6&lt;EOMONTH(MoisSelect,0),I6+1,"")</f>
        <v>44529</v>
      </c>
      <c r="D7" s="8">
        <f t="shared" ref="D7:I8" si="4">IF(C7&lt;EOMONTH(MoisSelect,0),C7+1,"")</f>
        <v>44530</v>
      </c>
      <c r="E7" s="8" t="str">
        <f t="shared" si="4"/>
        <v/>
      </c>
      <c r="F7" s="8" t="str">
        <f t="shared" si="4"/>
        <v/>
      </c>
      <c r="G7" s="8" t="str">
        <f t="shared" si="4"/>
        <v/>
      </c>
      <c r="H7" s="8" t="str">
        <f t="shared" si="4"/>
        <v/>
      </c>
      <c r="I7" s="8" t="str">
        <f t="shared" si="4"/>
        <v/>
      </c>
      <c r="K7" s="6" t="str">
        <f>PROPER(TEXT(MoisSelect,"mmmm"))</f>
        <v>Novembre</v>
      </c>
      <c r="M7" s="4" t="s">
        <v>31</v>
      </c>
    </row>
    <row r="8" spans="1:21" x14ac:dyDescent="0.25">
      <c r="A8" s="5" t="s">
        <v>21</v>
      </c>
      <c r="C8" t="str">
        <f>IF(I7&lt;EOMONTH(MoisSelect,0),I7+1,"")</f>
        <v/>
      </c>
      <c r="D8" t="str">
        <f t="shared" si="4"/>
        <v/>
      </c>
      <c r="E8" t="str">
        <f t="shared" si="4"/>
        <v/>
      </c>
      <c r="F8" t="str">
        <f t="shared" si="4"/>
        <v/>
      </c>
      <c r="G8" t="str">
        <f t="shared" si="4"/>
        <v/>
      </c>
      <c r="H8" t="str">
        <f t="shared" si="4"/>
        <v/>
      </c>
      <c r="I8" t="str">
        <f t="shared" si="4"/>
        <v/>
      </c>
      <c r="K8" s="6" t="str">
        <f>TEXT(MoisSelect,"aaaa")</f>
        <v>2021</v>
      </c>
      <c r="M8" s="6" t="str">
        <f>K7&amp;" "&amp;CalAnnee</f>
        <v>Novembre 2021</v>
      </c>
    </row>
    <row r="9" spans="1:21" x14ac:dyDescent="0.25">
      <c r="A9" s="5" t="s">
        <v>22</v>
      </c>
      <c r="M9" s="1"/>
    </row>
    <row r="10" spans="1:21" x14ac:dyDescent="0.25">
      <c r="A10" s="5" t="s">
        <v>23</v>
      </c>
      <c r="M10" s="18">
        <v>44527</v>
      </c>
    </row>
    <row r="11" spans="1:21" x14ac:dyDescent="0.25">
      <c r="A11" s="5" t="s">
        <v>24</v>
      </c>
      <c r="M11" s="15">
        <v>44527</v>
      </c>
    </row>
    <row r="12" spans="1:21" x14ac:dyDescent="0.25">
      <c r="A12" s="5" t="s">
        <v>25</v>
      </c>
    </row>
    <row r="13" spans="1:21" x14ac:dyDescent="0.25">
      <c r="A13" s="5" t="s">
        <v>26</v>
      </c>
    </row>
    <row r="14" spans="1:21" ht="31.5" customHeight="1" x14ac:dyDescent="0.25">
      <c r="K14" s="31">
        <f>DATE(T16,T15,1)</f>
        <v>44501</v>
      </c>
      <c r="L14" s="31"/>
      <c r="M14" s="31"/>
      <c r="N14" s="31"/>
      <c r="O14" s="31"/>
      <c r="P14" s="31"/>
      <c r="Q14" s="31"/>
      <c r="T14" s="4" t="s">
        <v>47</v>
      </c>
    </row>
    <row r="15" spans="1:21" x14ac:dyDescent="0.25">
      <c r="K15" s="6" t="str">
        <f>UPPER(TEXT(K17,"jjj"))</f>
        <v>LUN</v>
      </c>
      <c r="L15" s="6" t="str">
        <f>UPPER(TEXT(L17,"jjj"))</f>
        <v>MAR</v>
      </c>
      <c r="M15" s="6" t="str">
        <f t="shared" ref="M15:Q15" si="5">UPPER(TEXT(M17,"jjj"))</f>
        <v>MER</v>
      </c>
      <c r="N15" s="6" t="str">
        <f t="shared" si="5"/>
        <v>JEU</v>
      </c>
      <c r="O15" s="6" t="str">
        <f t="shared" si="5"/>
        <v>VEN</v>
      </c>
      <c r="P15" s="6" t="str">
        <f t="shared" si="5"/>
        <v>SAM</v>
      </c>
      <c r="Q15" s="6" t="str">
        <f t="shared" si="5"/>
        <v>DIM</v>
      </c>
      <c r="T15" s="6">
        <v>11</v>
      </c>
    </row>
    <row r="16" spans="1:21" x14ac:dyDescent="0.25">
      <c r="K16" s="8">
        <f>IF(WEEKDAY(K14)=2,K14,"")</f>
        <v>44501</v>
      </c>
      <c r="L16" s="8">
        <f>IF(K16&lt;&gt;"",K16+1,IF(WEEKDAY(K14)=3,K14,""))</f>
        <v>44502</v>
      </c>
      <c r="M16" s="8">
        <f>IF(L16&lt;&gt;"",L16+1,IF(WEEKDAY(K14)=4,K14,""))</f>
        <v>44503</v>
      </c>
      <c r="N16" s="8">
        <f>IF(M16&lt;&gt;"",M16+1,IF(WEEKDAY(K14)=5,K14,""))</f>
        <v>44504</v>
      </c>
      <c r="O16" s="8">
        <f>IF(N16&lt;&gt;"",N16+1,IF(WEEKDAY(K14)=6,K14,""))</f>
        <v>44505</v>
      </c>
      <c r="P16" s="8">
        <f>IF(O16&lt;&gt;"",O16+1,IF(WEEKDAY(K14)=7,K14,""))</f>
        <v>44506</v>
      </c>
      <c r="Q16" s="8">
        <f>IF(P16&lt;&gt;"",P16+1,IF(WEEKDAY(K14)=1,K14,""))</f>
        <v>44507</v>
      </c>
      <c r="R16" s="3" t="s">
        <v>46</v>
      </c>
      <c r="T16" s="6">
        <v>2021</v>
      </c>
    </row>
    <row r="17" spans="11:20" x14ac:dyDescent="0.25">
      <c r="K17" s="8">
        <f>Q16+1</f>
        <v>44508</v>
      </c>
      <c r="L17" s="8">
        <f>K17+1</f>
        <v>44509</v>
      </c>
      <c r="M17" s="8">
        <f t="shared" ref="M17:Q17" si="6">L17+1</f>
        <v>44510</v>
      </c>
      <c r="N17" s="8">
        <f t="shared" si="6"/>
        <v>44511</v>
      </c>
      <c r="O17" s="8">
        <f t="shared" si="6"/>
        <v>44512</v>
      </c>
      <c r="P17" s="8">
        <f t="shared" si="6"/>
        <v>44513</v>
      </c>
      <c r="Q17" s="8">
        <f t="shared" si="6"/>
        <v>44514</v>
      </c>
      <c r="T17" s="6" t="s">
        <v>27</v>
      </c>
    </row>
    <row r="18" spans="11:20" x14ac:dyDescent="0.25">
      <c r="K18" s="8">
        <f t="shared" ref="K18:K19" si="7">Q17+1</f>
        <v>44515</v>
      </c>
      <c r="L18" s="8">
        <f t="shared" ref="L18:Q19" si="8">K18+1</f>
        <v>44516</v>
      </c>
      <c r="M18" s="8">
        <f t="shared" si="8"/>
        <v>44517</v>
      </c>
      <c r="N18" s="8">
        <f t="shared" si="8"/>
        <v>44518</v>
      </c>
      <c r="O18" s="8">
        <f t="shared" si="8"/>
        <v>44519</v>
      </c>
      <c r="P18" s="8">
        <f t="shared" si="8"/>
        <v>44520</v>
      </c>
      <c r="Q18" s="8">
        <f t="shared" si="8"/>
        <v>44521</v>
      </c>
    </row>
    <row r="19" spans="11:20" x14ac:dyDescent="0.25">
      <c r="K19" s="8">
        <f t="shared" si="7"/>
        <v>44522</v>
      </c>
      <c r="L19" s="8">
        <f t="shared" si="8"/>
        <v>44523</v>
      </c>
      <c r="M19" s="8">
        <f t="shared" si="8"/>
        <v>44524</v>
      </c>
      <c r="N19" s="8">
        <f t="shared" si="8"/>
        <v>44525</v>
      </c>
      <c r="O19" s="8">
        <f t="shared" si="8"/>
        <v>44526</v>
      </c>
      <c r="P19" s="8">
        <f t="shared" si="8"/>
        <v>44527</v>
      </c>
      <c r="Q19" s="8">
        <f t="shared" si="8"/>
        <v>44528</v>
      </c>
      <c r="T19" s="4" t="s">
        <v>28</v>
      </c>
    </row>
    <row r="20" spans="11:20" x14ac:dyDescent="0.25">
      <c r="K20" s="8">
        <f>IF(Q19&lt;EOMONTH(K14,0),Q19+1,"")</f>
        <v>44529</v>
      </c>
      <c r="L20" s="8">
        <f>IF(K20&lt;EOMONTH(K14,0),K20+1,"")</f>
        <v>44530</v>
      </c>
      <c r="M20" s="8" t="str">
        <f>IF(L20&lt;EOMONTH(K14,0),L20+1,"")</f>
        <v/>
      </c>
      <c r="N20" s="8" t="str">
        <f>IF(M20&lt;EOMONTH(K14,0),M20+1,"")</f>
        <v/>
      </c>
      <c r="O20" s="8" t="str">
        <f>IF(N20&lt;EOMONTH(K14,0),N20+1,"")</f>
        <v/>
      </c>
      <c r="P20" s="8" t="str">
        <f>IF(O20&lt;EOMONTH(K14,0),O20+1,"")</f>
        <v/>
      </c>
      <c r="Q20" s="8" t="str">
        <f>IF(P20&lt;EOMONTH(K14,0),P20+1,"")</f>
        <v/>
      </c>
      <c r="T20" s="6" t="str">
        <f>PROPER(TEXT(K14,"mmmm"))&amp;" "&amp;TEXT(K14,"aaaa")</f>
        <v>Novembre 2021</v>
      </c>
    </row>
    <row r="21" spans="11:20" x14ac:dyDescent="0.25">
      <c r="K21" t="str">
        <f>IF(Q20&lt;EOMONTH(K14,0),Q20+1,"")</f>
        <v/>
      </c>
      <c r="L21" t="str">
        <f>IF(K21&lt;EOMONTH(K14,0),K21+1,"")</f>
        <v/>
      </c>
      <c r="M21" t="str">
        <f>IF(L21&lt;EOMONTH(K14,0),L21+1,"")</f>
        <v/>
      </c>
      <c r="N21" t="str">
        <f>IF(M21&lt;EOMONTH(K14,0),M21+1,"")</f>
        <v/>
      </c>
      <c r="O21" t="str">
        <f>IF(N21&lt;EOMONTH(K14,0),N21+1,"")</f>
        <v/>
      </c>
      <c r="P21" t="str">
        <f>IF(O21&lt;EOMONTH(K14,0),O21+1,"")</f>
        <v/>
      </c>
      <c r="Q21" t="str">
        <f t="shared" ref="Q21" si="9">IF(P21&lt;EOMONTH(MoisSelect,0),P21+1,"")</f>
        <v/>
      </c>
    </row>
  </sheetData>
  <mergeCells count="2">
    <mergeCell ref="C1:I1"/>
    <mergeCell ref="K14:Q14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>
      <selection activeCell="J23" sqref="J2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D0F16-A710-41BD-8394-12708B3A2473}">
  <sheetPr codeName="Feuil9"/>
  <dimension ref="A1"/>
  <sheetViews>
    <sheetView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78471-1794-4FBB-A573-EA69CC9E919B}">
  <sheetPr codeName="Feuil10"/>
  <dimension ref="A1"/>
  <sheetViews>
    <sheetView workbookViewId="0">
      <selection activeCell="K20" sqref="K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Accueil</vt:lpstr>
      <vt:lpstr>Base clients</vt:lpstr>
      <vt:lpstr>Base rdv</vt:lpstr>
      <vt:lpstr>parametres</vt:lpstr>
      <vt:lpstr>Calendrier</vt:lpstr>
      <vt:lpstr>Statistiques</vt:lpstr>
      <vt:lpstr>Agenda</vt:lpstr>
      <vt:lpstr>2022</vt:lpstr>
      <vt:lpstr>CalAnnee</vt:lpstr>
      <vt:lpstr>DateduJour</vt:lpstr>
      <vt:lpstr>JourChoisi</vt:lpstr>
      <vt:lpstr>ListeBaseClient</vt:lpstr>
      <vt:lpstr>ListeBaseRDV</vt:lpstr>
      <vt:lpstr>ListeCivilité</vt:lpstr>
      <vt:lpstr>ListeDateFact</vt:lpstr>
      <vt:lpstr>ListeDurée</vt:lpstr>
      <vt:lpstr>ListeHeures</vt:lpstr>
      <vt:lpstr>ListeID</vt:lpstr>
      <vt:lpstr>ListeJourChoisi</vt:lpstr>
      <vt:lpstr>ListeMotif</vt:lpstr>
      <vt:lpstr>ListeNoms</vt:lpstr>
      <vt:lpstr>ListeNumID</vt:lpstr>
      <vt:lpstr>ListeProduits</vt:lpstr>
      <vt:lpstr>ListeTarif</vt:lpstr>
      <vt:lpstr>ListeTexeID</vt:lpstr>
      <vt:lpstr>MoisSelect</vt:lpstr>
      <vt:lpstr>SelectionMois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Bruno</cp:lastModifiedBy>
  <cp:lastPrinted>2021-11-26T07:53:49Z</cp:lastPrinted>
  <dcterms:created xsi:type="dcterms:W3CDTF">2021-11-24T17:14:16Z</dcterms:created>
  <dcterms:modified xsi:type="dcterms:W3CDTF">2021-12-10T07:51:28Z</dcterms:modified>
</cp:coreProperties>
</file>