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05B453D7-0CCF-44A1-8665-EE937440C747}" xr6:coauthVersionLast="47" xr6:coauthVersionMax="47" xr10:uidLastSave="{00000000-0000-0000-0000-000000000000}"/>
  <bookViews>
    <workbookView xWindow="-120" yWindow="-120" windowWidth="29040" windowHeight="15840" xr2:uid="{5F666A13-607A-47E4-8B1B-45EB5DEC15AC}"/>
  </bookViews>
  <sheets>
    <sheet name="Matrice" sheetId="1" r:id="rId1"/>
    <sheet name="Tarif 1" sheetId="2" r:id="rId2"/>
    <sheet name="Tarif 2" sheetId="4" r:id="rId3"/>
    <sheet name="Tarif 3" sheetId="5" r:id="rId4"/>
    <sheet name="Tarif 4" sheetId="6" r:id="rId5"/>
    <sheet name="Nouveauté-Retrait-Alternative" sheetId="3" r:id="rId6"/>
  </sheets>
  <functionGroups builtInGroupCount="19"/>
  <externalReferences>
    <externalReference r:id="rId7"/>
  </externalReferences>
  <definedNames>
    <definedName name="_xlnm.Print_Area" localSheetId="1">'Tarif 1'!$A$1:$F$21</definedName>
    <definedName name="_xlnm.Print_Area" localSheetId="2">'Tarif 2'!$A$1:$F$21</definedName>
    <definedName name="_xlnm.Print_Area" localSheetId="3">'Tarif 3'!$A$1:$F$21</definedName>
    <definedName name="_xlnm.Print_Area" localSheetId="4">'Tarif 4'!$A$1:$F$21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6" l="1"/>
  <c r="D8" i="6"/>
  <c r="D11" i="6"/>
  <c r="D12" i="6"/>
  <c r="D15" i="6"/>
  <c r="D16" i="6"/>
  <c r="D19" i="6"/>
  <c r="D20" i="6"/>
  <c r="D5" i="5"/>
  <c r="D6" i="5"/>
  <c r="D9" i="5"/>
  <c r="D10" i="5"/>
  <c r="D13" i="5"/>
  <c r="D14" i="5"/>
  <c r="D17" i="5"/>
  <c r="D18" i="5"/>
  <c r="D21" i="5"/>
  <c r="D4" i="4"/>
  <c r="D7" i="4"/>
  <c r="D8" i="4"/>
  <c r="D11" i="4"/>
  <c r="D12" i="4"/>
  <c r="D15" i="4"/>
  <c r="D16" i="4"/>
  <c r="D19" i="4"/>
  <c r="D20" i="4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J2" i="1"/>
  <c r="D4" i="6" s="1"/>
  <c r="J3" i="1"/>
  <c r="D5" i="6" s="1"/>
  <c r="J4" i="1"/>
  <c r="D6" i="6" s="1"/>
  <c r="J5" i="1"/>
  <c r="J6" i="1"/>
  <c r="J7" i="1"/>
  <c r="D9" i="6" s="1"/>
  <c r="J8" i="1"/>
  <c r="D10" i="6" s="1"/>
  <c r="J9" i="1"/>
  <c r="J10" i="1"/>
  <c r="J11" i="1"/>
  <c r="D13" i="6" s="1"/>
  <c r="J12" i="1"/>
  <c r="D14" i="6" s="1"/>
  <c r="J13" i="1"/>
  <c r="J14" i="1"/>
  <c r="J15" i="1"/>
  <c r="D17" i="6" s="1"/>
  <c r="J16" i="1"/>
  <c r="D18" i="6" s="1"/>
  <c r="J17" i="1"/>
  <c r="J18" i="1"/>
  <c r="J19" i="1"/>
  <c r="D21" i="6" s="1"/>
  <c r="I2" i="1"/>
  <c r="D4" i="5" s="1"/>
  <c r="I3" i="1"/>
  <c r="I4" i="1"/>
  <c r="I5" i="1"/>
  <c r="D7" i="5" s="1"/>
  <c r="I6" i="1"/>
  <c r="D8" i="5" s="1"/>
  <c r="I7" i="1"/>
  <c r="I8" i="1"/>
  <c r="I9" i="1"/>
  <c r="D11" i="5" s="1"/>
  <c r="I10" i="1"/>
  <c r="D12" i="5" s="1"/>
  <c r="I11" i="1"/>
  <c r="I12" i="1"/>
  <c r="I13" i="1"/>
  <c r="D15" i="5" s="1"/>
  <c r="I14" i="1"/>
  <c r="D16" i="5" s="1"/>
  <c r="I15" i="1"/>
  <c r="I16" i="1"/>
  <c r="I17" i="1"/>
  <c r="D19" i="5" s="1"/>
  <c r="I18" i="1"/>
  <c r="D20" i="5" s="1"/>
  <c r="I19" i="1"/>
  <c r="H2" i="1"/>
  <c r="H3" i="1"/>
  <c r="D5" i="4" s="1"/>
  <c r="H4" i="1"/>
  <c r="D6" i="4" s="1"/>
  <c r="H5" i="1"/>
  <c r="H6" i="1"/>
  <c r="H7" i="1"/>
  <c r="D9" i="4" s="1"/>
  <c r="H8" i="1"/>
  <c r="D10" i="4" s="1"/>
  <c r="H9" i="1"/>
  <c r="H10" i="1"/>
  <c r="H11" i="1"/>
  <c r="D13" i="4" s="1"/>
  <c r="H12" i="1"/>
  <c r="D14" i="4" s="1"/>
  <c r="H13" i="1"/>
  <c r="H14" i="1"/>
  <c r="H15" i="1"/>
  <c r="D17" i="4" s="1"/>
  <c r="H16" i="1"/>
  <c r="D18" i="4" s="1"/>
  <c r="H17" i="1"/>
  <c r="H18" i="1"/>
  <c r="H19" i="1"/>
  <c r="D21" i="4" s="1"/>
  <c r="F21" i="6"/>
  <c r="E21" i="6"/>
  <c r="F20" i="6"/>
  <c r="E20" i="6"/>
  <c r="F19" i="6"/>
  <c r="E19" i="6"/>
  <c r="F18" i="6"/>
  <c r="E18" i="6"/>
  <c r="F17" i="6"/>
  <c r="E17" i="6"/>
  <c r="F16" i="6"/>
  <c r="E16" i="6"/>
  <c r="F15" i="6"/>
  <c r="E15" i="6"/>
  <c r="F14" i="6"/>
  <c r="E14" i="6"/>
  <c r="F13" i="6"/>
  <c r="E13" i="6"/>
  <c r="F12" i="6"/>
  <c r="E12" i="6"/>
  <c r="F11" i="6"/>
  <c r="E11" i="6"/>
  <c r="F10" i="6"/>
  <c r="E10" i="6"/>
  <c r="F9" i="6"/>
  <c r="E9" i="6"/>
  <c r="F8" i="6"/>
  <c r="E8" i="6"/>
  <c r="F7" i="6"/>
  <c r="E7" i="6"/>
  <c r="F6" i="6"/>
  <c r="E6" i="6"/>
  <c r="F5" i="6"/>
  <c r="E5" i="6"/>
  <c r="F4" i="6"/>
  <c r="E4" i="6"/>
  <c r="F21" i="5"/>
  <c r="E21" i="5"/>
  <c r="F20" i="5"/>
  <c r="E20" i="5"/>
  <c r="F19" i="5"/>
  <c r="E19" i="5"/>
  <c r="F18" i="5"/>
  <c r="E18" i="5"/>
  <c r="F17" i="5"/>
  <c r="E17" i="5"/>
  <c r="F16" i="5"/>
  <c r="E16" i="5"/>
  <c r="F15" i="5"/>
  <c r="E15" i="5"/>
  <c r="F14" i="5"/>
  <c r="E14" i="5"/>
  <c r="F13" i="5"/>
  <c r="E13" i="5"/>
  <c r="F12" i="5"/>
  <c r="E12" i="5"/>
  <c r="F11" i="5"/>
  <c r="E11" i="5"/>
  <c r="F10" i="5"/>
  <c r="E10" i="5"/>
  <c r="F9" i="5"/>
  <c r="E9" i="5"/>
  <c r="F8" i="5"/>
  <c r="E8" i="5"/>
  <c r="F7" i="5"/>
  <c r="E7" i="5"/>
  <c r="F6" i="5"/>
  <c r="E6" i="5"/>
  <c r="F5" i="5"/>
  <c r="E5" i="5"/>
  <c r="F4" i="5"/>
  <c r="E4" i="5"/>
  <c r="F21" i="4"/>
  <c r="E21" i="4"/>
  <c r="F20" i="4"/>
  <c r="E20" i="4"/>
  <c r="F19" i="4"/>
  <c r="E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F6" i="4"/>
  <c r="E6" i="4"/>
  <c r="F5" i="4"/>
  <c r="E5" i="4"/>
  <c r="F4" i="4"/>
  <c r="E4" i="4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</calcChain>
</file>

<file path=xl/sharedStrings.xml><?xml version="1.0" encoding="utf-8"?>
<sst xmlns="http://schemas.openxmlformats.org/spreadsheetml/2006/main" count="378" uniqueCount="66">
  <si>
    <t>CAT</t>
  </si>
  <si>
    <t>TYPE PRODUIT</t>
  </si>
  <si>
    <t>UTILISATION</t>
  </si>
  <si>
    <t>CODE ARTICLE</t>
  </si>
  <si>
    <t>ARTICLE</t>
  </si>
  <si>
    <t>Augm</t>
  </si>
  <si>
    <t>Unité de vente</t>
  </si>
  <si>
    <t>TVA</t>
  </si>
  <si>
    <t>Prod</t>
  </si>
  <si>
    <t>Actif</t>
  </si>
  <si>
    <t xml:space="preserve">CODE </t>
  </si>
  <si>
    <t>Prix unitaire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</si>
  <si>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</si>
  <si>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</si>
  <si>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</si>
  <si>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</si>
  <si>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</si>
  <si>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</si>
  <si>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</si>
  <si>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</si>
  <si>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</si>
  <si>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</si>
  <si>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</si>
  <si>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</si>
  <si>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</si>
  <si>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</si>
  <si>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</si>
  <si>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</si>
  <si>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</si>
  <si>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</si>
  <si>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111111</t>
  </si>
  <si>
    <t>111112</t>
  </si>
  <si>
    <t>111113</t>
  </si>
  <si>
    <t>111114</t>
  </si>
  <si>
    <t>111115</t>
  </si>
  <si>
    <t>111116</t>
  </si>
  <si>
    <t>111117</t>
  </si>
  <si>
    <t>111118</t>
  </si>
  <si>
    <t>111119</t>
  </si>
  <si>
    <t>111120</t>
  </si>
  <si>
    <t>111121</t>
  </si>
  <si>
    <t>111122</t>
  </si>
  <si>
    <t>111123</t>
  </si>
  <si>
    <t>111124</t>
  </si>
  <si>
    <t>111125</t>
  </si>
  <si>
    <t>111126</t>
  </si>
  <si>
    <t>111127</t>
  </si>
  <si>
    <t>111128</t>
  </si>
  <si>
    <t>ACCESSOIRES</t>
  </si>
  <si>
    <t>MATIERE PREMIERE</t>
  </si>
  <si>
    <t>REM</t>
  </si>
  <si>
    <t>Tarif 1</t>
  </si>
  <si>
    <t>Tarif 2</t>
  </si>
  <si>
    <t>Tarif 3</t>
  </si>
  <si>
    <t>Tarif 4</t>
  </si>
  <si>
    <t>Tarif 5</t>
  </si>
  <si>
    <t>Carton</t>
  </si>
  <si>
    <t>Sachet</t>
  </si>
  <si>
    <t>Unité</t>
  </si>
  <si>
    <t>Tarifs 1</t>
  </si>
  <si>
    <t>NOUVEAUTES</t>
  </si>
  <si>
    <t>CHANGEMENT</t>
  </si>
  <si>
    <t>Nouveautés, Retraits et Alternatives</t>
  </si>
  <si>
    <t>Tarifs 2</t>
  </si>
  <si>
    <t>Tarifs 3</t>
  </si>
  <si>
    <t>Tarifs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</si>
</sst>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000\ &quot;€&quot;_-;\-* #,##0.00000\ &quot;€&quot;_-;_-* &quot;-&quot;??\ &quot;€&quot;_-;_-@_-"/>
    <numFmt numFmtId="165" formatCode="_-* #,##0.0000\ &quot;€&quot;_-;\-* #,##0.0000\ &quot;€&quot;_-;_-* &quot;-&quot;??\ &quot;€&quot;_-;_-@_-"/>
    <numFmt numFmtId="166" formatCode="_-* #,##0.00000_-;\-* #,##0.00000_-;_-* &quot;-&quot;??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i/>
      <sz val="15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name val="Calibri"/>
      <family val="2"/>
      <scheme val="minor"/>
    </font>
    <font>
      <sz val="14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4" tint="-0.499984740745262"/>
      <name val="Calibri"/>
      <family val="2"/>
      <scheme val="minor"/>
    </font>
    <font>
      <b/>
      <sz val="48"/>
      <color theme="4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24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</cellStyleXfs>
  <cellXfs count="86">
    <xf numFmtId="0" fontId="0" fillId="0" borderId="0" xfId="0"/>
    <xf numFmtId="0" fontId="4" fillId="0" borderId="0" xfId="0" applyFont="1" applyAlignment="1" applyProtection="1">
      <alignment horizontal="left" vertical="center" shrinkToFit="1"/>
      <protection hidden="1"/>
    </xf>
    <xf numFmtId="0" fontId="4" fillId="0" borderId="0" xfId="0" applyFont="1" applyAlignment="1" applyProtection="1">
      <alignment horizontal="left" vertical="top" shrinkToFit="1"/>
      <protection hidden="1"/>
    </xf>
    <xf numFmtId="49" fontId="4" fillId="0" borderId="0" xfId="0" applyNumberFormat="1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 wrapText="1"/>
      <protection hidden="1"/>
    </xf>
    <xf numFmtId="10" fontId="5" fillId="0" borderId="0" xfId="3" applyNumberFormat="1" applyFont="1" applyFill="1" applyBorder="1" applyAlignment="1" applyProtection="1">
      <alignment horizontal="center" vertical="center" shrinkToFit="1"/>
      <protection hidden="1"/>
    </xf>
    <xf numFmtId="44" fontId="5" fillId="0" borderId="0" xfId="0" applyNumberFormat="1" applyFont="1" applyAlignment="1" applyProtection="1">
      <alignment horizontal="right" vertical="center" wrapText="1"/>
      <protection hidden="1"/>
    </xf>
    <xf numFmtId="9" fontId="6" fillId="0" borderId="0" xfId="3" applyFont="1" applyFill="1" applyBorder="1" applyAlignment="1" applyProtection="1">
      <alignment horizontal="center" vertical="center" wrapText="1"/>
      <protection hidden="1"/>
    </xf>
    <xf numFmtId="9" fontId="7" fillId="0" borderId="0" xfId="3" applyFont="1" applyFill="1" applyBorder="1" applyAlignment="1">
      <alignment horizontal="center"/>
    </xf>
    <xf numFmtId="10" fontId="0" fillId="0" borderId="0" xfId="3" applyNumberFormat="1" applyFont="1" applyFill="1" applyBorder="1"/>
    <xf numFmtId="166" fontId="0" fillId="0" borderId="0" xfId="1" applyNumberFormat="1" applyFont="1"/>
    <xf numFmtId="9" fontId="17" fillId="0" borderId="0" xfId="3" applyFont="1" applyAlignment="1">
      <alignment horizontal="center" vertical="center"/>
    </xf>
    <xf numFmtId="9" fontId="16" fillId="0" borderId="0" xfId="3" applyFont="1" applyAlignment="1">
      <alignment horizontal="center" vertical="center"/>
    </xf>
    <xf numFmtId="49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 wrapText="1"/>
    </xf>
    <xf numFmtId="0" fontId="0" fillId="0" borderId="0" xfId="0" applyFill="1"/>
    <xf numFmtId="0" fontId="0" fillId="0" borderId="0" xfId="0" applyBorder="1" applyAlignment="1">
      <alignment horizontal="left"/>
    </xf>
    <xf numFmtId="0" fontId="4" fillId="0" borderId="8" xfId="0" applyFont="1" applyBorder="1" applyAlignment="1" applyProtection="1">
      <alignment horizontal="left" vertical="top" shrinkToFit="1"/>
      <protection hidden="1"/>
    </xf>
    <xf numFmtId="0" fontId="4" fillId="0" borderId="6" xfId="0" applyFont="1" applyBorder="1" applyAlignment="1" applyProtection="1">
      <alignment horizontal="left" vertical="center" shrinkToFit="1"/>
      <protection hidden="1"/>
    </xf>
    <xf numFmtId="49" fontId="4" fillId="0" borderId="6" xfId="0" applyNumberFormat="1" applyFont="1" applyBorder="1" applyAlignment="1" applyProtection="1">
      <alignment horizontal="left" vertical="center"/>
      <protection hidden="1"/>
    </xf>
    <xf numFmtId="165" fontId="4" fillId="0" borderId="6" xfId="2" applyNumberFormat="1" applyFont="1" applyBorder="1" applyAlignment="1" applyProtection="1">
      <alignment horizontal="left" vertical="center" wrapText="1"/>
      <protection hidden="1"/>
    </xf>
    <xf numFmtId="166" fontId="12" fillId="0" borderId="6" xfId="1" applyNumberFormat="1" applyFont="1" applyBorder="1" applyAlignment="1" applyProtection="1">
      <alignment horizontal="right" vertical="center" wrapText="1"/>
      <protection hidden="1"/>
    </xf>
    <xf numFmtId="9" fontId="13" fillId="0" borderId="7" xfId="3" applyFont="1" applyBorder="1" applyAlignment="1" applyProtection="1">
      <alignment horizontal="center" vertical="center" wrapText="1"/>
      <protection hidden="1"/>
    </xf>
    <xf numFmtId="166" fontId="12" fillId="0" borderId="6" xfId="1" applyNumberFormat="1" applyFont="1" applyFill="1" applyBorder="1" applyAlignment="1" applyProtection="1">
      <alignment horizontal="right" vertical="center" wrapText="1"/>
      <protection hidden="1"/>
    </xf>
    <xf numFmtId="9" fontId="13" fillId="0" borderId="7" xfId="3" applyFont="1" applyFill="1" applyBorder="1" applyAlignment="1" applyProtection="1">
      <alignment horizontal="center" vertical="center" wrapText="1"/>
      <protection hidden="1"/>
    </xf>
    <xf numFmtId="0" fontId="4" fillId="0" borderId="3" xfId="0" applyFont="1" applyBorder="1" applyAlignment="1" applyProtection="1">
      <alignment horizontal="left" vertical="top" shrinkToFit="1"/>
      <protection hidden="1"/>
    </xf>
    <xf numFmtId="0" fontId="4" fillId="0" borderId="9" xfId="0" applyFont="1" applyBorder="1" applyAlignment="1" applyProtection="1">
      <alignment horizontal="left" vertical="center" shrinkToFit="1"/>
      <protection hidden="1"/>
    </xf>
    <xf numFmtId="49" fontId="4" fillId="0" borderId="9" xfId="0" applyNumberFormat="1" applyFont="1" applyBorder="1" applyAlignment="1" applyProtection="1">
      <alignment horizontal="left" vertical="center"/>
      <protection hidden="1"/>
    </xf>
    <xf numFmtId="165" fontId="4" fillId="0" borderId="9" xfId="2" applyNumberFormat="1" applyFont="1" applyBorder="1" applyAlignment="1" applyProtection="1">
      <alignment horizontal="left" vertical="center" wrapText="1"/>
      <protection hidden="1"/>
    </xf>
    <xf numFmtId="166" fontId="12" fillId="0" borderId="9" xfId="1" applyNumberFormat="1" applyFont="1" applyFill="1" applyBorder="1" applyAlignment="1" applyProtection="1">
      <alignment horizontal="right" vertical="center" wrapText="1"/>
      <protection hidden="1"/>
    </xf>
    <xf numFmtId="9" fontId="13" fillId="0" borderId="2" xfId="3" applyFont="1" applyFill="1" applyBorder="1" applyAlignment="1" applyProtection="1">
      <alignment horizontal="center" vertical="center" wrapText="1"/>
      <protection hidden="1"/>
    </xf>
    <xf numFmtId="0" fontId="3" fillId="2" borderId="8" xfId="0" applyFont="1" applyFill="1" applyBorder="1" applyAlignment="1" applyProtection="1">
      <alignment horizontal="left" vertical="top" shrinkToFit="1"/>
      <protection hidden="1"/>
    </xf>
    <xf numFmtId="0" fontId="3" fillId="2" borderId="6" xfId="0" applyFont="1" applyFill="1" applyBorder="1" applyAlignment="1" applyProtection="1">
      <alignment horizontal="left" vertical="center" shrinkToFit="1"/>
      <protection hidden="1"/>
    </xf>
    <xf numFmtId="49" fontId="3" fillId="2" borderId="6" xfId="0" applyNumberFormat="1" applyFont="1" applyFill="1" applyBorder="1" applyAlignment="1" applyProtection="1">
      <alignment horizontal="left" vertical="center"/>
      <protection hidden="1"/>
    </xf>
    <xf numFmtId="165" fontId="3" fillId="2" borderId="6" xfId="2" applyNumberFormat="1" applyFont="1" applyFill="1" applyBorder="1" applyAlignment="1" applyProtection="1">
      <alignment horizontal="left" vertical="center" wrapText="1"/>
      <protection hidden="1"/>
    </xf>
    <xf numFmtId="166" fontId="14" fillId="2" borderId="6" xfId="1" applyNumberFormat="1" applyFont="1" applyFill="1" applyBorder="1" applyAlignment="1" applyProtection="1">
      <alignment horizontal="right" vertical="center" wrapText="1"/>
      <protection hidden="1"/>
    </xf>
    <xf numFmtId="9" fontId="15" fillId="2" borderId="7" xfId="3" applyFont="1" applyFill="1" applyBorder="1" applyAlignment="1" applyProtection="1">
      <alignment horizontal="center" vertical="center" wrapText="1"/>
      <protection hidden="1"/>
    </xf>
    <xf numFmtId="0" fontId="4" fillId="3" borderId="8" xfId="0" applyFont="1" applyFill="1" applyBorder="1" applyAlignment="1" applyProtection="1">
      <alignment horizontal="left" vertical="top" shrinkToFit="1"/>
      <protection hidden="1"/>
    </xf>
    <xf numFmtId="0" fontId="4" fillId="3" borderId="6" xfId="0" applyFont="1" applyFill="1" applyBorder="1" applyAlignment="1" applyProtection="1">
      <alignment horizontal="left" vertical="center" shrinkToFit="1"/>
      <protection hidden="1"/>
    </xf>
    <xf numFmtId="49" fontId="4" fillId="3" borderId="6" xfId="0" applyNumberFormat="1" applyFont="1" applyFill="1" applyBorder="1" applyAlignment="1" applyProtection="1">
      <alignment horizontal="left" vertical="center"/>
      <protection hidden="1"/>
    </xf>
    <xf numFmtId="165" fontId="4" fillId="3" borderId="6" xfId="2" applyNumberFormat="1" applyFont="1" applyFill="1" applyBorder="1" applyAlignment="1" applyProtection="1">
      <alignment horizontal="left" vertical="center" wrapText="1"/>
      <protection hidden="1"/>
    </xf>
    <xf numFmtId="166" fontId="12" fillId="3" borderId="6" xfId="1" applyNumberFormat="1" applyFont="1" applyFill="1" applyBorder="1" applyAlignment="1" applyProtection="1">
      <alignment horizontal="right" vertical="center" wrapText="1"/>
      <protection hidden="1"/>
    </xf>
    <xf numFmtId="9" fontId="13" fillId="3" borderId="7" xfId="3" applyFont="1" applyFill="1" applyBorder="1" applyAlignment="1" applyProtection="1">
      <alignment horizontal="center" vertical="center" wrapText="1"/>
      <protection hidden="1"/>
    </xf>
    <xf numFmtId="0" fontId="9" fillId="4" borderId="4" xfId="0" applyFont="1" applyFill="1" applyBorder="1" applyAlignment="1" applyProtection="1">
      <alignment horizontal="center" vertical="center" wrapText="1"/>
      <protection hidden="1"/>
    </xf>
    <xf numFmtId="49" fontId="9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9" fillId="4" borderId="5" xfId="0" applyFont="1" applyFill="1" applyBorder="1" applyAlignment="1" applyProtection="1">
      <alignment horizontal="center" vertical="center" wrapText="1"/>
      <protection hidden="1"/>
    </xf>
    <xf numFmtId="166" fontId="9" fillId="4" borderId="5" xfId="1" applyNumberFormat="1" applyFont="1" applyFill="1" applyBorder="1" applyAlignment="1" applyProtection="1">
      <alignment horizontal="center" vertical="center" wrapText="1"/>
      <protection hidden="1"/>
    </xf>
    <xf numFmtId="0" fontId="10" fillId="4" borderId="5" xfId="0" applyFont="1" applyFill="1" applyBorder="1" applyAlignment="1" applyProtection="1">
      <alignment horizontal="center" vertical="center" wrapText="1"/>
      <protection hidden="1"/>
    </xf>
    <xf numFmtId="9" fontId="11" fillId="4" borderId="1" xfId="3" applyFont="1" applyFill="1" applyBorder="1" applyAlignment="1" applyProtection="1">
      <alignment horizontal="center" vertical="center" wrapText="1"/>
      <protection hidden="1"/>
    </xf>
    <xf numFmtId="49" fontId="4" fillId="3" borderId="0" xfId="0" applyNumberFormat="1" applyFont="1" applyFill="1" applyAlignment="1" applyProtection="1">
      <alignment horizontal="left" vertical="center"/>
      <protection hidden="1"/>
    </xf>
    <xf numFmtId="0" fontId="4" fillId="3" borderId="0" xfId="0" applyFont="1" applyFill="1" applyAlignment="1" applyProtection="1">
      <alignment horizontal="left" vertical="center" wrapText="1"/>
      <protection hidden="1"/>
    </xf>
    <xf numFmtId="49" fontId="4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49" fontId="3" fillId="2" borderId="0" xfId="0" applyNumberFormat="1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49" fontId="3" fillId="2" borderId="0" xfId="0" applyNumberFormat="1" applyFont="1" applyFill="1" applyAlignment="1" applyProtection="1">
      <alignment horizontal="left" vertical="center"/>
      <protection hidden="1"/>
    </xf>
    <xf numFmtId="0" fontId="3" fillId="2" borderId="0" xfId="0" applyFont="1" applyFill="1" applyAlignment="1" applyProtection="1">
      <alignment horizontal="left" vertical="center" wrapText="1"/>
      <protection hidden="1"/>
    </xf>
    <xf numFmtId="0" fontId="2" fillId="4" borderId="6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top" shrinkToFit="1"/>
      <protection hidden="1"/>
    </xf>
    <xf numFmtId="0" fontId="4" fillId="0" borderId="0" xfId="0" applyFont="1" applyBorder="1" applyAlignment="1" applyProtection="1">
      <alignment horizontal="left" vertical="center" shrinkToFit="1"/>
      <protection hidden="1"/>
    </xf>
    <xf numFmtId="0" fontId="4" fillId="0" borderId="0" xfId="0" applyFont="1" applyBorder="1" applyAlignment="1" applyProtection="1">
      <alignment horizontal="left" vertical="top" shrinkToFit="1"/>
      <protection hidden="1"/>
    </xf>
    <xf numFmtId="49" fontId="4" fillId="0" borderId="0" xfId="0" applyNumberFormat="1" applyFont="1" applyBorder="1" applyAlignment="1" applyProtection="1">
      <alignment horizontal="left" vertical="center"/>
      <protection hidden="1"/>
    </xf>
    <xf numFmtId="0" fontId="4" fillId="0" borderId="0" xfId="0" applyFont="1" applyBorder="1" applyAlignment="1" applyProtection="1">
      <alignment horizontal="left" vertical="center" wrapText="1"/>
      <protection hidden="1"/>
    </xf>
    <xf numFmtId="0" fontId="3" fillId="2" borderId="0" xfId="0" applyFont="1" applyFill="1" applyBorder="1" applyAlignment="1" applyProtection="1">
      <alignment horizontal="left" vertical="top" shrinkToFit="1"/>
      <protection hidden="1"/>
    </xf>
    <xf numFmtId="9" fontId="18" fillId="3" borderId="0" xfId="3" applyFont="1" applyFill="1" applyBorder="1" applyAlignment="1" applyProtection="1">
      <alignment horizontal="left" vertical="top" shrinkToFit="1"/>
      <protection hidden="1"/>
    </xf>
    <xf numFmtId="9" fontId="21" fillId="2" borderId="0" xfId="3" applyFont="1" applyFill="1" applyBorder="1" applyAlignment="1" applyProtection="1">
      <alignment horizontal="left" vertical="top" shrinkToFit="1"/>
      <protection hidden="1"/>
    </xf>
    <xf numFmtId="44" fontId="5" fillId="0" borderId="0" xfId="0" applyNumberFormat="1" applyFont="1" applyAlignment="1" applyProtection="1">
      <alignment horizontal="right" wrapText="1"/>
      <protection hidden="1"/>
    </xf>
    <xf numFmtId="44" fontId="5" fillId="0" borderId="0" xfId="0" applyNumberFormat="1" applyFont="1" applyBorder="1" applyAlignment="1" applyProtection="1">
      <alignment horizontal="right" wrapText="1"/>
      <protection hidden="1"/>
    </xf>
    <xf numFmtId="0" fontId="4" fillId="3" borderId="0" xfId="0" applyFont="1" applyFill="1" applyBorder="1" applyAlignment="1" applyProtection="1">
      <alignment horizontal="right" shrinkToFit="1"/>
      <protection hidden="1"/>
    </xf>
    <xf numFmtId="0" fontId="3" fillId="2" borderId="0" xfId="0" applyFont="1" applyFill="1" applyBorder="1" applyAlignment="1" applyProtection="1">
      <alignment horizontal="right" shrinkToFit="1"/>
      <protection hidden="1"/>
    </xf>
    <xf numFmtId="164" fontId="5" fillId="0" borderId="0" xfId="2" applyNumberFormat="1" applyFont="1" applyAlignment="1" applyProtection="1">
      <alignment horizontal="right" vertical="center" wrapText="1"/>
      <protection hidden="1"/>
    </xf>
    <xf numFmtId="164" fontId="4" fillId="3" borderId="0" xfId="2" applyNumberFormat="1" applyFont="1" applyFill="1" applyBorder="1" applyAlignment="1" applyProtection="1">
      <alignment horizontal="left" vertical="top" shrinkToFit="1"/>
      <protection hidden="1"/>
    </xf>
    <xf numFmtId="164" fontId="5" fillId="0" borderId="0" xfId="2" applyNumberFormat="1" applyFont="1" applyBorder="1" applyAlignment="1" applyProtection="1">
      <alignment horizontal="right" vertical="center" wrapText="1"/>
      <protection hidden="1"/>
    </xf>
    <xf numFmtId="164" fontId="3" fillId="2" borderId="0" xfId="2" applyNumberFormat="1" applyFont="1" applyFill="1" applyBorder="1" applyAlignment="1" applyProtection="1">
      <alignment horizontal="left" vertical="top" shrinkToFit="1"/>
      <protection hidden="1"/>
    </xf>
    <xf numFmtId="10" fontId="4" fillId="3" borderId="0" xfId="3" applyNumberFormat="1" applyFont="1" applyFill="1" applyBorder="1" applyAlignment="1" applyProtection="1">
      <alignment horizontal="center" vertical="center" shrinkToFit="1"/>
      <protection hidden="1"/>
    </xf>
    <xf numFmtId="10" fontId="3" fillId="2" borderId="0" xfId="3" applyNumberFormat="1" applyFont="1" applyFill="1" applyBorder="1" applyAlignment="1" applyProtection="1">
      <alignment horizontal="center" vertical="center" shrinkToFit="1"/>
      <protection hidden="1"/>
    </xf>
    <xf numFmtId="0" fontId="2" fillId="4" borderId="4" xfId="0" applyFont="1" applyFill="1" applyBorder="1" applyAlignment="1" applyProtection="1">
      <alignment horizontal="center" vertical="center" wrapText="1"/>
      <protection hidden="1"/>
    </xf>
    <xf numFmtId="49" fontId="2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5" xfId="0" applyFont="1" applyFill="1" applyBorder="1" applyAlignment="1" applyProtection="1">
      <alignment horizontal="center" vertical="center" wrapText="1"/>
      <protection hidden="1"/>
    </xf>
    <xf numFmtId="166" fontId="2" fillId="4" borderId="5" xfId="1" applyNumberFormat="1" applyFont="1" applyFill="1" applyBorder="1" applyAlignment="1" applyProtection="1">
      <alignment horizontal="center" vertical="center" wrapText="1"/>
      <protection hidden="1"/>
    </xf>
    <xf numFmtId="9" fontId="2" fillId="4" borderId="1" xfId="3" applyFont="1" applyFill="1" applyBorder="1" applyAlignment="1" applyProtection="1">
      <alignment horizontal="center" vertical="center" wrapText="1"/>
      <protection hidden="1"/>
    </xf>
    <xf numFmtId="0" fontId="0" fillId="0" borderId="0" xfId="0" applyFont="1"/>
    <xf numFmtId="0" fontId="20" fillId="0" borderId="0" xfId="0" applyFont="1" applyFill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2" fillId="0" borderId="0" xfId="0" applyFont="1" applyFill="1" applyAlignment="1">
      <alignment horizontal="center" vertical="center" wrapText="1"/>
    </xf>
  </cellXfs>
  <cellStyles count="5">
    <cellStyle name="Milliers" xfId="1" builtinId="3"/>
    <cellStyle name="Monétaire" xfId="2" builtinId="4"/>
    <cellStyle name="Normal" xfId="0" builtinId="0"/>
    <cellStyle name="Normal 2" xfId="4" xr:uid="{527ADFAB-9973-46B4-9A3E-662B56AA6832}"/>
    <cellStyle name="Pourcentage" xfId="3" builtinId="5"/>
  </cellStyles>
  <dxfs count="67"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166" formatCode="_-* #,##0.00000_-;\-* #,##0.00000_-;_-* &quot;-&quot;??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165" formatCode="_-* #,##0.0000\ &quot;€&quot;_-;\-* #,##0.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color auto="1"/>
        <name val="Calibri"/>
      </font>
      <fill>
        <patternFill patternType="none">
          <fgColor rgb="FF000000"/>
          <bgColor auto="1"/>
        </patternFill>
      </fill>
      <alignment vertical="center" textRotation="0" indent="0" justifyLastLine="0" readingOrder="0"/>
      <protection locked="1" hidden="1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166" formatCode="_-* #,##0.00000_-;\-* #,##0.00000_-;_-* &quot;-&quot;??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165" formatCode="_-* #,##0.0000\ &quot;€&quot;_-;\-* #,##0.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color auto="1"/>
        <name val="Calibri"/>
      </font>
      <fill>
        <patternFill patternType="none">
          <fgColor rgb="FF000000"/>
          <bgColor auto="1"/>
        </patternFill>
      </fill>
      <alignment vertical="center" textRotation="0" indent="0" justifyLastLine="0" readingOrder="0"/>
      <protection locked="1" hidden="1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166" formatCode="_-* #,##0.00000_-;\-* #,##0.00000_-;_-* &quot;-&quot;??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165" formatCode="_-* #,##0.0000\ &quot;€&quot;_-;\-* #,##0.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color auto="1"/>
        <name val="Calibri"/>
      </font>
      <fill>
        <patternFill patternType="none">
          <fgColor rgb="FF000000"/>
          <bgColor auto="1"/>
        </patternFill>
      </fill>
      <alignment vertical="center" textRotation="0" indent="0" justifyLastLine="0" readingOrder="0"/>
      <protection locked="1" hidden="1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minor"/>
      </font>
      <numFmt numFmtId="166" formatCode="_-* #,##0.00000_-;\-* #,##0.00000_-;_-* &quot;-&quot;??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165" formatCode="_-* #,##0.0000\ &quot;€&quot;_-;\-* #,##0.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auto="1"/>
        <name val="Calibri"/>
      </font>
      <fill>
        <patternFill patternType="none">
          <fgColor indexed="64"/>
          <bgColor auto="1"/>
        </patternFill>
      </fill>
      <alignment vertical="center" textRotation="0" indent="0" justifyLastLine="0" readingOrder="0"/>
      <protection locked="1" hidden="1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none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_-* #,##0.00000\ &quot;€&quot;_-;\-* #,##0.00000\ &quot;€&quot;_-;_-* &quot;-&quot;??\ &quot;€&quot;_-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_-* #,##0.00000\ &quot;€&quot;_-;\-* #,##0.0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_-* #,##0.00000\ &quot;€&quot;_-;\-* #,##0.0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_-* #,##0.00000\ &quot;€&quot;_-;\-* #,##0.0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_-* #,##0.00000\ &quot;€&quot;_-;\-* #,##0.000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1" hidden="1"/>
    </dxf>
    <dxf>
      <border>
        <top style="thin">
          <color auto="1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  <protection locked="1" hidden="1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theme="5"/>
        </patternFill>
      </fill>
    </dxf>
    <dxf>
      <fill>
        <patternFill>
          <bgColor theme="9" tint="0.79998168889431442"/>
        </patternFill>
      </fill>
    </dxf>
    <dxf>
      <font>
        <b val="0"/>
        <i val="0"/>
        <color theme="0"/>
      </font>
      <fill>
        <patternFill>
          <bgColor theme="9" tint="-0.24994659260841701"/>
        </patternFill>
      </fill>
    </dxf>
  </dxfs>
  <tableStyles count="1" defaultTableStyle="TableStyleMedium2" defaultPivotStyle="PivotStyleLight16">
    <tableStyle name="Style de tableau 1" pivot="0" count="2" xr9:uid="{57C7366D-C92A-4C30-845E-539ACB5AEFE8}">
      <tableStyleElement type="headerRow" dxfId="66"/>
      <tableStyleElement type="firstRowStripe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www.flickr.com/photos/photobluntitaly/513985140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www.flickr.com/photos/photobluntitaly/513985140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www.flickr.com/photos/photobluntitaly/513985140" TargetMode="External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https://www.flickr.com/photos/photobluntitaly/513985140" TargetMode="External"/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lickr.com/photos/photobluntitaly/513985140" TargetMode="External"/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259081</xdr:colOff>
      <xdr:row>0</xdr:row>
      <xdr:rowOff>243841</xdr:rowOff>
    </xdr:from>
    <xdr:to>
      <xdr:col>5</xdr:col>
      <xdr:colOff>570135</xdr:colOff>
      <xdr:row>1</xdr:row>
      <xdr:rowOff>594360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7A3546CD-FA05-4931-B3CB-EF36431B6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2463761" y="243841"/>
          <a:ext cx="1591214" cy="1432559"/>
        </a:xfrm>
        <a:prstGeom prst="rect">
          <a:avLst/>
        </a:prstGeom>
      </xdr:spPr>
    </xdr:pic>
    <xdr:clientData/>
  </xdr:twoCellAnchor>
  <xdr:twoCellAnchor editAs="oneCell">
    <xdr:from>
      <xdr:col>0</xdr:col>
      <xdr:colOff>1203961</xdr:colOff>
      <xdr:row>0</xdr:row>
      <xdr:rowOff>106681</xdr:rowOff>
    </xdr:from>
    <xdr:to>
      <xdr:col>0</xdr:col>
      <xdr:colOff>2795175</xdr:colOff>
      <xdr:row>1</xdr:row>
      <xdr:rowOff>457200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9E4ED4F-EFDF-4052-9510-190804018F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203961" y="106681"/>
          <a:ext cx="1591214" cy="143255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259081</xdr:colOff>
      <xdr:row>0</xdr:row>
      <xdr:rowOff>243841</xdr:rowOff>
    </xdr:from>
    <xdr:to>
      <xdr:col>5</xdr:col>
      <xdr:colOff>570135</xdr:colOff>
      <xdr:row>1</xdr:row>
      <xdr:rowOff>594360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6E540F2-7575-4339-A088-AC6F18DE8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2456141" y="243841"/>
          <a:ext cx="1583594" cy="1424939"/>
        </a:xfrm>
        <a:prstGeom prst="rect">
          <a:avLst/>
        </a:prstGeom>
      </xdr:spPr>
    </xdr:pic>
    <xdr:clientData/>
  </xdr:twoCellAnchor>
  <xdr:twoCellAnchor editAs="oneCell">
    <xdr:from>
      <xdr:col>0</xdr:col>
      <xdr:colOff>1203961</xdr:colOff>
      <xdr:row>0</xdr:row>
      <xdr:rowOff>106681</xdr:rowOff>
    </xdr:from>
    <xdr:to>
      <xdr:col>0</xdr:col>
      <xdr:colOff>2795175</xdr:colOff>
      <xdr:row>1</xdr:row>
      <xdr:rowOff>457200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245F835-9489-4892-8FED-917BD984BD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203961" y="106681"/>
          <a:ext cx="1591214" cy="142493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259081</xdr:colOff>
      <xdr:row>0</xdr:row>
      <xdr:rowOff>243841</xdr:rowOff>
    </xdr:from>
    <xdr:to>
      <xdr:col>5</xdr:col>
      <xdr:colOff>570135</xdr:colOff>
      <xdr:row>1</xdr:row>
      <xdr:rowOff>594360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3E76AF4-772D-4EE3-BF5B-FB204C15C4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2456141" y="243841"/>
          <a:ext cx="1583594" cy="1424939"/>
        </a:xfrm>
        <a:prstGeom prst="rect">
          <a:avLst/>
        </a:prstGeom>
      </xdr:spPr>
    </xdr:pic>
    <xdr:clientData/>
  </xdr:twoCellAnchor>
  <xdr:twoCellAnchor editAs="oneCell">
    <xdr:from>
      <xdr:col>0</xdr:col>
      <xdr:colOff>1203961</xdr:colOff>
      <xdr:row>0</xdr:row>
      <xdr:rowOff>106681</xdr:rowOff>
    </xdr:from>
    <xdr:to>
      <xdr:col>0</xdr:col>
      <xdr:colOff>2795175</xdr:colOff>
      <xdr:row>1</xdr:row>
      <xdr:rowOff>457200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7AFC20C-B8E3-459C-819D-866D6A9D5B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203961" y="106681"/>
          <a:ext cx="1591214" cy="142493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259081</xdr:colOff>
      <xdr:row>0</xdr:row>
      <xdr:rowOff>243841</xdr:rowOff>
    </xdr:from>
    <xdr:to>
      <xdr:col>5</xdr:col>
      <xdr:colOff>570135</xdr:colOff>
      <xdr:row>1</xdr:row>
      <xdr:rowOff>594360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4976D6-0F23-46B2-BD6E-29D2EBD81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2456141" y="243841"/>
          <a:ext cx="1583594" cy="1424939"/>
        </a:xfrm>
        <a:prstGeom prst="rect">
          <a:avLst/>
        </a:prstGeom>
      </xdr:spPr>
    </xdr:pic>
    <xdr:clientData/>
  </xdr:twoCellAnchor>
  <xdr:twoCellAnchor editAs="oneCell">
    <xdr:from>
      <xdr:col>0</xdr:col>
      <xdr:colOff>1203961</xdr:colOff>
      <xdr:row>0</xdr:row>
      <xdr:rowOff>106681</xdr:rowOff>
    </xdr:from>
    <xdr:to>
      <xdr:col>0</xdr:col>
      <xdr:colOff>2795175</xdr:colOff>
      <xdr:row>1</xdr:row>
      <xdr:rowOff>457200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DB8B2E-A3EE-4BF6-9C7A-7B9F3DA9CA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203961" y="106681"/>
          <a:ext cx="1591214" cy="142493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5285360</xdr:colOff>
      <xdr:row>0</xdr:row>
      <xdr:rowOff>129702</xdr:rowOff>
    </xdr:from>
    <xdr:to>
      <xdr:col>1</xdr:col>
      <xdr:colOff>6371616</xdr:colOff>
      <xdr:row>0</xdr:row>
      <xdr:rowOff>1112190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1CF7A80-5F46-4A21-83C2-E08F10E2A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6339190" y="129702"/>
          <a:ext cx="1086256" cy="9824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ane\Matrice\Matrice%202022%20-%20AMPT+D%2001%2011%202021%20-%2014h5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hat"/>
      <sheetName val="Achat 2"/>
      <sheetName val="Matrice"/>
      <sheetName val="Remise calcule"/>
      <sheetName val="Matrice EB"/>
      <sheetName val="Matrice NP"/>
      <sheetName val="Tarif Pro"/>
      <sheetName val="Tarif Maroce"/>
      <sheetName val="Tarif DDSB"/>
      <sheetName val="Tarif Distributeur"/>
      <sheetName val="Tarif Verdelers"/>
      <sheetName val="Tarif NP"/>
      <sheetName val="Tarif NP3"/>
      <sheetName val="Tarif NP6"/>
      <sheetName val="Tarif NP9"/>
      <sheetName val="Tarif NP12"/>
      <sheetName val="Tarif palette"/>
      <sheetName val="Ecoulement stock"/>
      <sheetName val="Crop Scanner Client Directs"/>
      <sheetName val="Anciens retraits - rappel EB"/>
      <sheetName val="Usage interne Uniquement"/>
      <sheetName val="Réservé"/>
      <sheetName val="Nouveauté-Retrait-Alternative"/>
      <sheetName val="Tarif Transport"/>
      <sheetName val="Tarif Personnalisé"/>
      <sheetName val="Export Oxatis"/>
      <sheetName val="Export Sage"/>
      <sheetName val="Tarif Sommeil 202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CBE623-A59F-4D53-89E7-18E49825846A}" name="Tableau10" displayName="Tableau10" ref="A1:M19" totalsRowShown="0" headerRowDxfId="61" dataDxfId="59" headerRowBorderDxfId="60" tableBorderDxfId="58" totalsRowBorderDxfId="57">
  <autoFilter ref="A1:M19" xr:uid="{DCCBE623-A59F-4D53-89E7-18E49825846A}"/>
  <sortState xmlns:xlrd2="http://schemas.microsoft.com/office/spreadsheetml/2017/richdata2" ref="A2:M19">
    <sortCondition ref="C1:C19"/>
  </sortState>
  <tableColumns count="13">
    <tableColumn id="1" xr3:uid="{5E94B48A-5180-4170-BAB7-6D2E36EBC7C0}" name="CAT" dataDxfId="56"/>
    <tableColumn id="11" xr3:uid="{C150C0A1-F95D-4A04-824D-411FFAE69C92}" name="TYPE PRODUIT" dataDxfId="55"/>
    <tableColumn id="2" xr3:uid="{569F746F-13BE-4D43-B9A2-9FACB51B0C8A}" name="UTILISATION" dataDxfId="54"/>
    <tableColumn id="3" xr3:uid="{854DE5D7-5413-40EE-8FB1-FE3F07B7B0F5}" name="CODE ARTICLE" dataDxfId="53"/>
    <tableColumn id="4" xr3:uid="{846AE577-A625-4578-869D-A09D068B9F1B}" name="ARTICLE" dataDxfId="52"/>
    <tableColumn id="5" xr3:uid="{23A6BCF0-4C8D-4897-9C6D-5A47C577AF87}" name="Augm" dataDxfId="51" dataCellStyle="Pourcentage">
      <calculatedColumnFormula>VLOOKUP(E2,[1]Matrice!$G$1:$AO$1020,13,FALSE)</calculatedColumnFormula>
    </tableColumn>
    <tableColumn id="6" xr3:uid="{2FA03B7E-6AD9-4238-BD11-FBD85AE5BCEA}" name="Tarif 1" dataDxfId="50" dataCellStyle="Monétaire">
      <calculatedColumnFormula>VLOOKUP(E2,[1]Matrice!$G$1:$AO$1020,28,FALSE)</calculatedColumnFormula>
    </tableColumn>
    <tableColumn id="7" xr3:uid="{005BB44D-4955-49C6-B073-F38979387D68}" name="Tarif 2" dataDxfId="49" dataCellStyle="Monétaire">
      <calculatedColumnFormula>Tableau10[[#This Row],[Tarif 1]]*2.3</calculatedColumnFormula>
    </tableColumn>
    <tableColumn id="8" xr3:uid="{0B5B9DFF-F756-4D01-9246-FB1BA6BFEA0B}" name="Tarif 3" dataDxfId="48" dataCellStyle="Monétaire">
      <calculatedColumnFormula>Tableau10[[#This Row],[Tarif 1]]*3.2</calculatedColumnFormula>
    </tableColumn>
    <tableColumn id="9" xr3:uid="{E41FEA7A-C26B-4CCD-8210-157C9404A210}" name="Tarif 4" dataDxfId="47" dataCellStyle="Monétaire">
      <calculatedColumnFormula>Tableau10[[#This Row],[Tarif 1]]*4.365</calculatedColumnFormula>
    </tableColumn>
    <tableColumn id="12" xr3:uid="{1E0C84E4-AD9F-45A7-9168-F1DEFF05A7D6}" name="Tarif 5" dataDxfId="46" dataCellStyle="Monétaire">
      <calculatedColumnFormula>Tableau10[[#This Row],[Tarif 1]]*5.9999</calculatedColumnFormula>
    </tableColumn>
    <tableColumn id="13" xr3:uid="{83346341-3657-4337-9E90-9F26C07668B2}" name="Unité de vente" dataDxfId="45">
      <calculatedColumnFormula>VLOOKUP(E2,[1]Matrice!$G$1:$AO$1020,8,FALSE)</calculatedColumnFormula>
    </tableColumn>
    <tableColumn id="10" xr3:uid="{45367A2F-F93B-4691-B501-4FCF1EED5DBF}" name="TVA" dataDxfId="44" dataCellStyle="Pourcentage">
      <calculatedColumnFormula>VLOOKUP(E2,[1]Matrice!$G$1:$AO$1020,9,FALSE)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280D56-7DEA-4C95-AFA9-D7D821D8CC5B}" name="Tableau6" displayName="Tableau6" ref="A3:F21" totalsRowShown="0" headerRowDxfId="43" dataDxfId="41" headerRowBorderDxfId="42" tableBorderDxfId="40" totalsRowBorderDxfId="39">
  <autoFilter ref="A3:F21" xr:uid="{C8280D56-7DEA-4C95-AFA9-D7D821D8CC5B}"/>
  <tableColumns count="6">
    <tableColumn id="1" xr3:uid="{9BBF8D77-AECD-4D6B-A8E8-EA1196B21F55}" name="UTILISATION" dataDxfId="38"/>
    <tableColumn id="2" xr3:uid="{19BDC03E-76D7-42CC-9216-C40348E4A6E8}" name="CODE " dataDxfId="37"/>
    <tableColumn id="3" xr3:uid="{45F72334-D59F-4FBC-902A-88385518B8A5}" name="ARTICLE" dataDxfId="36"/>
    <tableColumn id="5" xr3:uid="{0BA0EC58-3B32-4A91-9ADD-F9EDCDADF055}" name="Prix unitaire" dataDxfId="35" dataCellStyle="Monétaire">
      <calculatedColumnFormula>ROUND(VLOOKUP(Tableau6[[#This Row],[ARTICLE]],Tableau10[[ARTICLE]:[TVA]],3,FALSE),4)</calculatedColumnFormula>
    </tableColumn>
    <tableColumn id="4" xr3:uid="{E1F08C7D-9788-456F-ABB7-2F84C5B544BD}" name="Unité de vente" dataDxfId="34" dataCellStyle="Milliers">
      <calculatedColumnFormula>VLOOKUP(Tableau6[[#This Row],[ARTICLE]],Tableau10[[ARTICLE]:[TVA]],8,FALSE)</calculatedColumnFormula>
    </tableColumn>
    <tableColumn id="6" xr3:uid="{F3CBC469-ADA6-42B3-925E-6F96979A5D38}" name="TVA" dataDxfId="33" dataCellStyle="Pourcentage">
      <calculatedColumnFormula>VLOOKUP(Tableau6[[#This Row],[ARTICLE]],Tableau10[[ARTICLE]:[TVA]],9,FALSE)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09C9E78-FC1C-42FF-8C96-AFC6E464F90D}" name="Tableau66" displayName="Tableau66" ref="A3:F21" totalsRowShown="0" headerRowDxfId="32" dataDxfId="30" headerRowBorderDxfId="31" tableBorderDxfId="29" totalsRowBorderDxfId="28">
  <autoFilter ref="A3:F21" xr:uid="{C8280D56-7DEA-4C95-AFA9-D7D821D8CC5B}"/>
  <tableColumns count="6">
    <tableColumn id="1" xr3:uid="{C0EA3F0A-D801-4177-B119-1BE150E06863}" name="UTILISATION" dataDxfId="27"/>
    <tableColumn id="2" xr3:uid="{4F8BD701-2F7A-407C-828C-BC75AAB2E88D}" name="CODE " dataDxfId="26"/>
    <tableColumn id="3" xr3:uid="{86B28ED1-F679-4466-8C35-A23C1D6EE76A}" name="ARTICLE" dataDxfId="25"/>
    <tableColumn id="5" xr3:uid="{CC9B2A45-307F-4BA3-A4A9-187CB29FB8B3}" name="Prix unitaire" dataDxfId="24" dataCellStyle="Monétaire">
      <calculatedColumnFormula>ROUND(VLOOKUP(Tableau66[[#This Row],[ARTICLE]],Tableau10[[ARTICLE]:[TVA]],4,FALSE),4)</calculatedColumnFormula>
    </tableColumn>
    <tableColumn id="4" xr3:uid="{EA81B328-7919-4380-9658-4D3E91DF869C}" name="Unité de vente" dataDxfId="23" dataCellStyle="Milliers">
      <calculatedColumnFormula>VLOOKUP(Tableau66[[#This Row],[ARTICLE]],Tableau10[[ARTICLE]:[TVA]],8,FALSE)</calculatedColumnFormula>
    </tableColumn>
    <tableColumn id="6" xr3:uid="{D4A9031F-6C05-48B9-8207-3C699D2EC9F3}" name="TVA" dataDxfId="22" dataCellStyle="Pourcentage">
      <calculatedColumnFormula>VLOOKUP(Tableau66[[#This Row],[ARTICLE]],Tableau10[[ARTICLE]:[TVA]],9,FALSE)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F7A96D5-4B54-497A-9E23-800E3BC23313}" name="Tableau667" displayName="Tableau667" ref="A3:F21" totalsRowShown="0" headerRowDxfId="21" dataDxfId="19" headerRowBorderDxfId="20" tableBorderDxfId="18" totalsRowBorderDxfId="17">
  <autoFilter ref="A3:F21" xr:uid="{C8280D56-7DEA-4C95-AFA9-D7D821D8CC5B}"/>
  <tableColumns count="6">
    <tableColumn id="1" xr3:uid="{81D67B59-4C28-48B1-B0B5-190AE14320E3}" name="UTILISATION" dataDxfId="16"/>
    <tableColumn id="2" xr3:uid="{5A748ABA-68AD-4772-AEC7-8ECB36912D8A}" name="CODE " dataDxfId="15"/>
    <tableColumn id="3" xr3:uid="{68104A8F-C152-4336-9C96-F5BC9AD20341}" name="ARTICLE" dataDxfId="14"/>
    <tableColumn id="5" xr3:uid="{B676BCCF-ACD4-462B-9865-AE52D850BB44}" name="Prix unitaire" dataDxfId="13" dataCellStyle="Monétaire">
      <calculatedColumnFormula>ROUND(VLOOKUP(Tableau667[[#This Row],[ARTICLE]],Tableau10[[ARTICLE]:[TVA]],5,FALSE),4)</calculatedColumnFormula>
    </tableColumn>
    <tableColumn id="4" xr3:uid="{3C5AE331-6160-4AA8-BF5B-82352D1D40FD}" name="Unité de vente" dataDxfId="12" dataCellStyle="Milliers">
      <calculatedColumnFormula>VLOOKUP(Tableau667[[#This Row],[ARTICLE]],Tableau10[[ARTICLE]:[TVA]],8,FALSE)</calculatedColumnFormula>
    </tableColumn>
    <tableColumn id="6" xr3:uid="{06E6E572-77ED-46C0-BCC1-165C7BBBB95D}" name="TVA" dataDxfId="11" dataCellStyle="Pourcentage">
      <calculatedColumnFormula>VLOOKUP(Tableau667[[#This Row],[ARTICLE]],Tableau10[[ARTICLE]:[TVA]],9,FALSE)</calculatedColumnFormula>
    </tableColumn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0BAD711-19AD-45C3-BAC0-81FBB7E87A5A}" name="Tableau6678" displayName="Tableau6678" ref="A3:F21" totalsRowShown="0" headerRowDxfId="10" dataDxfId="8" headerRowBorderDxfId="9" tableBorderDxfId="7" totalsRowBorderDxfId="6">
  <autoFilter ref="A3:F21" xr:uid="{C8280D56-7DEA-4C95-AFA9-D7D821D8CC5B}"/>
  <tableColumns count="6">
    <tableColumn id="1" xr3:uid="{D7735772-0500-4A81-89D4-285F98B1C7E4}" name="UTILISATION" dataDxfId="5"/>
    <tableColumn id="2" xr3:uid="{A0B64668-5644-40A4-A6C3-53F127CB3D64}" name="CODE " dataDxfId="4"/>
    <tableColumn id="3" xr3:uid="{BB685D2C-089E-4067-8842-A42FF91A0004}" name="ARTICLE" dataDxfId="3"/>
    <tableColumn id="5" xr3:uid="{D9CE3F6D-0130-4985-A415-55A7C660B293}" name="Prix unitaire" dataDxfId="2" dataCellStyle="Monétaire">
      <calculatedColumnFormula>ROUND(VLOOKUP(Tableau6678[[#This Row],[ARTICLE]],Tableau10[[ARTICLE]:[TVA]],6,FALSE),4)</calculatedColumnFormula>
    </tableColumn>
    <tableColumn id="4" xr3:uid="{93695396-DD52-452D-8A83-46ADE3F7A98E}" name="Unité de vente" dataDxfId="1" dataCellStyle="Milliers">
      <calculatedColumnFormula>VLOOKUP(Tableau6678[[#This Row],[ARTICLE]],Tableau10[[ARTICLE]:[TVA]],8,FALSE)</calculatedColumnFormula>
    </tableColumn>
    <tableColumn id="6" xr3:uid="{CEE3F832-4938-4A51-AE27-0BF5A5CF5929}" name="TVA" dataDxfId="0" dataCellStyle="Pourcentage">
      <calculatedColumnFormula>VLOOKUP(Tableau6678[[#This Row],[ARTICLE]],Tableau10[[ARTICLE]:[TVA]],9,FALSE)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36DA3-B95D-4D97-9B58-2A8AF4FDC821}">
  <sheetPr codeName="Feuil1">
    <pageSetUpPr fitToPage="1"/>
  </sheetPr>
  <dimension ref="A1:M19"/>
  <sheetViews>
    <sheetView tabSelected="1" workbookViewId="0"/>
  </sheetViews>
  <sheetFormatPr baseColWidth="10" defaultColWidth="11.5703125" defaultRowHeight="15" x14ac:dyDescent="0.25"/>
  <cols>
    <col min="1" max="2" width="6.85546875" customWidth="1"/>
    <col min="3" max="3" width="27.7109375" customWidth="1"/>
    <col min="4" max="4" width="14.85546875" customWidth="1"/>
    <col min="5" max="5" width="26.85546875" customWidth="1"/>
    <col min="6" max="6" width="15.7109375" style="9" customWidth="1"/>
    <col min="7" max="11" width="14" customWidth="1"/>
    <col min="12" max="12" width="8.7109375" customWidth="1"/>
    <col min="13" max="13" width="4.85546875" style="8" customWidth="1"/>
  </cols>
  <sheetData>
    <row r="1" spans="1:13" s="81" customFormat="1" ht="32.450000000000003" customHeight="1" x14ac:dyDescent="0.25">
      <c r="A1" s="76" t="s">
        <v>0</v>
      </c>
      <c r="B1" s="77" t="s">
        <v>1</v>
      </c>
      <c r="C1" s="78" t="s">
        <v>2</v>
      </c>
      <c r="D1" s="79" t="s">
        <v>3</v>
      </c>
      <c r="E1" s="78" t="s">
        <v>4</v>
      </c>
      <c r="F1" s="80" t="s">
        <v>5</v>
      </c>
      <c r="G1" s="76" t="s">
        <v>51</v>
      </c>
      <c r="H1" s="77" t="s">
        <v>52</v>
      </c>
      <c r="I1" s="78" t="s">
        <v>53</v>
      </c>
      <c r="J1" s="79" t="s">
        <v>54</v>
      </c>
      <c r="K1" s="78" t="s">
        <v>55</v>
      </c>
      <c r="L1" s="80" t="s">
        <v>6</v>
      </c>
      <c r="M1" s="76" t="s">
        <v>7</v>
      </c>
    </row>
    <row r="2" spans="1:13" ht="14.45" customHeight="1" x14ac:dyDescent="0.25">
      <c r="A2" s="1" t="s">
        <v>8</v>
      </c>
      <c r="B2" s="2" t="s">
        <v>9</v>
      </c>
      <c r="C2" s="1" t="s">
        <v>48</v>
      </c>
      <c r="D2" s="3" t="s">
        <v>30</v>
      </c>
      <c r="E2" s="4" t="s">
        <v>12</v>
      </c>
      <c r="F2" s="5">
        <v>-0.03</v>
      </c>
      <c r="G2" s="70">
        <v>5.1234000000000002</v>
      </c>
      <c r="H2" s="70">
        <f>Tableau10[[#This Row],[Tarif 1]]*2.3</f>
        <v>11.783819999999999</v>
      </c>
      <c r="I2" s="70">
        <f>Tableau10[[#This Row],[Tarif 1]]*3.2</f>
        <v>16.394880000000001</v>
      </c>
      <c r="J2" s="70">
        <f>Tableau10[[#This Row],[Tarif 1]]*4.365</f>
        <v>22.363641000000001</v>
      </c>
      <c r="K2" s="70">
        <f>Tableau10[[#This Row],[Tarif 1]]*5.9999</f>
        <v>30.739887660000001</v>
      </c>
      <c r="L2" s="6" t="s">
        <v>58</v>
      </c>
      <c r="M2" s="7">
        <v>0.2</v>
      </c>
    </row>
    <row r="3" spans="1:13" ht="14.45" customHeight="1" x14ac:dyDescent="0.25">
      <c r="A3" s="1" t="s">
        <v>8</v>
      </c>
      <c r="B3" s="2" t="s">
        <v>9</v>
      </c>
      <c r="C3" s="1" t="s">
        <v>48</v>
      </c>
      <c r="D3" s="3" t="s">
        <v>31</v>
      </c>
      <c r="E3" s="4" t="s">
        <v>13</v>
      </c>
      <c r="F3" s="5">
        <v>-0.02</v>
      </c>
      <c r="G3" s="70">
        <v>10.1234</v>
      </c>
      <c r="H3" s="70">
        <f>Tableau10[[#This Row],[Tarif 1]]*2.3</f>
        <v>23.283819999999999</v>
      </c>
      <c r="I3" s="70">
        <f>Tableau10[[#This Row],[Tarif 1]]*3.2</f>
        <v>32.394880000000001</v>
      </c>
      <c r="J3" s="70">
        <f>Tableau10[[#This Row],[Tarif 1]]*4.365</f>
        <v>44.188641000000004</v>
      </c>
      <c r="K3" s="70">
        <f>Tableau10[[#This Row],[Tarif 1]]*5.9999</f>
        <v>60.739387660000006</v>
      </c>
      <c r="L3" s="6" t="s">
        <v>58</v>
      </c>
      <c r="M3" s="7">
        <v>0.2</v>
      </c>
    </row>
    <row r="4" spans="1:13" ht="14.45" customHeight="1" x14ac:dyDescent="0.25">
      <c r="A4" s="1" t="s">
        <v>8</v>
      </c>
      <c r="B4" s="2" t="s">
        <v>9</v>
      </c>
      <c r="C4" s="1" t="s">
        <v>48</v>
      </c>
      <c r="D4" s="3" t="s">
        <v>32</v>
      </c>
      <c r="E4" s="4" t="s">
        <v>14</v>
      </c>
      <c r="F4" s="5">
        <v>-0.03</v>
      </c>
      <c r="G4" s="70">
        <v>15.1234</v>
      </c>
      <c r="H4" s="70">
        <f>Tableau10[[#This Row],[Tarif 1]]*2.3</f>
        <v>34.783819999999999</v>
      </c>
      <c r="I4" s="70">
        <f>Tableau10[[#This Row],[Tarif 1]]*3.2</f>
        <v>48.394880000000001</v>
      </c>
      <c r="J4" s="70">
        <f>Tableau10[[#This Row],[Tarif 1]]*4.365</f>
        <v>66.013641000000007</v>
      </c>
      <c r="K4" s="70">
        <f>Tableau10[[#This Row],[Tarif 1]]*5.9999</f>
        <v>90.738887660000003</v>
      </c>
      <c r="L4" s="66" t="s">
        <v>58</v>
      </c>
      <c r="M4" s="7">
        <v>0.2</v>
      </c>
    </row>
    <row r="5" spans="1:13" ht="14.45" customHeight="1" x14ac:dyDescent="0.25">
      <c r="A5" s="1" t="s">
        <v>8</v>
      </c>
      <c r="B5" s="2" t="s">
        <v>9</v>
      </c>
      <c r="C5" s="1" t="s">
        <v>48</v>
      </c>
      <c r="D5" s="3" t="s">
        <v>33</v>
      </c>
      <c r="E5" s="4" t="s">
        <v>15</v>
      </c>
      <c r="F5" s="5">
        <v>-0.02</v>
      </c>
      <c r="G5" s="70">
        <v>15.1234</v>
      </c>
      <c r="H5" s="70">
        <f>Tableau10[[#This Row],[Tarif 1]]*2.3</f>
        <v>34.783819999999999</v>
      </c>
      <c r="I5" s="70">
        <f>Tableau10[[#This Row],[Tarif 1]]*3.2</f>
        <v>48.394880000000001</v>
      </c>
      <c r="J5" s="70">
        <f>Tableau10[[#This Row],[Tarif 1]]*4.365</f>
        <v>66.013641000000007</v>
      </c>
      <c r="K5" s="70">
        <f>Tableau10[[#This Row],[Tarif 1]]*5.9999</f>
        <v>90.738887660000003</v>
      </c>
      <c r="L5" s="66" t="s">
        <v>58</v>
      </c>
      <c r="M5" s="7">
        <v>0.2</v>
      </c>
    </row>
    <row r="6" spans="1:13" ht="14.45" customHeight="1" x14ac:dyDescent="0.25">
      <c r="A6" s="1" t="s">
        <v>8</v>
      </c>
      <c r="B6" s="2" t="s">
        <v>9</v>
      </c>
      <c r="C6" s="1" t="s">
        <v>48</v>
      </c>
      <c r="D6" s="3" t="s">
        <v>34</v>
      </c>
      <c r="E6" s="4" t="s">
        <v>16</v>
      </c>
      <c r="F6" s="5">
        <v>0.01</v>
      </c>
      <c r="G6" s="70">
        <v>15.1234</v>
      </c>
      <c r="H6" s="70">
        <f>Tableau10[[#This Row],[Tarif 1]]*2.3</f>
        <v>34.783819999999999</v>
      </c>
      <c r="I6" s="70">
        <f>Tableau10[[#This Row],[Tarif 1]]*3.2</f>
        <v>48.394880000000001</v>
      </c>
      <c r="J6" s="70">
        <f>Tableau10[[#This Row],[Tarif 1]]*4.365</f>
        <v>66.013641000000007</v>
      </c>
      <c r="K6" s="70">
        <f>Tableau10[[#This Row],[Tarif 1]]*5.9999</f>
        <v>90.738887660000003</v>
      </c>
      <c r="L6" s="66" t="s">
        <v>58</v>
      </c>
      <c r="M6" s="7">
        <v>0.2</v>
      </c>
    </row>
    <row r="7" spans="1:13" ht="14.45" customHeight="1" x14ac:dyDescent="0.25">
      <c r="A7" s="58" t="s">
        <v>8</v>
      </c>
      <c r="B7" s="58" t="s">
        <v>9</v>
      </c>
      <c r="C7" s="58" t="s">
        <v>48</v>
      </c>
      <c r="D7" s="58" t="s">
        <v>35</v>
      </c>
      <c r="E7" s="58" t="s">
        <v>17</v>
      </c>
      <c r="F7" s="74">
        <v>0</v>
      </c>
      <c r="G7" s="71">
        <v>10.1234</v>
      </c>
      <c r="H7" s="71">
        <f>Tableau10[[#This Row],[Tarif 1]]*2.3</f>
        <v>23.283819999999999</v>
      </c>
      <c r="I7" s="71">
        <f>Tableau10[[#This Row],[Tarif 1]]*3.2</f>
        <v>32.394880000000001</v>
      </c>
      <c r="J7" s="71">
        <f>Tableau10[[#This Row],[Tarif 1]]*4.365</f>
        <v>44.188641000000004</v>
      </c>
      <c r="K7" s="71">
        <f>Tableau10[[#This Row],[Tarif 1]]*5.9999</f>
        <v>60.739387660000006</v>
      </c>
      <c r="L7" s="68" t="s">
        <v>58</v>
      </c>
      <c r="M7" s="64">
        <v>0.2</v>
      </c>
    </row>
    <row r="8" spans="1:13" ht="14.45" customHeight="1" x14ac:dyDescent="0.25">
      <c r="A8" s="58" t="s">
        <v>50</v>
      </c>
      <c r="B8" s="58" t="s">
        <v>9</v>
      </c>
      <c r="C8" s="58" t="s">
        <v>48</v>
      </c>
      <c r="D8" s="58" t="s">
        <v>36</v>
      </c>
      <c r="E8" s="58" t="s">
        <v>18</v>
      </c>
      <c r="F8" s="74">
        <v>0</v>
      </c>
      <c r="G8" s="71">
        <v>10.1234</v>
      </c>
      <c r="H8" s="71">
        <f>Tableau10[[#This Row],[Tarif 1]]*2.3</f>
        <v>23.283819999999999</v>
      </c>
      <c r="I8" s="71">
        <f>Tableau10[[#This Row],[Tarif 1]]*3.2</f>
        <v>32.394880000000001</v>
      </c>
      <c r="J8" s="71">
        <f>Tableau10[[#This Row],[Tarif 1]]*4.365</f>
        <v>44.188641000000004</v>
      </c>
      <c r="K8" s="71">
        <f>Tableau10[[#This Row],[Tarif 1]]*5.9999</f>
        <v>60.739387660000006</v>
      </c>
      <c r="L8" s="68" t="s">
        <v>56</v>
      </c>
      <c r="M8" s="64">
        <v>0.2</v>
      </c>
    </row>
    <row r="9" spans="1:13" ht="14.45" customHeight="1" x14ac:dyDescent="0.25">
      <c r="A9" s="59" t="s">
        <v>8</v>
      </c>
      <c r="B9" s="60" t="s">
        <v>9</v>
      </c>
      <c r="C9" s="59" t="s">
        <v>49</v>
      </c>
      <c r="D9" s="61" t="s">
        <v>37</v>
      </c>
      <c r="E9" s="62" t="s">
        <v>19</v>
      </c>
      <c r="F9" s="5">
        <v>0.01</v>
      </c>
      <c r="G9" s="72">
        <v>20.1234</v>
      </c>
      <c r="H9" s="72">
        <f>Tableau10[[#This Row],[Tarif 1]]*2.3</f>
        <v>46.283819999999999</v>
      </c>
      <c r="I9" s="72">
        <f>Tableau10[[#This Row],[Tarif 1]]*3.2</f>
        <v>64.394880000000001</v>
      </c>
      <c r="J9" s="72">
        <f>Tableau10[[#This Row],[Tarif 1]]*4.365</f>
        <v>87.83864100000001</v>
      </c>
      <c r="K9" s="72">
        <f>Tableau10[[#This Row],[Tarif 1]]*5.9999</f>
        <v>120.73838766</v>
      </c>
      <c r="L9" s="67" t="s">
        <v>58</v>
      </c>
      <c r="M9" s="7">
        <v>0.1</v>
      </c>
    </row>
    <row r="10" spans="1:13" ht="14.45" customHeight="1" x14ac:dyDescent="0.25">
      <c r="A10" s="63" t="s">
        <v>8</v>
      </c>
      <c r="B10" s="63" t="s">
        <v>9</v>
      </c>
      <c r="C10" s="63" t="s">
        <v>49</v>
      </c>
      <c r="D10" s="63" t="s">
        <v>38</v>
      </c>
      <c r="E10" s="63" t="s">
        <v>20</v>
      </c>
      <c r="F10" s="75">
        <v>0.02</v>
      </c>
      <c r="G10" s="73">
        <v>30.1234</v>
      </c>
      <c r="H10" s="73">
        <f>Tableau10[[#This Row],[Tarif 1]]*2.3</f>
        <v>69.283819999999992</v>
      </c>
      <c r="I10" s="73">
        <f>Tableau10[[#This Row],[Tarif 1]]*3.2</f>
        <v>96.394880000000001</v>
      </c>
      <c r="J10" s="73">
        <f>Tableau10[[#This Row],[Tarif 1]]*4.365</f>
        <v>131.488641</v>
      </c>
      <c r="K10" s="73">
        <f>Tableau10[[#This Row],[Tarif 1]]*5.9999</f>
        <v>180.73738766</v>
      </c>
      <c r="L10" s="69" t="s">
        <v>58</v>
      </c>
      <c r="M10" s="65">
        <v>0.1</v>
      </c>
    </row>
    <row r="11" spans="1:13" ht="14.45" customHeight="1" x14ac:dyDescent="0.25">
      <c r="A11" s="63" t="s">
        <v>8</v>
      </c>
      <c r="B11" s="63" t="s">
        <v>9</v>
      </c>
      <c r="C11" s="63" t="s">
        <v>49</v>
      </c>
      <c r="D11" s="63" t="s">
        <v>39</v>
      </c>
      <c r="E11" s="63" t="s">
        <v>21</v>
      </c>
      <c r="F11" s="75">
        <v>0.04</v>
      </c>
      <c r="G11" s="73">
        <v>30.1234</v>
      </c>
      <c r="H11" s="73">
        <f>Tableau10[[#This Row],[Tarif 1]]*2.3</f>
        <v>69.283819999999992</v>
      </c>
      <c r="I11" s="73">
        <f>Tableau10[[#This Row],[Tarif 1]]*3.2</f>
        <v>96.394880000000001</v>
      </c>
      <c r="J11" s="73">
        <f>Tableau10[[#This Row],[Tarif 1]]*4.365</f>
        <v>131.488641</v>
      </c>
      <c r="K11" s="73">
        <f>Tableau10[[#This Row],[Tarif 1]]*5.9999</f>
        <v>180.73738766</v>
      </c>
      <c r="L11" s="69" t="s">
        <v>58</v>
      </c>
      <c r="M11" s="65">
        <v>0.1</v>
      </c>
    </row>
    <row r="12" spans="1:13" ht="14.45" customHeight="1" x14ac:dyDescent="0.25">
      <c r="A12" s="63" t="s">
        <v>50</v>
      </c>
      <c r="B12" s="63" t="s">
        <v>9</v>
      </c>
      <c r="C12" s="63" t="s">
        <v>49</v>
      </c>
      <c r="D12" s="63" t="s">
        <v>40</v>
      </c>
      <c r="E12" s="63" t="s">
        <v>22</v>
      </c>
      <c r="F12" s="75">
        <v>0.03</v>
      </c>
      <c r="G12" s="73">
        <v>25.1234</v>
      </c>
      <c r="H12" s="73">
        <f>Tableau10[[#This Row],[Tarif 1]]*2.3</f>
        <v>57.783819999999999</v>
      </c>
      <c r="I12" s="73">
        <f>Tableau10[[#This Row],[Tarif 1]]*3.2</f>
        <v>80.394880000000001</v>
      </c>
      <c r="J12" s="73">
        <f>Tableau10[[#This Row],[Tarif 1]]*4.365</f>
        <v>109.66364100000001</v>
      </c>
      <c r="K12" s="73">
        <f>Tableau10[[#This Row],[Tarif 1]]*5.9999</f>
        <v>150.73788766000001</v>
      </c>
      <c r="L12" s="69" t="s">
        <v>56</v>
      </c>
      <c r="M12" s="65">
        <v>0.1</v>
      </c>
    </row>
    <row r="13" spans="1:13" ht="14.45" customHeight="1" x14ac:dyDescent="0.25">
      <c r="A13" s="1" t="s">
        <v>8</v>
      </c>
      <c r="B13" s="2" t="s">
        <v>9</v>
      </c>
      <c r="C13" s="1" t="s">
        <v>49</v>
      </c>
      <c r="D13" s="3" t="s">
        <v>41</v>
      </c>
      <c r="E13" s="4" t="s">
        <v>23</v>
      </c>
      <c r="F13" s="5">
        <v>0.03</v>
      </c>
      <c r="G13" s="70">
        <v>15.1234</v>
      </c>
      <c r="H13" s="70">
        <f>Tableau10[[#This Row],[Tarif 1]]*2.3</f>
        <v>34.783819999999999</v>
      </c>
      <c r="I13" s="70">
        <f>Tableau10[[#This Row],[Tarif 1]]*3.2</f>
        <v>48.394880000000001</v>
      </c>
      <c r="J13" s="70">
        <f>Tableau10[[#This Row],[Tarif 1]]*4.365</f>
        <v>66.013641000000007</v>
      </c>
      <c r="K13" s="70">
        <f>Tableau10[[#This Row],[Tarif 1]]*5.9999</f>
        <v>90.738887660000003</v>
      </c>
      <c r="L13" s="66" t="s">
        <v>57</v>
      </c>
      <c r="M13" s="7">
        <v>0.1</v>
      </c>
    </row>
    <row r="14" spans="1:13" ht="14.45" customHeight="1" x14ac:dyDescent="0.25">
      <c r="A14" s="1" t="s">
        <v>8</v>
      </c>
      <c r="B14" s="2" t="s">
        <v>9</v>
      </c>
      <c r="C14" s="1" t="s">
        <v>49</v>
      </c>
      <c r="D14" s="3" t="s">
        <v>42</v>
      </c>
      <c r="E14" s="4" t="s">
        <v>24</v>
      </c>
      <c r="F14" s="5">
        <v>-0.02</v>
      </c>
      <c r="G14" s="70">
        <v>15.1234</v>
      </c>
      <c r="H14" s="70">
        <f>Tableau10[[#This Row],[Tarif 1]]*2.3</f>
        <v>34.783819999999999</v>
      </c>
      <c r="I14" s="70">
        <f>Tableau10[[#This Row],[Tarif 1]]*3.2</f>
        <v>48.394880000000001</v>
      </c>
      <c r="J14" s="70">
        <f>Tableau10[[#This Row],[Tarif 1]]*4.365</f>
        <v>66.013641000000007</v>
      </c>
      <c r="K14" s="70">
        <f>Tableau10[[#This Row],[Tarif 1]]*5.9999</f>
        <v>90.738887660000003</v>
      </c>
      <c r="L14" s="66" t="s">
        <v>57</v>
      </c>
      <c r="M14" s="7">
        <v>0.1</v>
      </c>
    </row>
    <row r="15" spans="1:13" ht="14.45" customHeight="1" x14ac:dyDescent="0.25">
      <c r="A15" s="1" t="s">
        <v>8</v>
      </c>
      <c r="B15" s="2" t="s">
        <v>9</v>
      </c>
      <c r="C15" s="1" t="s">
        <v>49</v>
      </c>
      <c r="D15" s="3" t="s">
        <v>43</v>
      </c>
      <c r="E15" s="4" t="s">
        <v>25</v>
      </c>
      <c r="F15" s="5">
        <v>0.02</v>
      </c>
      <c r="G15" s="70">
        <v>10.1234</v>
      </c>
      <c r="H15" s="70">
        <f>Tableau10[[#This Row],[Tarif 1]]*2.3</f>
        <v>23.283819999999999</v>
      </c>
      <c r="I15" s="70">
        <f>Tableau10[[#This Row],[Tarif 1]]*3.2</f>
        <v>32.394880000000001</v>
      </c>
      <c r="J15" s="70">
        <f>Tableau10[[#This Row],[Tarif 1]]*4.365</f>
        <v>44.188641000000004</v>
      </c>
      <c r="K15" s="70">
        <f>Tableau10[[#This Row],[Tarif 1]]*5.9999</f>
        <v>60.739387660000006</v>
      </c>
      <c r="L15" s="66" t="s">
        <v>57</v>
      </c>
      <c r="M15" s="7">
        <v>0.1</v>
      </c>
    </row>
    <row r="16" spans="1:13" ht="14.45" customHeight="1" x14ac:dyDescent="0.25">
      <c r="A16" s="1" t="s">
        <v>8</v>
      </c>
      <c r="B16" s="2" t="s">
        <v>9</v>
      </c>
      <c r="C16" s="1" t="s">
        <v>49</v>
      </c>
      <c r="D16" s="3" t="s">
        <v>44</v>
      </c>
      <c r="E16" s="4" t="s">
        <v>26</v>
      </c>
      <c r="F16" s="5">
        <v>0</v>
      </c>
      <c r="G16" s="70">
        <v>20.1234</v>
      </c>
      <c r="H16" s="70">
        <f>Tableau10[[#This Row],[Tarif 1]]*2.3</f>
        <v>46.283819999999999</v>
      </c>
      <c r="I16" s="70">
        <f>Tableau10[[#This Row],[Tarif 1]]*3.2</f>
        <v>64.394880000000001</v>
      </c>
      <c r="J16" s="70">
        <f>Tableau10[[#This Row],[Tarif 1]]*4.365</f>
        <v>87.83864100000001</v>
      </c>
      <c r="K16" s="70">
        <f>Tableau10[[#This Row],[Tarif 1]]*5.9999</f>
        <v>120.73838766</v>
      </c>
      <c r="L16" s="6" t="s">
        <v>57</v>
      </c>
      <c r="M16" s="7">
        <v>0.1</v>
      </c>
    </row>
    <row r="17" spans="1:13" ht="14.45" customHeight="1" x14ac:dyDescent="0.25">
      <c r="A17" s="1" t="s">
        <v>8</v>
      </c>
      <c r="B17" s="2" t="s">
        <v>9</v>
      </c>
      <c r="C17" s="1" t="s">
        <v>49</v>
      </c>
      <c r="D17" s="3" t="s">
        <v>45</v>
      </c>
      <c r="E17" s="4" t="s">
        <v>27</v>
      </c>
      <c r="F17" s="5">
        <v>0</v>
      </c>
      <c r="G17" s="70">
        <v>10.1234</v>
      </c>
      <c r="H17" s="70">
        <f>Tableau10[[#This Row],[Tarif 1]]*2.3</f>
        <v>23.283819999999999</v>
      </c>
      <c r="I17" s="70">
        <f>Tableau10[[#This Row],[Tarif 1]]*3.2</f>
        <v>32.394880000000001</v>
      </c>
      <c r="J17" s="70">
        <f>Tableau10[[#This Row],[Tarif 1]]*4.365</f>
        <v>44.188641000000004</v>
      </c>
      <c r="K17" s="70">
        <f>Tableau10[[#This Row],[Tarif 1]]*5.9999</f>
        <v>60.739387660000006</v>
      </c>
      <c r="L17" s="6" t="s">
        <v>57</v>
      </c>
      <c r="M17" s="7">
        <v>0.1</v>
      </c>
    </row>
    <row r="18" spans="1:13" ht="14.45" customHeight="1" x14ac:dyDescent="0.25">
      <c r="A18" s="1" t="s">
        <v>8</v>
      </c>
      <c r="B18" s="2" t="s">
        <v>9</v>
      </c>
      <c r="C18" s="1" t="s">
        <v>49</v>
      </c>
      <c r="D18" s="3" t="s">
        <v>46</v>
      </c>
      <c r="E18" s="4" t="s">
        <v>28</v>
      </c>
      <c r="F18" s="5">
        <v>0</v>
      </c>
      <c r="G18" s="70">
        <v>5.1234000000000002</v>
      </c>
      <c r="H18" s="70">
        <f>Tableau10[[#This Row],[Tarif 1]]*2.3</f>
        <v>11.783819999999999</v>
      </c>
      <c r="I18" s="70">
        <f>Tableau10[[#This Row],[Tarif 1]]*3.2</f>
        <v>16.394880000000001</v>
      </c>
      <c r="J18" s="70">
        <f>Tableau10[[#This Row],[Tarif 1]]*4.365</f>
        <v>22.363641000000001</v>
      </c>
      <c r="K18" s="70">
        <f>Tableau10[[#This Row],[Tarif 1]]*5.9999</f>
        <v>30.739887660000001</v>
      </c>
      <c r="L18" s="6" t="s">
        <v>57</v>
      </c>
      <c r="M18" s="7">
        <v>0.1</v>
      </c>
    </row>
    <row r="19" spans="1:13" ht="14.45" customHeight="1" x14ac:dyDescent="0.25">
      <c r="A19" s="1" t="s">
        <v>8</v>
      </c>
      <c r="B19" s="2" t="s">
        <v>9</v>
      </c>
      <c r="C19" s="1" t="s">
        <v>49</v>
      </c>
      <c r="D19" s="3" t="s">
        <v>47</v>
      </c>
      <c r="E19" s="4" t="s">
        <v>29</v>
      </c>
      <c r="F19" s="5">
        <v>0.04</v>
      </c>
      <c r="G19" s="70">
        <v>5.1234000000000002</v>
      </c>
      <c r="H19" s="70">
        <f>Tableau10[[#This Row],[Tarif 1]]*2.3</f>
        <v>11.783819999999999</v>
      </c>
      <c r="I19" s="70">
        <f>Tableau10[[#This Row],[Tarif 1]]*3.2</f>
        <v>16.394880000000001</v>
      </c>
      <c r="J19" s="70">
        <f>Tableau10[[#This Row],[Tarif 1]]*4.365</f>
        <v>22.363641000000001</v>
      </c>
      <c r="K19" s="70">
        <f>Tableau10[[#This Row],[Tarif 1]]*5.9999</f>
        <v>30.739887660000001</v>
      </c>
      <c r="L19" s="6" t="s">
        <v>57</v>
      </c>
      <c r="M19" s="7">
        <v>0.1</v>
      </c>
    </row>
  </sheetData>
  <phoneticPr fontId="18" type="noConversion"/>
  <conditionalFormatting sqref="F1:F1048576">
    <cfRule type="cellIs" dxfId="64" priority="1" operator="between">
      <formula>0.021</formula>
      <formula>1</formula>
    </cfRule>
    <cfRule type="cellIs" dxfId="63" priority="2" operator="between">
      <formula>0</formula>
      <formula>0.2</formula>
    </cfRule>
    <cfRule type="cellIs" dxfId="62" priority="3" operator="between">
      <formula>-100</formula>
      <formula>0</formula>
    </cfRule>
  </conditionalFormatting>
  <pageMargins left="0.7" right="0.7" top="0.75" bottom="0.75" header="0.3" footer="0.3"/>
  <pageSetup paperSize="9" scale="71" orientation="landscape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5781-E769-401A-847C-0BE65EAB767B}">
  <sheetPr codeName="Feuil2">
    <pageSetUpPr fitToPage="1"/>
  </sheetPr>
  <dimension ref="A1:F21"/>
  <sheetViews>
    <sheetView zoomScale="60" zoomScaleNormal="60" zoomScalePageLayoutView="40" workbookViewId="0">
      <selection activeCell="A4" sqref="A4"/>
    </sheetView>
  </sheetViews>
  <sheetFormatPr baseColWidth="10" defaultRowHeight="18.75" x14ac:dyDescent="0.25"/>
  <cols>
    <col min="1" max="1" width="56.7109375" customWidth="1"/>
    <col min="2" max="2" width="24.7109375" bestFit="1" customWidth="1"/>
    <col min="3" max="3" width="136.5703125" customWidth="1"/>
    <col min="4" max="4" width="25.5703125" style="10" customWidth="1"/>
    <col min="5" max="5" width="18.5703125" style="11" customWidth="1"/>
    <col min="6" max="6" width="14.28515625" style="12" customWidth="1"/>
  </cols>
  <sheetData>
    <row r="1" spans="1:6" ht="84.6" customHeight="1" x14ac:dyDescent="0.25">
      <c r="A1" s="83" t="s">
        <v>59</v>
      </c>
      <c r="B1" s="83"/>
      <c r="C1" s="83"/>
      <c r="D1" s="83"/>
      <c r="E1" s="83"/>
      <c r="F1" s="83"/>
    </row>
    <row r="2" spans="1:6" ht="64.900000000000006" customHeight="1" x14ac:dyDescent="0.25">
      <c r="A2" s="84">
        <v>11111</v>
      </c>
      <c r="B2" s="84"/>
      <c r="C2" s="84"/>
      <c r="D2" s="84"/>
      <c r="E2" s="84"/>
      <c r="F2" s="84"/>
    </row>
    <row r="3" spans="1:6" ht="52.15" customHeight="1" x14ac:dyDescent="0.25">
      <c r="A3" s="43" t="s">
        <v>2</v>
      </c>
      <c r="B3" s="44" t="s">
        <v>10</v>
      </c>
      <c r="C3" s="45" t="s">
        <v>4</v>
      </c>
      <c r="D3" s="46" t="s">
        <v>11</v>
      </c>
      <c r="E3" s="47" t="s">
        <v>6</v>
      </c>
      <c r="F3" s="48" t="s">
        <v>7</v>
      </c>
    </row>
    <row r="4" spans="1:6" ht="29.45" customHeight="1" x14ac:dyDescent="0.25">
      <c r="A4" s="17" t="s">
        <v>48</v>
      </c>
      <c r="B4" s="18" t="s">
        <v>30</v>
      </c>
      <c r="C4" s="19" t="s">
        <v>12</v>
      </c>
      <c r="D4" s="20">
        <f>ROUND(VLOOKUP(Tableau6[[#This Row],[ARTICLE]],Tableau10[[ARTICLE]:[TVA]],3,FALSE),4)</f>
        <v>5.1234000000000002</v>
      </c>
      <c r="E4" s="21" t="str">
        <f>VLOOKUP(Tableau6[[#This Row],[ARTICLE]],Tableau10[[ARTICLE]:[TVA]],8,FALSE)</f>
        <v>Unité</v>
      </c>
      <c r="F4" s="22">
        <f>VLOOKUP(Tableau6[[#This Row],[ARTICLE]],Tableau10[[ARTICLE]:[TVA]],9,FALSE)</f>
        <v>0.2</v>
      </c>
    </row>
    <row r="5" spans="1:6" ht="29.45" customHeight="1" x14ac:dyDescent="0.25">
      <c r="A5" s="17" t="s">
        <v>48</v>
      </c>
      <c r="B5" s="18" t="s">
        <v>31</v>
      </c>
      <c r="C5" s="19" t="s">
        <v>13</v>
      </c>
      <c r="D5" s="20">
        <f>ROUND(VLOOKUP(Tableau6[[#This Row],[ARTICLE]],Tableau10[[ARTICLE]:[TVA]],3,FALSE),4)</f>
        <v>10.1234</v>
      </c>
      <c r="E5" s="21" t="str">
        <f>VLOOKUP(Tableau6[[#This Row],[ARTICLE]],Tableau10[[ARTICLE]:[TVA]],8,FALSE)</f>
        <v>Unité</v>
      </c>
      <c r="F5" s="22">
        <f>VLOOKUP(Tableau6[[#This Row],[ARTICLE]],Tableau10[[ARTICLE]:[TVA]],9,FALSE)</f>
        <v>0.2</v>
      </c>
    </row>
    <row r="6" spans="1:6" ht="29.45" customHeight="1" x14ac:dyDescent="0.25">
      <c r="A6" s="17" t="s">
        <v>48</v>
      </c>
      <c r="B6" s="18" t="s">
        <v>32</v>
      </c>
      <c r="C6" s="19" t="s">
        <v>14</v>
      </c>
      <c r="D6" s="20">
        <f>ROUND(VLOOKUP(Tableau6[[#This Row],[ARTICLE]],Tableau10[[ARTICLE]:[TVA]],3,FALSE),4)</f>
        <v>15.1234</v>
      </c>
      <c r="E6" s="21" t="str">
        <f>VLOOKUP(Tableau6[[#This Row],[ARTICLE]],Tableau10[[ARTICLE]:[TVA]],8,FALSE)</f>
        <v>Unité</v>
      </c>
      <c r="F6" s="22">
        <f>VLOOKUP(Tableau6[[#This Row],[ARTICLE]],Tableau10[[ARTICLE]:[TVA]],9,FALSE)</f>
        <v>0.2</v>
      </c>
    </row>
    <row r="7" spans="1:6" ht="29.45" customHeight="1" x14ac:dyDescent="0.25">
      <c r="A7" s="17" t="s">
        <v>48</v>
      </c>
      <c r="B7" s="18" t="s">
        <v>33</v>
      </c>
      <c r="C7" s="19" t="s">
        <v>15</v>
      </c>
      <c r="D7" s="20">
        <f>ROUND(VLOOKUP(Tableau6[[#This Row],[ARTICLE]],Tableau10[[ARTICLE]:[TVA]],3,FALSE),4)</f>
        <v>15.1234</v>
      </c>
      <c r="E7" s="21" t="str">
        <f>VLOOKUP(Tableau6[[#This Row],[ARTICLE]],Tableau10[[ARTICLE]:[TVA]],8,FALSE)</f>
        <v>Unité</v>
      </c>
      <c r="F7" s="22">
        <f>VLOOKUP(Tableau6[[#This Row],[ARTICLE]],Tableau10[[ARTICLE]:[TVA]],9,FALSE)</f>
        <v>0.2</v>
      </c>
    </row>
    <row r="8" spans="1:6" ht="29.45" customHeight="1" x14ac:dyDescent="0.25">
      <c r="A8" s="17" t="s">
        <v>48</v>
      </c>
      <c r="B8" s="18" t="s">
        <v>34</v>
      </c>
      <c r="C8" s="19" t="s">
        <v>16</v>
      </c>
      <c r="D8" s="20">
        <f>ROUND(VLOOKUP(Tableau6[[#This Row],[ARTICLE]],Tableau10[[ARTICLE]:[TVA]],3,FALSE),4)</f>
        <v>15.1234</v>
      </c>
      <c r="E8" s="23" t="str">
        <f>VLOOKUP(Tableau6[[#This Row],[ARTICLE]],Tableau10[[ARTICLE]:[TVA]],8,FALSE)</f>
        <v>Unité</v>
      </c>
      <c r="F8" s="24">
        <f>VLOOKUP(Tableau6[[#This Row],[ARTICLE]],Tableau10[[ARTICLE]:[TVA]],9,FALSE)</f>
        <v>0.2</v>
      </c>
    </row>
    <row r="9" spans="1:6" ht="29.45" customHeight="1" x14ac:dyDescent="0.25">
      <c r="A9" s="37" t="s">
        <v>48</v>
      </c>
      <c r="B9" s="38" t="s">
        <v>35</v>
      </c>
      <c r="C9" s="39" t="s">
        <v>17</v>
      </c>
      <c r="D9" s="40">
        <f>ROUND(VLOOKUP(Tableau6[[#This Row],[ARTICLE]],Tableau10[[ARTICLE]:[TVA]],3,FALSE),4)</f>
        <v>10.1234</v>
      </c>
      <c r="E9" s="41" t="str">
        <f>VLOOKUP(Tableau6[[#This Row],[ARTICLE]],Tableau10[[ARTICLE]:[TVA]],8,FALSE)</f>
        <v>Unité</v>
      </c>
      <c r="F9" s="42">
        <f>VLOOKUP(Tableau6[[#This Row],[ARTICLE]],Tableau10[[ARTICLE]:[TVA]],9,FALSE)</f>
        <v>0.2</v>
      </c>
    </row>
    <row r="10" spans="1:6" ht="29.45" customHeight="1" x14ac:dyDescent="0.25">
      <c r="A10" s="37" t="s">
        <v>48</v>
      </c>
      <c r="B10" s="38" t="s">
        <v>36</v>
      </c>
      <c r="C10" s="39" t="s">
        <v>18</v>
      </c>
      <c r="D10" s="40">
        <f>ROUND(VLOOKUP(Tableau6[[#This Row],[ARTICLE]],Tableau10[[ARTICLE]:[TVA]],3,FALSE),4)</f>
        <v>10.1234</v>
      </c>
      <c r="E10" s="41" t="str">
        <f>VLOOKUP(Tableau6[[#This Row],[ARTICLE]],Tableau10[[ARTICLE]:[TVA]],8,FALSE)</f>
        <v>Carton</v>
      </c>
      <c r="F10" s="42">
        <f>VLOOKUP(Tableau6[[#This Row],[ARTICLE]],Tableau10[[ARTICLE]:[TVA]],9,FALSE)</f>
        <v>0.2</v>
      </c>
    </row>
    <row r="11" spans="1:6" ht="29.45" customHeight="1" x14ac:dyDescent="0.25">
      <c r="A11" s="17" t="s">
        <v>49</v>
      </c>
      <c r="B11" s="18" t="s">
        <v>37</v>
      </c>
      <c r="C11" s="19" t="s">
        <v>19</v>
      </c>
      <c r="D11" s="20">
        <f>ROUND(VLOOKUP(Tableau6[[#This Row],[ARTICLE]],Tableau10[[ARTICLE]:[TVA]],3,FALSE),4)</f>
        <v>20.1234</v>
      </c>
      <c r="E11" s="23" t="str">
        <f>VLOOKUP(Tableau6[[#This Row],[ARTICLE]],Tableau10[[ARTICLE]:[TVA]],8,FALSE)</f>
        <v>Unité</v>
      </c>
      <c r="F11" s="24">
        <f>VLOOKUP(Tableau6[[#This Row],[ARTICLE]],Tableau10[[ARTICLE]:[TVA]],9,FALSE)</f>
        <v>0.1</v>
      </c>
    </row>
    <row r="12" spans="1:6" ht="29.45" customHeight="1" x14ac:dyDescent="0.25">
      <c r="A12" s="31" t="s">
        <v>49</v>
      </c>
      <c r="B12" s="32" t="s">
        <v>38</v>
      </c>
      <c r="C12" s="33" t="s">
        <v>20</v>
      </c>
      <c r="D12" s="34">
        <f>ROUND(VLOOKUP(Tableau6[[#This Row],[ARTICLE]],Tableau10[[ARTICLE]:[TVA]],3,FALSE),4)</f>
        <v>30.1234</v>
      </c>
      <c r="E12" s="35" t="str">
        <f>VLOOKUP(Tableau6[[#This Row],[ARTICLE]],Tableau10[[ARTICLE]:[TVA]],8,FALSE)</f>
        <v>Unité</v>
      </c>
      <c r="F12" s="36">
        <f>VLOOKUP(Tableau6[[#This Row],[ARTICLE]],Tableau10[[ARTICLE]:[TVA]],9,FALSE)</f>
        <v>0.1</v>
      </c>
    </row>
    <row r="13" spans="1:6" ht="29.45" customHeight="1" x14ac:dyDescent="0.25">
      <c r="A13" s="31" t="s">
        <v>49</v>
      </c>
      <c r="B13" s="32" t="s">
        <v>39</v>
      </c>
      <c r="C13" s="33" t="s">
        <v>21</v>
      </c>
      <c r="D13" s="34">
        <f>ROUND(VLOOKUP(Tableau6[[#This Row],[ARTICLE]],Tableau10[[ARTICLE]:[TVA]],3,FALSE),4)</f>
        <v>30.1234</v>
      </c>
      <c r="E13" s="35" t="str">
        <f>VLOOKUP(Tableau6[[#This Row],[ARTICLE]],Tableau10[[ARTICLE]:[TVA]],8,FALSE)</f>
        <v>Unité</v>
      </c>
      <c r="F13" s="36">
        <f>VLOOKUP(Tableau6[[#This Row],[ARTICLE]],Tableau10[[ARTICLE]:[TVA]],9,FALSE)</f>
        <v>0.1</v>
      </c>
    </row>
    <row r="14" spans="1:6" ht="29.45" customHeight="1" x14ac:dyDescent="0.25">
      <c r="A14" s="31" t="s">
        <v>49</v>
      </c>
      <c r="B14" s="32" t="s">
        <v>40</v>
      </c>
      <c r="C14" s="33" t="s">
        <v>22</v>
      </c>
      <c r="D14" s="34">
        <f>ROUND(VLOOKUP(Tableau6[[#This Row],[ARTICLE]],Tableau10[[ARTICLE]:[TVA]],3,FALSE),4)</f>
        <v>25.1234</v>
      </c>
      <c r="E14" s="35" t="str">
        <f>VLOOKUP(Tableau6[[#This Row],[ARTICLE]],Tableau10[[ARTICLE]:[TVA]],8,FALSE)</f>
        <v>Carton</v>
      </c>
      <c r="F14" s="36">
        <f>VLOOKUP(Tableau6[[#This Row],[ARTICLE]],Tableau10[[ARTICLE]:[TVA]],9,FALSE)</f>
        <v>0.1</v>
      </c>
    </row>
    <row r="15" spans="1:6" ht="29.45" customHeight="1" x14ac:dyDescent="0.25">
      <c r="A15" s="17" t="s">
        <v>49</v>
      </c>
      <c r="B15" s="18" t="s">
        <v>41</v>
      </c>
      <c r="C15" s="19" t="s">
        <v>23</v>
      </c>
      <c r="D15" s="20">
        <f>ROUND(VLOOKUP(Tableau6[[#This Row],[ARTICLE]],Tableau10[[ARTICLE]:[TVA]],3,FALSE),4)</f>
        <v>15.1234</v>
      </c>
      <c r="E15" s="21" t="str">
        <f>VLOOKUP(Tableau6[[#This Row],[ARTICLE]],Tableau10[[ARTICLE]:[TVA]],8,FALSE)</f>
        <v>Sachet</v>
      </c>
      <c r="F15" s="22">
        <f>VLOOKUP(Tableau6[[#This Row],[ARTICLE]],Tableau10[[ARTICLE]:[TVA]],9,FALSE)</f>
        <v>0.1</v>
      </c>
    </row>
    <row r="16" spans="1:6" ht="29.45" customHeight="1" x14ac:dyDescent="0.25">
      <c r="A16" s="17" t="s">
        <v>49</v>
      </c>
      <c r="B16" s="18" t="s">
        <v>42</v>
      </c>
      <c r="C16" s="19" t="s">
        <v>24</v>
      </c>
      <c r="D16" s="20">
        <f>ROUND(VLOOKUP(Tableau6[[#This Row],[ARTICLE]],Tableau10[[ARTICLE]:[TVA]],3,FALSE),4)</f>
        <v>15.1234</v>
      </c>
      <c r="E16" s="21" t="str">
        <f>VLOOKUP(Tableau6[[#This Row],[ARTICLE]],Tableau10[[ARTICLE]:[TVA]],8,FALSE)</f>
        <v>Sachet</v>
      </c>
      <c r="F16" s="22">
        <f>VLOOKUP(Tableau6[[#This Row],[ARTICLE]],Tableau10[[ARTICLE]:[TVA]],9,FALSE)</f>
        <v>0.1</v>
      </c>
    </row>
    <row r="17" spans="1:6" ht="29.45" customHeight="1" x14ac:dyDescent="0.25">
      <c r="A17" s="17" t="s">
        <v>49</v>
      </c>
      <c r="B17" s="18" t="s">
        <v>43</v>
      </c>
      <c r="C17" s="19" t="s">
        <v>25</v>
      </c>
      <c r="D17" s="20">
        <f>ROUND(VLOOKUP(Tableau6[[#This Row],[ARTICLE]],Tableau10[[ARTICLE]:[TVA]],3,FALSE),4)</f>
        <v>10.1234</v>
      </c>
      <c r="E17" s="21" t="str">
        <f>VLOOKUP(Tableau6[[#This Row],[ARTICLE]],Tableau10[[ARTICLE]:[TVA]],8,FALSE)</f>
        <v>Sachet</v>
      </c>
      <c r="F17" s="22">
        <f>VLOOKUP(Tableau6[[#This Row],[ARTICLE]],Tableau10[[ARTICLE]:[TVA]],9,FALSE)</f>
        <v>0.1</v>
      </c>
    </row>
    <row r="18" spans="1:6" ht="29.45" customHeight="1" x14ac:dyDescent="0.25">
      <c r="A18" s="17" t="s">
        <v>49</v>
      </c>
      <c r="B18" s="18" t="s">
        <v>44</v>
      </c>
      <c r="C18" s="19" t="s">
        <v>26</v>
      </c>
      <c r="D18" s="20">
        <f>ROUND(VLOOKUP(Tableau6[[#This Row],[ARTICLE]],Tableau10[[ARTICLE]:[TVA]],3,FALSE),4)</f>
        <v>20.1234</v>
      </c>
      <c r="E18" s="21" t="str">
        <f>VLOOKUP(Tableau6[[#This Row],[ARTICLE]],Tableau10[[ARTICLE]:[TVA]],8,FALSE)</f>
        <v>Sachet</v>
      </c>
      <c r="F18" s="22">
        <f>VLOOKUP(Tableau6[[#This Row],[ARTICLE]],Tableau10[[ARTICLE]:[TVA]],9,FALSE)</f>
        <v>0.1</v>
      </c>
    </row>
    <row r="19" spans="1:6" ht="29.45" customHeight="1" x14ac:dyDescent="0.25">
      <c r="A19" s="17" t="s">
        <v>49</v>
      </c>
      <c r="B19" s="18" t="s">
        <v>45</v>
      </c>
      <c r="C19" s="19" t="s">
        <v>27</v>
      </c>
      <c r="D19" s="20">
        <f>ROUND(VLOOKUP(Tableau6[[#This Row],[ARTICLE]],Tableau10[[ARTICLE]:[TVA]],3,FALSE),4)</f>
        <v>10.1234</v>
      </c>
      <c r="E19" s="21" t="str">
        <f>VLOOKUP(Tableau6[[#This Row],[ARTICLE]],Tableau10[[ARTICLE]:[TVA]],8,FALSE)</f>
        <v>Sachet</v>
      </c>
      <c r="F19" s="22">
        <f>VLOOKUP(Tableau6[[#This Row],[ARTICLE]],Tableau10[[ARTICLE]:[TVA]],9,FALSE)</f>
        <v>0.1</v>
      </c>
    </row>
    <row r="20" spans="1:6" ht="29.45" customHeight="1" x14ac:dyDescent="0.25">
      <c r="A20" s="17" t="s">
        <v>49</v>
      </c>
      <c r="B20" s="18" t="s">
        <v>46</v>
      </c>
      <c r="C20" s="19" t="s">
        <v>28</v>
      </c>
      <c r="D20" s="20">
        <f>ROUND(VLOOKUP(Tableau6[[#This Row],[ARTICLE]],Tableau10[[ARTICLE]:[TVA]],3,FALSE),4)</f>
        <v>5.1234000000000002</v>
      </c>
      <c r="E20" s="23" t="str">
        <f>VLOOKUP(Tableau6[[#This Row],[ARTICLE]],Tableau10[[ARTICLE]:[TVA]],8,FALSE)</f>
        <v>Sachet</v>
      </c>
      <c r="F20" s="24">
        <f>VLOOKUP(Tableau6[[#This Row],[ARTICLE]],Tableau10[[ARTICLE]:[TVA]],9,FALSE)</f>
        <v>0.1</v>
      </c>
    </row>
    <row r="21" spans="1:6" ht="29.45" customHeight="1" x14ac:dyDescent="0.25">
      <c r="A21" s="25" t="s">
        <v>49</v>
      </c>
      <c r="B21" s="26" t="s">
        <v>47</v>
      </c>
      <c r="C21" s="27" t="s">
        <v>29</v>
      </c>
      <c r="D21" s="28">
        <f>ROUND(VLOOKUP(Tableau6[[#This Row],[ARTICLE]],Tableau10[[ARTICLE]:[TVA]],3,FALSE),4)</f>
        <v>5.1234000000000002</v>
      </c>
      <c r="E21" s="29" t="str">
        <f>VLOOKUP(Tableau6[[#This Row],[ARTICLE]],Tableau10[[ARTICLE]:[TVA]],8,FALSE)</f>
        <v>Sachet</v>
      </c>
      <c r="F21" s="30">
        <f>VLOOKUP(Tableau6[[#This Row],[ARTICLE]],Tableau10[[ARTICLE]:[TVA]],9,FALSE)</f>
        <v>0.1</v>
      </c>
    </row>
  </sheetData>
  <mergeCells count="2">
    <mergeCell ref="A1:F1"/>
    <mergeCell ref="A2:F2"/>
  </mergeCells>
  <pageMargins left="0.7" right="0.7" top="0.75" bottom="0.75" header="0.3" footer="0.3"/>
  <pageSetup paperSize="9" scale="38" fitToHeight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5C143-C302-49C1-901D-459D2270DAA3}">
  <sheetPr codeName="Feuil4">
    <pageSetUpPr fitToPage="1"/>
  </sheetPr>
  <dimension ref="A1:F21"/>
  <sheetViews>
    <sheetView zoomScale="60" zoomScaleNormal="60" zoomScalePageLayoutView="40" workbookViewId="0">
      <selection sqref="A1:F1"/>
    </sheetView>
  </sheetViews>
  <sheetFormatPr baseColWidth="10" defaultRowHeight="18.75" x14ac:dyDescent="0.25"/>
  <cols>
    <col min="1" max="1" width="56.7109375" customWidth="1"/>
    <col min="2" max="2" width="24.7109375" bestFit="1" customWidth="1"/>
    <col min="3" max="3" width="100.140625" customWidth="1"/>
    <col min="4" max="4" width="30.85546875" style="10" bestFit="1" customWidth="1"/>
    <col min="5" max="5" width="18.5703125" style="11" customWidth="1"/>
    <col min="6" max="6" width="14.28515625" style="12" customWidth="1"/>
  </cols>
  <sheetData>
    <row r="1" spans="1:6" ht="84.6" customHeight="1" x14ac:dyDescent="0.25">
      <c r="A1" s="83" t="s">
        <v>63</v>
      </c>
      <c r="B1" s="83"/>
      <c r="C1" s="83"/>
      <c r="D1" s="83"/>
      <c r="E1" s="83"/>
      <c r="F1" s="83"/>
    </row>
    <row r="2" spans="1:6" ht="64.900000000000006" customHeight="1" x14ac:dyDescent="0.25">
      <c r="A2" s="84">
        <v>22222</v>
      </c>
      <c r="B2" s="84"/>
      <c r="C2" s="84"/>
      <c r="D2" s="84"/>
      <c r="E2" s="84"/>
      <c r="F2" s="84"/>
    </row>
    <row r="3" spans="1:6" ht="52.15" customHeight="1" x14ac:dyDescent="0.25">
      <c r="A3" s="43" t="s">
        <v>2</v>
      </c>
      <c r="B3" s="44" t="s">
        <v>10</v>
      </c>
      <c r="C3" s="45" t="s">
        <v>4</v>
      </c>
      <c r="D3" s="46" t="s">
        <v>11</v>
      </c>
      <c r="E3" s="47" t="s">
        <v>6</v>
      </c>
      <c r="F3" s="48" t="s">
        <v>7</v>
      </c>
    </row>
    <row r="4" spans="1:6" ht="29.45" customHeight="1" x14ac:dyDescent="0.25">
      <c r="A4" s="17" t="s">
        <v>48</v>
      </c>
      <c r="B4" s="18" t="s">
        <v>30</v>
      </c>
      <c r="C4" s="19" t="s">
        <v>12</v>
      </c>
      <c r="D4" s="20">
        <f>ROUND(VLOOKUP(Tableau66[[#This Row],[ARTICLE]],Tableau10[[ARTICLE]:[TVA]],4,FALSE),4)</f>
        <v>11.783799999999999</v>
      </c>
      <c r="E4" s="21" t="str">
        <f>VLOOKUP(Tableau66[[#This Row],[ARTICLE]],Tableau10[[ARTICLE]:[TVA]],8,FALSE)</f>
        <v>Unité</v>
      </c>
      <c r="F4" s="22">
        <f>VLOOKUP(Tableau66[[#This Row],[ARTICLE]],Tableau10[[ARTICLE]:[TVA]],9,FALSE)</f>
        <v>0.2</v>
      </c>
    </row>
    <row r="5" spans="1:6" ht="29.45" customHeight="1" x14ac:dyDescent="0.25">
      <c r="A5" s="17" t="s">
        <v>48</v>
      </c>
      <c r="B5" s="18" t="s">
        <v>31</v>
      </c>
      <c r="C5" s="19" t="s">
        <v>13</v>
      </c>
      <c r="D5" s="20">
        <f>ROUND(VLOOKUP(Tableau66[[#This Row],[ARTICLE]],Tableau10[[ARTICLE]:[TVA]],4,FALSE),4)</f>
        <v>23.283799999999999</v>
      </c>
      <c r="E5" s="21" t="str">
        <f>VLOOKUP(Tableau66[[#This Row],[ARTICLE]],Tableau10[[ARTICLE]:[TVA]],8,FALSE)</f>
        <v>Unité</v>
      </c>
      <c r="F5" s="22">
        <f>VLOOKUP(Tableau66[[#This Row],[ARTICLE]],Tableau10[[ARTICLE]:[TVA]],9,FALSE)</f>
        <v>0.2</v>
      </c>
    </row>
    <row r="6" spans="1:6" ht="29.45" customHeight="1" x14ac:dyDescent="0.25">
      <c r="A6" s="17" t="s">
        <v>48</v>
      </c>
      <c r="B6" s="18" t="s">
        <v>32</v>
      </c>
      <c r="C6" s="19" t="s">
        <v>14</v>
      </c>
      <c r="D6" s="20">
        <f>ROUND(VLOOKUP(Tableau66[[#This Row],[ARTICLE]],Tableau10[[ARTICLE]:[TVA]],4,FALSE),4)</f>
        <v>34.783799999999999</v>
      </c>
      <c r="E6" s="21" t="str">
        <f>VLOOKUP(Tableau66[[#This Row],[ARTICLE]],Tableau10[[ARTICLE]:[TVA]],8,FALSE)</f>
        <v>Unité</v>
      </c>
      <c r="F6" s="22">
        <f>VLOOKUP(Tableau66[[#This Row],[ARTICLE]],Tableau10[[ARTICLE]:[TVA]],9,FALSE)</f>
        <v>0.2</v>
      </c>
    </row>
    <row r="7" spans="1:6" ht="29.45" customHeight="1" x14ac:dyDescent="0.25">
      <c r="A7" s="17" t="s">
        <v>48</v>
      </c>
      <c r="B7" s="18" t="s">
        <v>33</v>
      </c>
      <c r="C7" s="19" t="s">
        <v>15</v>
      </c>
      <c r="D7" s="20">
        <f>ROUND(VLOOKUP(Tableau66[[#This Row],[ARTICLE]],Tableau10[[ARTICLE]:[TVA]],4,FALSE),4)</f>
        <v>34.783799999999999</v>
      </c>
      <c r="E7" s="21" t="str">
        <f>VLOOKUP(Tableau66[[#This Row],[ARTICLE]],Tableau10[[ARTICLE]:[TVA]],8,FALSE)</f>
        <v>Unité</v>
      </c>
      <c r="F7" s="22">
        <f>VLOOKUP(Tableau66[[#This Row],[ARTICLE]],Tableau10[[ARTICLE]:[TVA]],9,FALSE)</f>
        <v>0.2</v>
      </c>
    </row>
    <row r="8" spans="1:6" ht="29.45" customHeight="1" x14ac:dyDescent="0.25">
      <c r="A8" s="17" t="s">
        <v>48</v>
      </c>
      <c r="B8" s="18" t="s">
        <v>34</v>
      </c>
      <c r="C8" s="19" t="s">
        <v>16</v>
      </c>
      <c r="D8" s="20">
        <f>ROUND(VLOOKUP(Tableau66[[#This Row],[ARTICLE]],Tableau10[[ARTICLE]:[TVA]],4,FALSE),4)</f>
        <v>34.783799999999999</v>
      </c>
      <c r="E8" s="23" t="str">
        <f>VLOOKUP(Tableau66[[#This Row],[ARTICLE]],Tableau10[[ARTICLE]:[TVA]],8,FALSE)</f>
        <v>Unité</v>
      </c>
      <c r="F8" s="24">
        <f>VLOOKUP(Tableau66[[#This Row],[ARTICLE]],Tableau10[[ARTICLE]:[TVA]],9,FALSE)</f>
        <v>0.2</v>
      </c>
    </row>
    <row r="9" spans="1:6" ht="29.45" customHeight="1" x14ac:dyDescent="0.25">
      <c r="A9" s="37" t="s">
        <v>48</v>
      </c>
      <c r="B9" s="38" t="s">
        <v>35</v>
      </c>
      <c r="C9" s="39" t="s">
        <v>17</v>
      </c>
      <c r="D9" s="40">
        <f>ROUND(VLOOKUP(Tableau66[[#This Row],[ARTICLE]],Tableau10[[ARTICLE]:[TVA]],4,FALSE),4)</f>
        <v>23.283799999999999</v>
      </c>
      <c r="E9" s="41" t="str">
        <f>VLOOKUP(Tableau66[[#This Row],[ARTICLE]],Tableau10[[ARTICLE]:[TVA]],8,FALSE)</f>
        <v>Unité</v>
      </c>
      <c r="F9" s="42">
        <f>VLOOKUP(Tableau66[[#This Row],[ARTICLE]],Tableau10[[ARTICLE]:[TVA]],9,FALSE)</f>
        <v>0.2</v>
      </c>
    </row>
    <row r="10" spans="1:6" ht="29.45" customHeight="1" x14ac:dyDescent="0.25">
      <c r="A10" s="37" t="s">
        <v>48</v>
      </c>
      <c r="B10" s="38" t="s">
        <v>36</v>
      </c>
      <c r="C10" s="39" t="s">
        <v>18</v>
      </c>
      <c r="D10" s="40">
        <f>ROUND(VLOOKUP(Tableau66[[#This Row],[ARTICLE]],Tableau10[[ARTICLE]:[TVA]],4,FALSE),4)</f>
        <v>23.283799999999999</v>
      </c>
      <c r="E10" s="41" t="str">
        <f>VLOOKUP(Tableau66[[#This Row],[ARTICLE]],Tableau10[[ARTICLE]:[TVA]],8,FALSE)</f>
        <v>Carton</v>
      </c>
      <c r="F10" s="42">
        <f>VLOOKUP(Tableau66[[#This Row],[ARTICLE]],Tableau10[[ARTICLE]:[TVA]],9,FALSE)</f>
        <v>0.2</v>
      </c>
    </row>
    <row r="11" spans="1:6" ht="29.45" customHeight="1" x14ac:dyDescent="0.25">
      <c r="A11" s="17" t="s">
        <v>49</v>
      </c>
      <c r="B11" s="18" t="s">
        <v>37</v>
      </c>
      <c r="C11" s="19" t="s">
        <v>19</v>
      </c>
      <c r="D11" s="20">
        <f>ROUND(VLOOKUP(Tableau66[[#This Row],[ARTICLE]],Tableau10[[ARTICLE]:[TVA]],4,FALSE),4)</f>
        <v>46.283799999999999</v>
      </c>
      <c r="E11" s="23" t="str">
        <f>VLOOKUP(Tableau66[[#This Row],[ARTICLE]],Tableau10[[ARTICLE]:[TVA]],8,FALSE)</f>
        <v>Unité</v>
      </c>
      <c r="F11" s="24">
        <f>VLOOKUP(Tableau66[[#This Row],[ARTICLE]],Tableau10[[ARTICLE]:[TVA]],9,FALSE)</f>
        <v>0.1</v>
      </c>
    </row>
    <row r="12" spans="1:6" ht="29.45" customHeight="1" x14ac:dyDescent="0.25">
      <c r="A12" s="31" t="s">
        <v>49</v>
      </c>
      <c r="B12" s="32" t="s">
        <v>38</v>
      </c>
      <c r="C12" s="33" t="s">
        <v>20</v>
      </c>
      <c r="D12" s="34">
        <f>ROUND(VLOOKUP(Tableau66[[#This Row],[ARTICLE]],Tableau10[[ARTICLE]:[TVA]],4,FALSE),4)</f>
        <v>69.283799999999999</v>
      </c>
      <c r="E12" s="35" t="str">
        <f>VLOOKUP(Tableau66[[#This Row],[ARTICLE]],Tableau10[[ARTICLE]:[TVA]],8,FALSE)</f>
        <v>Unité</v>
      </c>
      <c r="F12" s="36">
        <f>VLOOKUP(Tableau66[[#This Row],[ARTICLE]],Tableau10[[ARTICLE]:[TVA]],9,FALSE)</f>
        <v>0.1</v>
      </c>
    </row>
    <row r="13" spans="1:6" ht="29.45" customHeight="1" x14ac:dyDescent="0.25">
      <c r="A13" s="31" t="s">
        <v>49</v>
      </c>
      <c r="B13" s="32" t="s">
        <v>39</v>
      </c>
      <c r="C13" s="33" t="s">
        <v>21</v>
      </c>
      <c r="D13" s="34">
        <f>ROUND(VLOOKUP(Tableau66[[#This Row],[ARTICLE]],Tableau10[[ARTICLE]:[TVA]],4,FALSE),4)</f>
        <v>69.283799999999999</v>
      </c>
      <c r="E13" s="35" t="str">
        <f>VLOOKUP(Tableau66[[#This Row],[ARTICLE]],Tableau10[[ARTICLE]:[TVA]],8,FALSE)</f>
        <v>Unité</v>
      </c>
      <c r="F13" s="36">
        <f>VLOOKUP(Tableau66[[#This Row],[ARTICLE]],Tableau10[[ARTICLE]:[TVA]],9,FALSE)</f>
        <v>0.1</v>
      </c>
    </row>
    <row r="14" spans="1:6" ht="29.45" customHeight="1" x14ac:dyDescent="0.25">
      <c r="A14" s="31" t="s">
        <v>49</v>
      </c>
      <c r="B14" s="32" t="s">
        <v>40</v>
      </c>
      <c r="C14" s="33" t="s">
        <v>22</v>
      </c>
      <c r="D14" s="34">
        <f>ROUND(VLOOKUP(Tableau66[[#This Row],[ARTICLE]],Tableau10[[ARTICLE]:[TVA]],4,FALSE),4)</f>
        <v>57.783799999999999</v>
      </c>
      <c r="E14" s="35" t="str">
        <f>VLOOKUP(Tableau66[[#This Row],[ARTICLE]],Tableau10[[ARTICLE]:[TVA]],8,FALSE)</f>
        <v>Carton</v>
      </c>
      <c r="F14" s="36">
        <f>VLOOKUP(Tableau66[[#This Row],[ARTICLE]],Tableau10[[ARTICLE]:[TVA]],9,FALSE)</f>
        <v>0.1</v>
      </c>
    </row>
    <row r="15" spans="1:6" ht="29.45" customHeight="1" x14ac:dyDescent="0.25">
      <c r="A15" s="17" t="s">
        <v>49</v>
      </c>
      <c r="B15" s="18" t="s">
        <v>41</v>
      </c>
      <c r="C15" s="19" t="s">
        <v>23</v>
      </c>
      <c r="D15" s="20">
        <f>ROUND(VLOOKUP(Tableau66[[#This Row],[ARTICLE]],Tableau10[[ARTICLE]:[TVA]],4,FALSE),4)</f>
        <v>34.783799999999999</v>
      </c>
      <c r="E15" s="21" t="str">
        <f>VLOOKUP(Tableau66[[#This Row],[ARTICLE]],Tableau10[[ARTICLE]:[TVA]],8,FALSE)</f>
        <v>Sachet</v>
      </c>
      <c r="F15" s="22">
        <f>VLOOKUP(Tableau66[[#This Row],[ARTICLE]],Tableau10[[ARTICLE]:[TVA]],9,FALSE)</f>
        <v>0.1</v>
      </c>
    </row>
    <row r="16" spans="1:6" ht="29.45" customHeight="1" x14ac:dyDescent="0.25">
      <c r="A16" s="17" t="s">
        <v>49</v>
      </c>
      <c r="B16" s="18" t="s">
        <v>42</v>
      </c>
      <c r="C16" s="19" t="s">
        <v>24</v>
      </c>
      <c r="D16" s="20">
        <f>ROUND(VLOOKUP(Tableau66[[#This Row],[ARTICLE]],Tableau10[[ARTICLE]:[TVA]],4,FALSE),4)</f>
        <v>34.783799999999999</v>
      </c>
      <c r="E16" s="21" t="str">
        <f>VLOOKUP(Tableau66[[#This Row],[ARTICLE]],Tableau10[[ARTICLE]:[TVA]],8,FALSE)</f>
        <v>Sachet</v>
      </c>
      <c r="F16" s="22">
        <f>VLOOKUP(Tableau66[[#This Row],[ARTICLE]],Tableau10[[ARTICLE]:[TVA]],9,FALSE)</f>
        <v>0.1</v>
      </c>
    </row>
    <row r="17" spans="1:6" ht="29.45" customHeight="1" x14ac:dyDescent="0.25">
      <c r="A17" s="17" t="s">
        <v>49</v>
      </c>
      <c r="B17" s="18" t="s">
        <v>43</v>
      </c>
      <c r="C17" s="19" t="s">
        <v>25</v>
      </c>
      <c r="D17" s="20">
        <f>ROUND(VLOOKUP(Tableau66[[#This Row],[ARTICLE]],Tableau10[[ARTICLE]:[TVA]],4,FALSE),4)</f>
        <v>23.283799999999999</v>
      </c>
      <c r="E17" s="21" t="str">
        <f>VLOOKUP(Tableau66[[#This Row],[ARTICLE]],Tableau10[[ARTICLE]:[TVA]],8,FALSE)</f>
        <v>Sachet</v>
      </c>
      <c r="F17" s="22">
        <f>VLOOKUP(Tableau66[[#This Row],[ARTICLE]],Tableau10[[ARTICLE]:[TVA]],9,FALSE)</f>
        <v>0.1</v>
      </c>
    </row>
    <row r="18" spans="1:6" ht="29.45" customHeight="1" x14ac:dyDescent="0.25">
      <c r="A18" s="17" t="s">
        <v>49</v>
      </c>
      <c r="B18" s="18" t="s">
        <v>44</v>
      </c>
      <c r="C18" s="19" t="s">
        <v>26</v>
      </c>
      <c r="D18" s="20">
        <f>ROUND(VLOOKUP(Tableau66[[#This Row],[ARTICLE]],Tableau10[[ARTICLE]:[TVA]],4,FALSE),4)</f>
        <v>46.283799999999999</v>
      </c>
      <c r="E18" s="21" t="str">
        <f>VLOOKUP(Tableau66[[#This Row],[ARTICLE]],Tableau10[[ARTICLE]:[TVA]],8,FALSE)</f>
        <v>Sachet</v>
      </c>
      <c r="F18" s="22">
        <f>VLOOKUP(Tableau66[[#This Row],[ARTICLE]],Tableau10[[ARTICLE]:[TVA]],9,FALSE)</f>
        <v>0.1</v>
      </c>
    </row>
    <row r="19" spans="1:6" ht="29.45" customHeight="1" x14ac:dyDescent="0.25">
      <c r="A19" s="17" t="s">
        <v>49</v>
      </c>
      <c r="B19" s="18" t="s">
        <v>45</v>
      </c>
      <c r="C19" s="19" t="s">
        <v>27</v>
      </c>
      <c r="D19" s="20">
        <f>ROUND(VLOOKUP(Tableau66[[#This Row],[ARTICLE]],Tableau10[[ARTICLE]:[TVA]],4,FALSE),4)</f>
        <v>23.283799999999999</v>
      </c>
      <c r="E19" s="21" t="str">
        <f>VLOOKUP(Tableau66[[#This Row],[ARTICLE]],Tableau10[[ARTICLE]:[TVA]],8,FALSE)</f>
        <v>Sachet</v>
      </c>
      <c r="F19" s="22">
        <f>VLOOKUP(Tableau66[[#This Row],[ARTICLE]],Tableau10[[ARTICLE]:[TVA]],9,FALSE)</f>
        <v>0.1</v>
      </c>
    </row>
    <row r="20" spans="1:6" ht="29.45" customHeight="1" x14ac:dyDescent="0.25">
      <c r="A20" s="17" t="s">
        <v>49</v>
      </c>
      <c r="B20" s="18" t="s">
        <v>46</v>
      </c>
      <c r="C20" s="19" t="s">
        <v>28</v>
      </c>
      <c r="D20" s="20">
        <f>ROUND(VLOOKUP(Tableau66[[#This Row],[ARTICLE]],Tableau10[[ARTICLE]:[TVA]],4,FALSE),4)</f>
        <v>11.783799999999999</v>
      </c>
      <c r="E20" s="23" t="str">
        <f>VLOOKUP(Tableau66[[#This Row],[ARTICLE]],Tableau10[[ARTICLE]:[TVA]],8,FALSE)</f>
        <v>Sachet</v>
      </c>
      <c r="F20" s="24">
        <f>VLOOKUP(Tableau66[[#This Row],[ARTICLE]],Tableau10[[ARTICLE]:[TVA]],9,FALSE)</f>
        <v>0.1</v>
      </c>
    </row>
    <row r="21" spans="1:6" ht="29.45" customHeight="1" x14ac:dyDescent="0.25">
      <c r="A21" s="25" t="s">
        <v>49</v>
      </c>
      <c r="B21" s="26" t="s">
        <v>47</v>
      </c>
      <c r="C21" s="27" t="s">
        <v>29</v>
      </c>
      <c r="D21" s="28">
        <f>ROUND(VLOOKUP(Tableau66[[#This Row],[ARTICLE]],Tableau10[[ARTICLE]:[TVA]],4,FALSE),4)</f>
        <v>11.783799999999999</v>
      </c>
      <c r="E21" s="29" t="str">
        <f>VLOOKUP(Tableau66[[#This Row],[ARTICLE]],Tableau10[[ARTICLE]:[TVA]],8,FALSE)</f>
        <v>Sachet</v>
      </c>
      <c r="F21" s="30">
        <f>VLOOKUP(Tableau66[[#This Row],[ARTICLE]],Tableau10[[ARTICLE]:[TVA]],9,FALSE)</f>
        <v>0.1</v>
      </c>
    </row>
  </sheetData>
  <mergeCells count="2">
    <mergeCell ref="A1:F1"/>
    <mergeCell ref="A2:F2"/>
  </mergeCells>
  <pageMargins left="0.7" right="0.7" top="0.75" bottom="0.75" header="0.3" footer="0.3"/>
  <pageSetup paperSize="9" scale="37"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160C6-3E8F-4F48-ACEF-51B7A86F0C65}">
  <sheetPr codeName="Feuil5">
    <pageSetUpPr fitToPage="1"/>
  </sheetPr>
  <dimension ref="A1:F21"/>
  <sheetViews>
    <sheetView zoomScale="60" zoomScaleNormal="60" zoomScalePageLayoutView="40" workbookViewId="0">
      <selection sqref="A1:F1"/>
    </sheetView>
  </sheetViews>
  <sheetFormatPr baseColWidth="10" defaultRowHeight="18.75" x14ac:dyDescent="0.25"/>
  <cols>
    <col min="1" max="1" width="56.7109375" customWidth="1"/>
    <col min="2" max="2" width="24.7109375" bestFit="1" customWidth="1"/>
    <col min="3" max="3" width="90.5703125" customWidth="1"/>
    <col min="4" max="4" width="25.5703125" style="10" customWidth="1"/>
    <col min="5" max="5" width="18.5703125" style="11" customWidth="1"/>
    <col min="6" max="6" width="14.28515625" style="12" customWidth="1"/>
  </cols>
  <sheetData>
    <row r="1" spans="1:6" ht="84.6" customHeight="1" x14ac:dyDescent="0.25">
      <c r="A1" s="83" t="s">
        <v>64</v>
      </c>
      <c r="B1" s="83"/>
      <c r="C1" s="83"/>
      <c r="D1" s="83"/>
      <c r="E1" s="83"/>
      <c r="F1" s="83"/>
    </row>
    <row r="2" spans="1:6" ht="64.900000000000006" customHeight="1" x14ac:dyDescent="0.25">
      <c r="A2" s="84">
        <v>33333</v>
      </c>
      <c r="B2" s="84"/>
      <c r="C2" s="84"/>
      <c r="D2" s="84"/>
      <c r="E2" s="84"/>
      <c r="F2" s="84"/>
    </row>
    <row r="3" spans="1:6" ht="52.15" customHeight="1" x14ac:dyDescent="0.25">
      <c r="A3" s="43" t="s">
        <v>2</v>
      </c>
      <c r="B3" s="44" t="s">
        <v>10</v>
      </c>
      <c r="C3" s="45" t="s">
        <v>4</v>
      </c>
      <c r="D3" s="46" t="s">
        <v>11</v>
      </c>
      <c r="E3" s="47" t="s">
        <v>6</v>
      </c>
      <c r="F3" s="48" t="s">
        <v>7</v>
      </c>
    </row>
    <row r="4" spans="1:6" ht="29.45" customHeight="1" x14ac:dyDescent="0.25">
      <c r="A4" s="17" t="s">
        <v>48</v>
      </c>
      <c r="B4" s="18" t="s">
        <v>30</v>
      </c>
      <c r="C4" s="19" t="s">
        <v>12</v>
      </c>
      <c r="D4" s="20">
        <f>ROUND(VLOOKUP(Tableau667[[#This Row],[ARTICLE]],Tableau10[[ARTICLE]:[TVA]],5,FALSE),4)</f>
        <v>16.3949</v>
      </c>
      <c r="E4" s="21" t="str">
        <f>VLOOKUP(Tableau667[[#This Row],[ARTICLE]],Tableau10[[ARTICLE]:[TVA]],8,FALSE)</f>
        <v>Unité</v>
      </c>
      <c r="F4" s="22">
        <f>VLOOKUP(Tableau667[[#This Row],[ARTICLE]],Tableau10[[ARTICLE]:[TVA]],9,FALSE)</f>
        <v>0.2</v>
      </c>
    </row>
    <row r="5" spans="1:6" ht="29.45" customHeight="1" x14ac:dyDescent="0.25">
      <c r="A5" s="17" t="s">
        <v>48</v>
      </c>
      <c r="B5" s="18" t="s">
        <v>31</v>
      </c>
      <c r="C5" s="19" t="s">
        <v>13</v>
      </c>
      <c r="D5" s="20">
        <f>ROUND(VLOOKUP(Tableau667[[#This Row],[ARTICLE]],Tableau10[[ARTICLE]:[TVA]],5,FALSE),4)</f>
        <v>32.3949</v>
      </c>
      <c r="E5" s="21" t="str">
        <f>VLOOKUP(Tableau667[[#This Row],[ARTICLE]],Tableau10[[ARTICLE]:[TVA]],8,FALSE)</f>
        <v>Unité</v>
      </c>
      <c r="F5" s="22">
        <f>VLOOKUP(Tableau667[[#This Row],[ARTICLE]],Tableau10[[ARTICLE]:[TVA]],9,FALSE)</f>
        <v>0.2</v>
      </c>
    </row>
    <row r="6" spans="1:6" ht="29.45" customHeight="1" x14ac:dyDescent="0.25">
      <c r="A6" s="17" t="s">
        <v>48</v>
      </c>
      <c r="B6" s="18" t="s">
        <v>32</v>
      </c>
      <c r="C6" s="19" t="s">
        <v>14</v>
      </c>
      <c r="D6" s="20">
        <f>ROUND(VLOOKUP(Tableau667[[#This Row],[ARTICLE]],Tableau10[[ARTICLE]:[TVA]],5,FALSE),4)</f>
        <v>48.3949</v>
      </c>
      <c r="E6" s="21" t="str">
        <f>VLOOKUP(Tableau667[[#This Row],[ARTICLE]],Tableau10[[ARTICLE]:[TVA]],8,FALSE)</f>
        <v>Unité</v>
      </c>
      <c r="F6" s="22">
        <f>VLOOKUP(Tableau667[[#This Row],[ARTICLE]],Tableau10[[ARTICLE]:[TVA]],9,FALSE)</f>
        <v>0.2</v>
      </c>
    </row>
    <row r="7" spans="1:6" ht="29.45" customHeight="1" x14ac:dyDescent="0.25">
      <c r="A7" s="17" t="s">
        <v>48</v>
      </c>
      <c r="B7" s="18" t="s">
        <v>33</v>
      </c>
      <c r="C7" s="19" t="s">
        <v>15</v>
      </c>
      <c r="D7" s="20">
        <f>ROUND(VLOOKUP(Tableau667[[#This Row],[ARTICLE]],Tableau10[[ARTICLE]:[TVA]],5,FALSE),4)</f>
        <v>48.3949</v>
      </c>
      <c r="E7" s="21" t="str">
        <f>VLOOKUP(Tableau667[[#This Row],[ARTICLE]],Tableau10[[ARTICLE]:[TVA]],8,FALSE)</f>
        <v>Unité</v>
      </c>
      <c r="F7" s="22">
        <f>VLOOKUP(Tableau667[[#This Row],[ARTICLE]],Tableau10[[ARTICLE]:[TVA]],9,FALSE)</f>
        <v>0.2</v>
      </c>
    </row>
    <row r="8" spans="1:6" ht="29.45" customHeight="1" x14ac:dyDescent="0.25">
      <c r="A8" s="17" t="s">
        <v>48</v>
      </c>
      <c r="B8" s="18" t="s">
        <v>34</v>
      </c>
      <c r="C8" s="19" t="s">
        <v>16</v>
      </c>
      <c r="D8" s="20">
        <f>ROUND(VLOOKUP(Tableau667[[#This Row],[ARTICLE]],Tableau10[[ARTICLE]:[TVA]],5,FALSE),4)</f>
        <v>48.3949</v>
      </c>
      <c r="E8" s="23" t="str">
        <f>VLOOKUP(Tableau667[[#This Row],[ARTICLE]],Tableau10[[ARTICLE]:[TVA]],8,FALSE)</f>
        <v>Unité</v>
      </c>
      <c r="F8" s="24">
        <f>VLOOKUP(Tableau667[[#This Row],[ARTICLE]],Tableau10[[ARTICLE]:[TVA]],9,FALSE)</f>
        <v>0.2</v>
      </c>
    </row>
    <row r="9" spans="1:6" ht="29.45" customHeight="1" x14ac:dyDescent="0.25">
      <c r="A9" s="37" t="s">
        <v>48</v>
      </c>
      <c r="B9" s="38" t="s">
        <v>35</v>
      </c>
      <c r="C9" s="39" t="s">
        <v>17</v>
      </c>
      <c r="D9" s="40">
        <f>ROUND(VLOOKUP(Tableau667[[#This Row],[ARTICLE]],Tableau10[[ARTICLE]:[TVA]],5,FALSE),4)</f>
        <v>32.3949</v>
      </c>
      <c r="E9" s="41" t="str">
        <f>VLOOKUP(Tableau667[[#This Row],[ARTICLE]],Tableau10[[ARTICLE]:[TVA]],8,FALSE)</f>
        <v>Unité</v>
      </c>
      <c r="F9" s="42">
        <f>VLOOKUP(Tableau667[[#This Row],[ARTICLE]],Tableau10[[ARTICLE]:[TVA]],9,FALSE)</f>
        <v>0.2</v>
      </c>
    </row>
    <row r="10" spans="1:6" ht="29.45" customHeight="1" x14ac:dyDescent="0.25">
      <c r="A10" s="37" t="s">
        <v>48</v>
      </c>
      <c r="B10" s="38" t="s">
        <v>36</v>
      </c>
      <c r="C10" s="39" t="s">
        <v>18</v>
      </c>
      <c r="D10" s="40">
        <f>ROUND(VLOOKUP(Tableau667[[#This Row],[ARTICLE]],Tableau10[[ARTICLE]:[TVA]],5,FALSE),4)</f>
        <v>32.3949</v>
      </c>
      <c r="E10" s="41" t="str">
        <f>VLOOKUP(Tableau667[[#This Row],[ARTICLE]],Tableau10[[ARTICLE]:[TVA]],8,FALSE)</f>
        <v>Carton</v>
      </c>
      <c r="F10" s="42">
        <f>VLOOKUP(Tableau667[[#This Row],[ARTICLE]],Tableau10[[ARTICLE]:[TVA]],9,FALSE)</f>
        <v>0.2</v>
      </c>
    </row>
    <row r="11" spans="1:6" ht="29.45" customHeight="1" x14ac:dyDescent="0.25">
      <c r="A11" s="17" t="s">
        <v>49</v>
      </c>
      <c r="B11" s="18" t="s">
        <v>37</v>
      </c>
      <c r="C11" s="19" t="s">
        <v>19</v>
      </c>
      <c r="D11" s="20">
        <f>ROUND(VLOOKUP(Tableau667[[#This Row],[ARTICLE]],Tableau10[[ARTICLE]:[TVA]],5,FALSE),4)</f>
        <v>64.394900000000007</v>
      </c>
      <c r="E11" s="23" t="str">
        <f>VLOOKUP(Tableau667[[#This Row],[ARTICLE]],Tableau10[[ARTICLE]:[TVA]],8,FALSE)</f>
        <v>Unité</v>
      </c>
      <c r="F11" s="24">
        <f>VLOOKUP(Tableau667[[#This Row],[ARTICLE]],Tableau10[[ARTICLE]:[TVA]],9,FALSE)</f>
        <v>0.1</v>
      </c>
    </row>
    <row r="12" spans="1:6" ht="29.45" customHeight="1" x14ac:dyDescent="0.25">
      <c r="A12" s="31" t="s">
        <v>49</v>
      </c>
      <c r="B12" s="32" t="s">
        <v>38</v>
      </c>
      <c r="C12" s="33" t="s">
        <v>20</v>
      </c>
      <c r="D12" s="34">
        <f>ROUND(VLOOKUP(Tableau667[[#This Row],[ARTICLE]],Tableau10[[ARTICLE]:[TVA]],5,FALSE),4)</f>
        <v>96.394900000000007</v>
      </c>
      <c r="E12" s="35" t="str">
        <f>VLOOKUP(Tableau667[[#This Row],[ARTICLE]],Tableau10[[ARTICLE]:[TVA]],8,FALSE)</f>
        <v>Unité</v>
      </c>
      <c r="F12" s="36">
        <f>VLOOKUP(Tableau667[[#This Row],[ARTICLE]],Tableau10[[ARTICLE]:[TVA]],9,FALSE)</f>
        <v>0.1</v>
      </c>
    </row>
    <row r="13" spans="1:6" ht="29.45" customHeight="1" x14ac:dyDescent="0.25">
      <c r="A13" s="31" t="s">
        <v>49</v>
      </c>
      <c r="B13" s="32" t="s">
        <v>39</v>
      </c>
      <c r="C13" s="33" t="s">
        <v>21</v>
      </c>
      <c r="D13" s="34">
        <f>ROUND(VLOOKUP(Tableau667[[#This Row],[ARTICLE]],Tableau10[[ARTICLE]:[TVA]],5,FALSE),4)</f>
        <v>96.394900000000007</v>
      </c>
      <c r="E13" s="35" t="str">
        <f>VLOOKUP(Tableau667[[#This Row],[ARTICLE]],Tableau10[[ARTICLE]:[TVA]],8,FALSE)</f>
        <v>Unité</v>
      </c>
      <c r="F13" s="36">
        <f>VLOOKUP(Tableau667[[#This Row],[ARTICLE]],Tableau10[[ARTICLE]:[TVA]],9,FALSE)</f>
        <v>0.1</v>
      </c>
    </row>
    <row r="14" spans="1:6" ht="29.45" customHeight="1" x14ac:dyDescent="0.25">
      <c r="A14" s="31" t="s">
        <v>49</v>
      </c>
      <c r="B14" s="32" t="s">
        <v>40</v>
      </c>
      <c r="C14" s="33" t="s">
        <v>22</v>
      </c>
      <c r="D14" s="34">
        <f>ROUND(VLOOKUP(Tableau667[[#This Row],[ARTICLE]],Tableau10[[ARTICLE]:[TVA]],5,FALSE),4)</f>
        <v>80.394900000000007</v>
      </c>
      <c r="E14" s="35" t="str">
        <f>VLOOKUP(Tableau667[[#This Row],[ARTICLE]],Tableau10[[ARTICLE]:[TVA]],8,FALSE)</f>
        <v>Carton</v>
      </c>
      <c r="F14" s="36">
        <f>VLOOKUP(Tableau667[[#This Row],[ARTICLE]],Tableau10[[ARTICLE]:[TVA]],9,FALSE)</f>
        <v>0.1</v>
      </c>
    </row>
    <row r="15" spans="1:6" ht="29.45" customHeight="1" x14ac:dyDescent="0.25">
      <c r="A15" s="17" t="s">
        <v>49</v>
      </c>
      <c r="B15" s="18" t="s">
        <v>41</v>
      </c>
      <c r="C15" s="19" t="s">
        <v>23</v>
      </c>
      <c r="D15" s="20">
        <f>ROUND(VLOOKUP(Tableau667[[#This Row],[ARTICLE]],Tableau10[[ARTICLE]:[TVA]],5,FALSE),4)</f>
        <v>48.3949</v>
      </c>
      <c r="E15" s="21" t="str">
        <f>VLOOKUP(Tableau667[[#This Row],[ARTICLE]],Tableau10[[ARTICLE]:[TVA]],8,FALSE)</f>
        <v>Sachet</v>
      </c>
      <c r="F15" s="22">
        <f>VLOOKUP(Tableau667[[#This Row],[ARTICLE]],Tableau10[[ARTICLE]:[TVA]],9,FALSE)</f>
        <v>0.1</v>
      </c>
    </row>
    <row r="16" spans="1:6" ht="29.45" customHeight="1" x14ac:dyDescent="0.25">
      <c r="A16" s="17" t="s">
        <v>49</v>
      </c>
      <c r="B16" s="18" t="s">
        <v>42</v>
      </c>
      <c r="C16" s="19" t="s">
        <v>24</v>
      </c>
      <c r="D16" s="20">
        <f>ROUND(VLOOKUP(Tableau667[[#This Row],[ARTICLE]],Tableau10[[ARTICLE]:[TVA]],5,FALSE),4)</f>
        <v>48.3949</v>
      </c>
      <c r="E16" s="21" t="str">
        <f>VLOOKUP(Tableau667[[#This Row],[ARTICLE]],Tableau10[[ARTICLE]:[TVA]],8,FALSE)</f>
        <v>Sachet</v>
      </c>
      <c r="F16" s="22">
        <f>VLOOKUP(Tableau667[[#This Row],[ARTICLE]],Tableau10[[ARTICLE]:[TVA]],9,FALSE)</f>
        <v>0.1</v>
      </c>
    </row>
    <row r="17" spans="1:6" ht="29.45" customHeight="1" x14ac:dyDescent="0.25">
      <c r="A17" s="17" t="s">
        <v>49</v>
      </c>
      <c r="B17" s="18" t="s">
        <v>43</v>
      </c>
      <c r="C17" s="19" t="s">
        <v>25</v>
      </c>
      <c r="D17" s="20">
        <f>ROUND(VLOOKUP(Tableau667[[#This Row],[ARTICLE]],Tableau10[[ARTICLE]:[TVA]],5,FALSE),4)</f>
        <v>32.3949</v>
      </c>
      <c r="E17" s="21" t="str">
        <f>VLOOKUP(Tableau667[[#This Row],[ARTICLE]],Tableau10[[ARTICLE]:[TVA]],8,FALSE)</f>
        <v>Sachet</v>
      </c>
      <c r="F17" s="22">
        <f>VLOOKUP(Tableau667[[#This Row],[ARTICLE]],Tableau10[[ARTICLE]:[TVA]],9,FALSE)</f>
        <v>0.1</v>
      </c>
    </row>
    <row r="18" spans="1:6" ht="29.45" customHeight="1" x14ac:dyDescent="0.25">
      <c r="A18" s="17" t="s">
        <v>49</v>
      </c>
      <c r="B18" s="18" t="s">
        <v>44</v>
      </c>
      <c r="C18" s="19" t="s">
        <v>26</v>
      </c>
      <c r="D18" s="20">
        <f>ROUND(VLOOKUP(Tableau667[[#This Row],[ARTICLE]],Tableau10[[ARTICLE]:[TVA]],5,FALSE),4)</f>
        <v>64.394900000000007</v>
      </c>
      <c r="E18" s="21" t="str">
        <f>VLOOKUP(Tableau667[[#This Row],[ARTICLE]],Tableau10[[ARTICLE]:[TVA]],8,FALSE)</f>
        <v>Sachet</v>
      </c>
      <c r="F18" s="22">
        <f>VLOOKUP(Tableau667[[#This Row],[ARTICLE]],Tableau10[[ARTICLE]:[TVA]],9,FALSE)</f>
        <v>0.1</v>
      </c>
    </row>
    <row r="19" spans="1:6" ht="29.45" customHeight="1" x14ac:dyDescent="0.25">
      <c r="A19" s="17" t="s">
        <v>49</v>
      </c>
      <c r="B19" s="18" t="s">
        <v>45</v>
      </c>
      <c r="C19" s="19" t="s">
        <v>27</v>
      </c>
      <c r="D19" s="20">
        <f>ROUND(VLOOKUP(Tableau667[[#This Row],[ARTICLE]],Tableau10[[ARTICLE]:[TVA]],5,FALSE),4)</f>
        <v>32.3949</v>
      </c>
      <c r="E19" s="21" t="str">
        <f>VLOOKUP(Tableau667[[#This Row],[ARTICLE]],Tableau10[[ARTICLE]:[TVA]],8,FALSE)</f>
        <v>Sachet</v>
      </c>
      <c r="F19" s="22">
        <f>VLOOKUP(Tableau667[[#This Row],[ARTICLE]],Tableau10[[ARTICLE]:[TVA]],9,FALSE)</f>
        <v>0.1</v>
      </c>
    </row>
    <row r="20" spans="1:6" ht="29.45" customHeight="1" x14ac:dyDescent="0.25">
      <c r="A20" s="17" t="s">
        <v>49</v>
      </c>
      <c r="B20" s="18" t="s">
        <v>46</v>
      </c>
      <c r="C20" s="19" t="s">
        <v>28</v>
      </c>
      <c r="D20" s="20">
        <f>ROUND(VLOOKUP(Tableau667[[#This Row],[ARTICLE]],Tableau10[[ARTICLE]:[TVA]],5,FALSE),4)</f>
        <v>16.3949</v>
      </c>
      <c r="E20" s="23" t="str">
        <f>VLOOKUP(Tableau667[[#This Row],[ARTICLE]],Tableau10[[ARTICLE]:[TVA]],8,FALSE)</f>
        <v>Sachet</v>
      </c>
      <c r="F20" s="24">
        <f>VLOOKUP(Tableau667[[#This Row],[ARTICLE]],Tableau10[[ARTICLE]:[TVA]],9,FALSE)</f>
        <v>0.1</v>
      </c>
    </row>
    <row r="21" spans="1:6" ht="29.45" customHeight="1" x14ac:dyDescent="0.25">
      <c r="A21" s="25" t="s">
        <v>49</v>
      </c>
      <c r="B21" s="26" t="s">
        <v>47</v>
      </c>
      <c r="C21" s="27" t="s">
        <v>29</v>
      </c>
      <c r="D21" s="28">
        <f>ROUND(VLOOKUP(Tableau667[[#This Row],[ARTICLE]],Tableau10[[ARTICLE]:[TVA]],5,FALSE),4)</f>
        <v>16.3949</v>
      </c>
      <c r="E21" s="29" t="str">
        <f>VLOOKUP(Tableau667[[#This Row],[ARTICLE]],Tableau10[[ARTICLE]:[TVA]],8,FALSE)</f>
        <v>Sachet</v>
      </c>
      <c r="F21" s="30">
        <f>VLOOKUP(Tableau667[[#This Row],[ARTICLE]],Tableau10[[ARTICLE]:[TVA]],9,FALSE)</f>
        <v>0.1</v>
      </c>
    </row>
  </sheetData>
  <mergeCells count="2">
    <mergeCell ref="A1:F1"/>
    <mergeCell ref="A2:F2"/>
  </mergeCells>
  <pageMargins left="0.7" right="0.7" top="0.75" bottom="0.75" header="0.3" footer="0.3"/>
  <pageSetup paperSize="9" scale="38" fitToHeight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B9CCA-5CF0-496D-AAE4-0A491C63E325}">
  <sheetPr codeName="Feuil6">
    <pageSetUpPr fitToPage="1"/>
  </sheetPr>
  <dimension ref="A1:F21"/>
  <sheetViews>
    <sheetView zoomScale="60" zoomScaleNormal="60" zoomScalePageLayoutView="40" workbookViewId="0">
      <selection sqref="A1:F1"/>
    </sheetView>
  </sheetViews>
  <sheetFormatPr baseColWidth="10" defaultRowHeight="18.75" x14ac:dyDescent="0.25"/>
  <cols>
    <col min="1" max="1" width="56.7109375" customWidth="1"/>
    <col min="2" max="2" width="24.7109375" bestFit="1" customWidth="1"/>
    <col min="3" max="3" width="95.28515625" customWidth="1"/>
    <col min="4" max="4" width="25.5703125" style="10" customWidth="1"/>
    <col min="5" max="5" width="18.5703125" style="11" customWidth="1"/>
    <col min="6" max="6" width="14.28515625" style="12" customWidth="1"/>
  </cols>
  <sheetData>
    <row r="1" spans="1:6" ht="84.6" customHeight="1" x14ac:dyDescent="0.25">
      <c r="A1" s="83" t="s">
        <v>65</v>
      </c>
      <c r="B1" s="83"/>
      <c r="C1" s="83"/>
      <c r="D1" s="83"/>
      <c r="E1" s="83"/>
      <c r="F1" s="83"/>
    </row>
    <row r="2" spans="1:6" ht="64.900000000000006" customHeight="1" x14ac:dyDescent="0.25">
      <c r="A2" s="84">
        <v>44444</v>
      </c>
      <c r="B2" s="84"/>
      <c r="C2" s="84"/>
      <c r="D2" s="84"/>
      <c r="E2" s="84"/>
      <c r="F2" s="84"/>
    </row>
    <row r="3" spans="1:6" ht="52.15" customHeight="1" x14ac:dyDescent="0.25">
      <c r="A3" s="43" t="s">
        <v>2</v>
      </c>
      <c r="B3" s="44" t="s">
        <v>10</v>
      </c>
      <c r="C3" s="45" t="s">
        <v>4</v>
      </c>
      <c r="D3" s="46" t="s">
        <v>11</v>
      </c>
      <c r="E3" s="47" t="s">
        <v>6</v>
      </c>
      <c r="F3" s="48" t="s">
        <v>7</v>
      </c>
    </row>
    <row r="4" spans="1:6" ht="29.45" customHeight="1" x14ac:dyDescent="0.25">
      <c r="A4" s="17" t="s">
        <v>48</v>
      </c>
      <c r="B4" s="18" t="s">
        <v>30</v>
      </c>
      <c r="C4" s="19" t="s">
        <v>12</v>
      </c>
      <c r="D4" s="20">
        <f>ROUND(VLOOKUP(Tableau6678[[#This Row],[ARTICLE]],Tableau10[[ARTICLE]:[TVA]],6,FALSE),4)</f>
        <v>22.363600000000002</v>
      </c>
      <c r="E4" s="21" t="str">
        <f>VLOOKUP(Tableau6678[[#This Row],[ARTICLE]],Tableau10[[ARTICLE]:[TVA]],8,FALSE)</f>
        <v>Unité</v>
      </c>
      <c r="F4" s="22">
        <f>VLOOKUP(Tableau6678[[#This Row],[ARTICLE]],Tableau10[[ARTICLE]:[TVA]],9,FALSE)</f>
        <v>0.2</v>
      </c>
    </row>
    <row r="5" spans="1:6" ht="29.45" customHeight="1" x14ac:dyDescent="0.25">
      <c r="A5" s="17" t="s">
        <v>48</v>
      </c>
      <c r="B5" s="18" t="s">
        <v>31</v>
      </c>
      <c r="C5" s="19" t="s">
        <v>13</v>
      </c>
      <c r="D5" s="20">
        <f>ROUND(VLOOKUP(Tableau6678[[#This Row],[ARTICLE]],Tableau10[[ARTICLE]:[TVA]],6,FALSE),4)</f>
        <v>44.188600000000001</v>
      </c>
      <c r="E5" s="21" t="str">
        <f>VLOOKUP(Tableau6678[[#This Row],[ARTICLE]],Tableau10[[ARTICLE]:[TVA]],8,FALSE)</f>
        <v>Unité</v>
      </c>
      <c r="F5" s="22">
        <f>VLOOKUP(Tableau6678[[#This Row],[ARTICLE]],Tableau10[[ARTICLE]:[TVA]],9,FALSE)</f>
        <v>0.2</v>
      </c>
    </row>
    <row r="6" spans="1:6" ht="29.45" customHeight="1" x14ac:dyDescent="0.25">
      <c r="A6" s="17" t="s">
        <v>48</v>
      </c>
      <c r="B6" s="18" t="s">
        <v>32</v>
      </c>
      <c r="C6" s="19" t="s">
        <v>14</v>
      </c>
      <c r="D6" s="20">
        <f>ROUND(VLOOKUP(Tableau6678[[#This Row],[ARTICLE]],Tableau10[[ARTICLE]:[TVA]],6,FALSE),4)</f>
        <v>66.013599999999997</v>
      </c>
      <c r="E6" s="21" t="str">
        <f>VLOOKUP(Tableau6678[[#This Row],[ARTICLE]],Tableau10[[ARTICLE]:[TVA]],8,FALSE)</f>
        <v>Unité</v>
      </c>
      <c r="F6" s="22">
        <f>VLOOKUP(Tableau6678[[#This Row],[ARTICLE]],Tableau10[[ARTICLE]:[TVA]],9,FALSE)</f>
        <v>0.2</v>
      </c>
    </row>
    <row r="7" spans="1:6" ht="29.45" customHeight="1" x14ac:dyDescent="0.25">
      <c r="A7" s="17" t="s">
        <v>48</v>
      </c>
      <c r="B7" s="18" t="s">
        <v>33</v>
      </c>
      <c r="C7" s="19" t="s">
        <v>15</v>
      </c>
      <c r="D7" s="20">
        <f>ROUND(VLOOKUP(Tableau6678[[#This Row],[ARTICLE]],Tableau10[[ARTICLE]:[TVA]],6,FALSE),4)</f>
        <v>66.013599999999997</v>
      </c>
      <c r="E7" s="21" t="str">
        <f>VLOOKUP(Tableau6678[[#This Row],[ARTICLE]],Tableau10[[ARTICLE]:[TVA]],8,FALSE)</f>
        <v>Unité</v>
      </c>
      <c r="F7" s="22">
        <f>VLOOKUP(Tableau6678[[#This Row],[ARTICLE]],Tableau10[[ARTICLE]:[TVA]],9,FALSE)</f>
        <v>0.2</v>
      </c>
    </row>
    <row r="8" spans="1:6" ht="29.45" customHeight="1" x14ac:dyDescent="0.25">
      <c r="A8" s="17" t="s">
        <v>48</v>
      </c>
      <c r="B8" s="18" t="s">
        <v>34</v>
      </c>
      <c r="C8" s="19" t="s">
        <v>16</v>
      </c>
      <c r="D8" s="20">
        <f>ROUND(VLOOKUP(Tableau6678[[#This Row],[ARTICLE]],Tableau10[[ARTICLE]:[TVA]],6,FALSE),4)</f>
        <v>66.013599999999997</v>
      </c>
      <c r="E8" s="23" t="str">
        <f>VLOOKUP(Tableau6678[[#This Row],[ARTICLE]],Tableau10[[ARTICLE]:[TVA]],8,FALSE)</f>
        <v>Unité</v>
      </c>
      <c r="F8" s="24">
        <f>VLOOKUP(Tableau6678[[#This Row],[ARTICLE]],Tableau10[[ARTICLE]:[TVA]],9,FALSE)</f>
        <v>0.2</v>
      </c>
    </row>
    <row r="9" spans="1:6" ht="29.45" customHeight="1" x14ac:dyDescent="0.25">
      <c r="A9" s="37" t="s">
        <v>48</v>
      </c>
      <c r="B9" s="38" t="s">
        <v>35</v>
      </c>
      <c r="C9" s="39" t="s">
        <v>17</v>
      </c>
      <c r="D9" s="40">
        <f>ROUND(VLOOKUP(Tableau6678[[#This Row],[ARTICLE]],Tableau10[[ARTICLE]:[TVA]],6,FALSE),4)</f>
        <v>44.188600000000001</v>
      </c>
      <c r="E9" s="41" t="str">
        <f>VLOOKUP(Tableau6678[[#This Row],[ARTICLE]],Tableau10[[ARTICLE]:[TVA]],8,FALSE)</f>
        <v>Unité</v>
      </c>
      <c r="F9" s="42">
        <f>VLOOKUP(Tableau6678[[#This Row],[ARTICLE]],Tableau10[[ARTICLE]:[TVA]],9,FALSE)</f>
        <v>0.2</v>
      </c>
    </row>
    <row r="10" spans="1:6" ht="29.45" customHeight="1" x14ac:dyDescent="0.25">
      <c r="A10" s="37" t="s">
        <v>48</v>
      </c>
      <c r="B10" s="38" t="s">
        <v>36</v>
      </c>
      <c r="C10" s="39" t="s">
        <v>18</v>
      </c>
      <c r="D10" s="40">
        <f>ROUND(VLOOKUP(Tableau6678[[#This Row],[ARTICLE]],Tableau10[[ARTICLE]:[TVA]],6,FALSE),4)</f>
        <v>44.188600000000001</v>
      </c>
      <c r="E10" s="41" t="str">
        <f>VLOOKUP(Tableau6678[[#This Row],[ARTICLE]],Tableau10[[ARTICLE]:[TVA]],8,FALSE)</f>
        <v>Carton</v>
      </c>
      <c r="F10" s="42">
        <f>VLOOKUP(Tableau6678[[#This Row],[ARTICLE]],Tableau10[[ARTICLE]:[TVA]],9,FALSE)</f>
        <v>0.2</v>
      </c>
    </row>
    <row r="11" spans="1:6" ht="29.45" customHeight="1" x14ac:dyDescent="0.25">
      <c r="A11" s="17" t="s">
        <v>49</v>
      </c>
      <c r="B11" s="18" t="s">
        <v>37</v>
      </c>
      <c r="C11" s="19" t="s">
        <v>19</v>
      </c>
      <c r="D11" s="20">
        <f>ROUND(VLOOKUP(Tableau6678[[#This Row],[ARTICLE]],Tableau10[[ARTICLE]:[TVA]],6,FALSE),4)</f>
        <v>87.8386</v>
      </c>
      <c r="E11" s="23" t="str">
        <f>VLOOKUP(Tableau6678[[#This Row],[ARTICLE]],Tableau10[[ARTICLE]:[TVA]],8,FALSE)</f>
        <v>Unité</v>
      </c>
      <c r="F11" s="24">
        <f>VLOOKUP(Tableau6678[[#This Row],[ARTICLE]],Tableau10[[ARTICLE]:[TVA]],9,FALSE)</f>
        <v>0.1</v>
      </c>
    </row>
    <row r="12" spans="1:6" ht="29.45" customHeight="1" x14ac:dyDescent="0.25">
      <c r="A12" s="31" t="s">
        <v>49</v>
      </c>
      <c r="B12" s="32" t="s">
        <v>38</v>
      </c>
      <c r="C12" s="33" t="s">
        <v>20</v>
      </c>
      <c r="D12" s="34">
        <f>ROUND(VLOOKUP(Tableau6678[[#This Row],[ARTICLE]],Tableau10[[ARTICLE]:[TVA]],6,FALSE),4)</f>
        <v>131.48859999999999</v>
      </c>
      <c r="E12" s="35" t="str">
        <f>VLOOKUP(Tableau6678[[#This Row],[ARTICLE]],Tableau10[[ARTICLE]:[TVA]],8,FALSE)</f>
        <v>Unité</v>
      </c>
      <c r="F12" s="36">
        <f>VLOOKUP(Tableau6678[[#This Row],[ARTICLE]],Tableau10[[ARTICLE]:[TVA]],9,FALSE)</f>
        <v>0.1</v>
      </c>
    </row>
    <row r="13" spans="1:6" ht="29.45" customHeight="1" x14ac:dyDescent="0.25">
      <c r="A13" s="31" t="s">
        <v>49</v>
      </c>
      <c r="B13" s="32" t="s">
        <v>39</v>
      </c>
      <c r="C13" s="33" t="s">
        <v>21</v>
      </c>
      <c r="D13" s="34">
        <f>ROUND(VLOOKUP(Tableau6678[[#This Row],[ARTICLE]],Tableau10[[ARTICLE]:[TVA]],6,FALSE),4)</f>
        <v>131.48859999999999</v>
      </c>
      <c r="E13" s="35" t="str">
        <f>VLOOKUP(Tableau6678[[#This Row],[ARTICLE]],Tableau10[[ARTICLE]:[TVA]],8,FALSE)</f>
        <v>Unité</v>
      </c>
      <c r="F13" s="36">
        <f>VLOOKUP(Tableau6678[[#This Row],[ARTICLE]],Tableau10[[ARTICLE]:[TVA]],9,FALSE)</f>
        <v>0.1</v>
      </c>
    </row>
    <row r="14" spans="1:6" ht="29.45" customHeight="1" x14ac:dyDescent="0.25">
      <c r="A14" s="31" t="s">
        <v>49</v>
      </c>
      <c r="B14" s="32" t="s">
        <v>40</v>
      </c>
      <c r="C14" s="33" t="s">
        <v>22</v>
      </c>
      <c r="D14" s="34">
        <f>ROUND(VLOOKUP(Tableau6678[[#This Row],[ARTICLE]],Tableau10[[ARTICLE]:[TVA]],6,FALSE),4)</f>
        <v>109.6636</v>
      </c>
      <c r="E14" s="35" t="str">
        <f>VLOOKUP(Tableau6678[[#This Row],[ARTICLE]],Tableau10[[ARTICLE]:[TVA]],8,FALSE)</f>
        <v>Carton</v>
      </c>
      <c r="F14" s="36">
        <f>VLOOKUP(Tableau6678[[#This Row],[ARTICLE]],Tableau10[[ARTICLE]:[TVA]],9,FALSE)</f>
        <v>0.1</v>
      </c>
    </row>
    <row r="15" spans="1:6" ht="29.45" customHeight="1" x14ac:dyDescent="0.25">
      <c r="A15" s="17" t="s">
        <v>49</v>
      </c>
      <c r="B15" s="18" t="s">
        <v>41</v>
      </c>
      <c r="C15" s="19" t="s">
        <v>23</v>
      </c>
      <c r="D15" s="20">
        <f>ROUND(VLOOKUP(Tableau6678[[#This Row],[ARTICLE]],Tableau10[[ARTICLE]:[TVA]],6,FALSE),4)</f>
        <v>66.013599999999997</v>
      </c>
      <c r="E15" s="21" t="str">
        <f>VLOOKUP(Tableau6678[[#This Row],[ARTICLE]],Tableau10[[ARTICLE]:[TVA]],8,FALSE)</f>
        <v>Sachet</v>
      </c>
      <c r="F15" s="22">
        <f>VLOOKUP(Tableau6678[[#This Row],[ARTICLE]],Tableau10[[ARTICLE]:[TVA]],9,FALSE)</f>
        <v>0.1</v>
      </c>
    </row>
    <row r="16" spans="1:6" ht="29.45" customHeight="1" x14ac:dyDescent="0.25">
      <c r="A16" s="17" t="s">
        <v>49</v>
      </c>
      <c r="B16" s="18" t="s">
        <v>42</v>
      </c>
      <c r="C16" s="19" t="s">
        <v>24</v>
      </c>
      <c r="D16" s="20">
        <f>ROUND(VLOOKUP(Tableau6678[[#This Row],[ARTICLE]],Tableau10[[ARTICLE]:[TVA]],6,FALSE),4)</f>
        <v>66.013599999999997</v>
      </c>
      <c r="E16" s="21" t="str">
        <f>VLOOKUP(Tableau6678[[#This Row],[ARTICLE]],Tableau10[[ARTICLE]:[TVA]],8,FALSE)</f>
        <v>Sachet</v>
      </c>
      <c r="F16" s="22">
        <f>VLOOKUP(Tableau6678[[#This Row],[ARTICLE]],Tableau10[[ARTICLE]:[TVA]],9,FALSE)</f>
        <v>0.1</v>
      </c>
    </row>
    <row r="17" spans="1:6" ht="29.45" customHeight="1" x14ac:dyDescent="0.25">
      <c r="A17" s="17" t="s">
        <v>49</v>
      </c>
      <c r="B17" s="18" t="s">
        <v>43</v>
      </c>
      <c r="C17" s="19" t="s">
        <v>25</v>
      </c>
      <c r="D17" s="20">
        <f>ROUND(VLOOKUP(Tableau6678[[#This Row],[ARTICLE]],Tableau10[[ARTICLE]:[TVA]],6,FALSE),4)</f>
        <v>44.188600000000001</v>
      </c>
      <c r="E17" s="21" t="str">
        <f>VLOOKUP(Tableau6678[[#This Row],[ARTICLE]],Tableau10[[ARTICLE]:[TVA]],8,FALSE)</f>
        <v>Sachet</v>
      </c>
      <c r="F17" s="22">
        <f>VLOOKUP(Tableau6678[[#This Row],[ARTICLE]],Tableau10[[ARTICLE]:[TVA]],9,FALSE)</f>
        <v>0.1</v>
      </c>
    </row>
    <row r="18" spans="1:6" ht="29.45" customHeight="1" x14ac:dyDescent="0.25">
      <c r="A18" s="17" t="s">
        <v>49</v>
      </c>
      <c r="B18" s="18" t="s">
        <v>44</v>
      </c>
      <c r="C18" s="19" t="s">
        <v>26</v>
      </c>
      <c r="D18" s="20">
        <f>ROUND(VLOOKUP(Tableau6678[[#This Row],[ARTICLE]],Tableau10[[ARTICLE]:[TVA]],6,FALSE),4)</f>
        <v>87.8386</v>
      </c>
      <c r="E18" s="21" t="str">
        <f>VLOOKUP(Tableau6678[[#This Row],[ARTICLE]],Tableau10[[ARTICLE]:[TVA]],8,FALSE)</f>
        <v>Sachet</v>
      </c>
      <c r="F18" s="22">
        <f>VLOOKUP(Tableau6678[[#This Row],[ARTICLE]],Tableau10[[ARTICLE]:[TVA]],9,FALSE)</f>
        <v>0.1</v>
      </c>
    </row>
    <row r="19" spans="1:6" ht="29.45" customHeight="1" x14ac:dyDescent="0.25">
      <c r="A19" s="17" t="s">
        <v>49</v>
      </c>
      <c r="B19" s="18" t="s">
        <v>45</v>
      </c>
      <c r="C19" s="19" t="s">
        <v>27</v>
      </c>
      <c r="D19" s="20">
        <f>ROUND(VLOOKUP(Tableau6678[[#This Row],[ARTICLE]],Tableau10[[ARTICLE]:[TVA]],6,FALSE),4)</f>
        <v>44.188600000000001</v>
      </c>
      <c r="E19" s="21" t="str">
        <f>VLOOKUP(Tableau6678[[#This Row],[ARTICLE]],Tableau10[[ARTICLE]:[TVA]],8,FALSE)</f>
        <v>Sachet</v>
      </c>
      <c r="F19" s="22">
        <f>VLOOKUP(Tableau6678[[#This Row],[ARTICLE]],Tableau10[[ARTICLE]:[TVA]],9,FALSE)</f>
        <v>0.1</v>
      </c>
    </row>
    <row r="20" spans="1:6" ht="29.45" customHeight="1" x14ac:dyDescent="0.25">
      <c r="A20" s="17" t="s">
        <v>49</v>
      </c>
      <c r="B20" s="18" t="s">
        <v>46</v>
      </c>
      <c r="C20" s="19" t="s">
        <v>28</v>
      </c>
      <c r="D20" s="20">
        <f>ROUND(VLOOKUP(Tableau6678[[#This Row],[ARTICLE]],Tableau10[[ARTICLE]:[TVA]],6,FALSE),4)</f>
        <v>22.363600000000002</v>
      </c>
      <c r="E20" s="23" t="str">
        <f>VLOOKUP(Tableau6678[[#This Row],[ARTICLE]],Tableau10[[ARTICLE]:[TVA]],8,FALSE)</f>
        <v>Sachet</v>
      </c>
      <c r="F20" s="24">
        <f>VLOOKUP(Tableau6678[[#This Row],[ARTICLE]],Tableau10[[ARTICLE]:[TVA]],9,FALSE)</f>
        <v>0.1</v>
      </c>
    </row>
    <row r="21" spans="1:6" ht="29.45" customHeight="1" x14ac:dyDescent="0.25">
      <c r="A21" s="25" t="s">
        <v>49</v>
      </c>
      <c r="B21" s="26" t="s">
        <v>47</v>
      </c>
      <c r="C21" s="27" t="s">
        <v>29</v>
      </c>
      <c r="D21" s="28">
        <f>ROUND(VLOOKUP(Tableau6678[[#This Row],[ARTICLE]],Tableau10[[ARTICLE]:[TVA]],6,FALSE),4)</f>
        <v>22.363600000000002</v>
      </c>
      <c r="E21" s="29" t="str">
        <f>VLOOKUP(Tableau6678[[#This Row],[ARTICLE]],Tableau10[[ARTICLE]:[TVA]],8,FALSE)</f>
        <v>Sachet</v>
      </c>
      <c r="F21" s="30">
        <f>VLOOKUP(Tableau6678[[#This Row],[ARTICLE]],Tableau10[[ARTICLE]:[TVA]],9,FALSE)</f>
        <v>0.1</v>
      </c>
    </row>
  </sheetData>
  <mergeCells count="2">
    <mergeCell ref="A1:F1"/>
    <mergeCell ref="A2:F2"/>
  </mergeCells>
  <pageMargins left="0.7" right="0.7" top="0.75" bottom="0.75" header="0.3" footer="0.3"/>
  <pageSetup paperSize="9" scale="38" fitToHeight="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EC5F-AAAF-4CF2-A738-0036ABD23885}">
  <sheetPr codeName="Feuil3">
    <pageSetUpPr fitToPage="1"/>
  </sheetPr>
  <dimension ref="A1:G11"/>
  <sheetViews>
    <sheetView topLeftCell="B1" zoomScale="115" zoomScaleNormal="115" workbookViewId="0">
      <selection sqref="A1:B1"/>
    </sheetView>
  </sheetViews>
  <sheetFormatPr baseColWidth="10" defaultColWidth="11.42578125" defaultRowHeight="15" x14ac:dyDescent="0.25"/>
  <cols>
    <col min="1" max="1" width="15.42578125" customWidth="1"/>
    <col min="2" max="2" width="94.85546875" bestFit="1" customWidth="1"/>
    <col min="3" max="3" width="18.140625" bestFit="1" customWidth="1"/>
    <col min="4" max="4" width="76.5703125" customWidth="1"/>
    <col min="5" max="5" width="146.7109375" bestFit="1" customWidth="1"/>
    <col min="6" max="6" width="56.7109375" bestFit="1" customWidth="1"/>
    <col min="7" max="7" width="141" bestFit="1" customWidth="1"/>
  </cols>
  <sheetData>
    <row r="1" spans="1:7" ht="132.6" customHeight="1" x14ac:dyDescent="0.25">
      <c r="A1" s="85" t="s">
        <v>62</v>
      </c>
      <c r="B1" s="85"/>
      <c r="C1" s="82"/>
      <c r="D1" s="82"/>
      <c r="E1" s="82"/>
      <c r="F1" s="82"/>
      <c r="G1" s="82"/>
    </row>
    <row r="3" spans="1:7" x14ac:dyDescent="0.25">
      <c r="A3" s="57" t="s">
        <v>60</v>
      </c>
      <c r="B3" s="57"/>
    </row>
    <row r="4" spans="1:7" x14ac:dyDescent="0.25">
      <c r="A4" s="53" t="s">
        <v>38</v>
      </c>
      <c r="B4" s="54" t="s">
        <v>20</v>
      </c>
    </row>
    <row r="5" spans="1:7" x14ac:dyDescent="0.25">
      <c r="A5" s="55" t="s">
        <v>39</v>
      </c>
      <c r="B5" s="56" t="s">
        <v>21</v>
      </c>
    </row>
    <row r="6" spans="1:7" x14ac:dyDescent="0.25">
      <c r="A6" s="53" t="s">
        <v>40</v>
      </c>
      <c r="B6" s="54" t="s">
        <v>22</v>
      </c>
    </row>
    <row r="7" spans="1:7" s="15" customFormat="1" x14ac:dyDescent="0.25">
      <c r="A7" s="13"/>
      <c r="B7" s="14"/>
    </row>
    <row r="8" spans="1:7" x14ac:dyDescent="0.25">
      <c r="A8" s="57" t="s">
        <v>61</v>
      </c>
      <c r="B8" s="57"/>
    </row>
    <row r="9" spans="1:7" x14ac:dyDescent="0.25">
      <c r="A9" s="49" t="s">
        <v>35</v>
      </c>
      <c r="B9" s="50" t="s">
        <v>17</v>
      </c>
    </row>
    <row r="10" spans="1:7" x14ac:dyDescent="0.25">
      <c r="A10" s="51" t="s">
        <v>36</v>
      </c>
      <c r="B10" s="52" t="s">
        <v>18</v>
      </c>
    </row>
    <row r="11" spans="1:7" x14ac:dyDescent="0.25">
      <c r="A11" s="16"/>
      <c r="B11" s="16"/>
    </row>
  </sheetData>
  <mergeCells count="1">
    <mergeCell ref="A1:B1"/>
  </mergeCells>
  <pageMargins left="0.7" right="0.7" top="0.75" bottom="0.75" header="0.3" footer="0.3"/>
  <pageSetup paperSize="9" scale="7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Matrice</vt:lpstr>
      <vt:lpstr>Tarif 1</vt:lpstr>
      <vt:lpstr>Tarif 2</vt:lpstr>
      <vt:lpstr>Tarif 3</vt:lpstr>
      <vt:lpstr>Tarif 4</vt:lpstr>
      <vt:lpstr>Nouveauté-Retrait-Alternative</vt:lpstr>
      <vt:lpstr>'Tarif 1'!Zone_d_impression</vt:lpstr>
      <vt:lpstr>'Tarif 2'!Zone_d_impression</vt:lpstr>
      <vt:lpstr>'Tarif 3'!Zone_d_impression</vt:lpstr>
      <vt:lpstr>'Tarif 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BIOBEST - Service Clients</dc:creator>
  <cp:lastModifiedBy>Bruno MAZEPA</cp:lastModifiedBy>
  <cp:lastPrinted>2021-11-02T09:31:03Z</cp:lastPrinted>
  <dcterms:created xsi:type="dcterms:W3CDTF">2021-11-01T18:43:50Z</dcterms:created>
  <dcterms:modified xsi:type="dcterms:W3CDTF">2021-11-02T09:34:47Z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2021-11-02T09:11:57Z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6d316a3e-af9a-4f22-913b-00b526121036</vt:lpwstr>
  </property>
  <property fmtid="{D5CDD505-2E9C-101B-9397-08002B2CF9AE}" pid="8" name="MSIP_Label_c135c4ba-2280-41f8-be7d-6f21d368baa3_ContentBits">
    <vt:lpwstr>0</vt:lpwstr>
  </property>
</Properties>
</file>