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500" windowHeight="19950" activeTab="1"/>
  </bookViews>
  <sheets>
    <sheet name="Datas" sheetId="1" r:id="rId1"/>
    <sheet name="MSK" sheetId="5" r:id="rId2"/>
    <sheet name="ARCHIVES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5" l="1"/>
  <c r="E18" i="5" l="1"/>
  <c r="E17" i="5"/>
  <c r="H18" i="5"/>
  <c r="H15" i="5"/>
  <c r="H14" i="5"/>
  <c r="E22" i="5"/>
  <c r="E23" i="5"/>
  <c r="E24" i="5"/>
  <c r="G37" i="1"/>
  <c r="G43" i="1"/>
  <c r="G44" i="1"/>
  <c r="G45" i="1"/>
  <c r="G46" i="1"/>
  <c r="G47" i="1"/>
  <c r="E20" i="5" l="1"/>
  <c r="H21" i="5" s="1"/>
  <c r="H23" i="5" s="1"/>
  <c r="M43" i="1"/>
  <c r="O43" i="1" s="1"/>
  <c r="P43" i="1" s="1"/>
  <c r="J42" i="1"/>
  <c r="H42" i="1"/>
  <c r="J41" i="1" l="1"/>
  <c r="H41" i="1"/>
  <c r="E41" i="1"/>
  <c r="D41" i="1"/>
  <c r="C41" i="1"/>
  <c r="J40" i="1"/>
  <c r="H40" i="1"/>
  <c r="C40" i="1"/>
  <c r="G40" i="1" s="1"/>
  <c r="E16" i="5"/>
  <c r="E15" i="5"/>
  <c r="G41" i="1" l="1"/>
  <c r="J39" i="1" l="1"/>
  <c r="H39" i="1"/>
  <c r="C39" i="1"/>
  <c r="G39" i="1" s="1"/>
  <c r="C38" i="1"/>
  <c r="G38" i="1" s="1"/>
  <c r="H38" i="1"/>
  <c r="J38" i="1"/>
  <c r="J37" i="1"/>
  <c r="H37" i="1"/>
  <c r="H36" i="1"/>
  <c r="J36" i="1"/>
  <c r="C35" i="1"/>
  <c r="J35" i="1"/>
  <c r="I35" i="1"/>
  <c r="H35" i="1"/>
  <c r="J34" i="1"/>
  <c r="I34" i="1"/>
  <c r="H34" i="1"/>
  <c r="D34" i="1"/>
  <c r="C34" i="1"/>
  <c r="G34" i="1" s="1"/>
  <c r="M35" i="1"/>
  <c r="M36" i="1"/>
  <c r="M37" i="1"/>
  <c r="M38" i="1"/>
  <c r="M39" i="1"/>
  <c r="K40" i="1"/>
  <c r="M40" i="1"/>
  <c r="K41" i="1"/>
  <c r="M41" i="1"/>
  <c r="M42" i="1"/>
  <c r="C33" i="1"/>
  <c r="G33" i="1" s="1"/>
  <c r="J33" i="1"/>
  <c r="H33" i="1"/>
  <c r="J32" i="1"/>
  <c r="I32" i="1"/>
  <c r="H32" i="1"/>
  <c r="D32" i="1"/>
  <c r="C32" i="1"/>
  <c r="H31" i="1"/>
  <c r="J31" i="1"/>
  <c r="C31" i="1"/>
  <c r="G31" i="1" s="1"/>
  <c r="H30" i="1"/>
  <c r="J30" i="1"/>
  <c r="J29" i="1"/>
  <c r="I29" i="1"/>
  <c r="H29" i="1"/>
  <c r="E29" i="1"/>
  <c r="J28" i="1"/>
  <c r="J27" i="1"/>
  <c r="I28" i="1"/>
  <c r="I27" i="1"/>
  <c r="H28" i="1"/>
  <c r="H27" i="1"/>
  <c r="D28" i="1"/>
  <c r="C28" i="1"/>
  <c r="D27" i="1"/>
  <c r="C27" i="1"/>
  <c r="G27" i="1" s="1"/>
  <c r="C26" i="1"/>
  <c r="G26" i="1" s="1"/>
  <c r="H26" i="1"/>
  <c r="J26" i="1"/>
  <c r="C25" i="1"/>
  <c r="G25" i="1" s="1"/>
  <c r="H25" i="1"/>
  <c r="J25" i="1"/>
  <c r="H24" i="1"/>
  <c r="H23" i="1"/>
  <c r="J23" i="1"/>
  <c r="J24" i="1"/>
  <c r="J22" i="1"/>
  <c r="H22" i="1"/>
  <c r="C22" i="1"/>
  <c r="G22" i="1" s="1"/>
  <c r="M23" i="1"/>
  <c r="M24" i="1"/>
  <c r="M25" i="1"/>
  <c r="M26" i="1"/>
  <c r="M27" i="1"/>
  <c r="M28" i="1"/>
  <c r="M29" i="1"/>
  <c r="M30" i="1"/>
  <c r="M31" i="1"/>
  <c r="M32" i="1"/>
  <c r="M33" i="1"/>
  <c r="M34" i="1"/>
  <c r="J21" i="1"/>
  <c r="H21" i="1"/>
  <c r="G28" i="1" l="1"/>
  <c r="G32" i="1"/>
  <c r="O41" i="1"/>
  <c r="P41" i="1" s="1"/>
  <c r="O40" i="1"/>
  <c r="P40" i="1" s="1"/>
  <c r="K39" i="1"/>
  <c r="O39" i="1" s="1"/>
  <c r="P39" i="1" s="1"/>
  <c r="K38" i="1"/>
  <c r="O38" i="1" s="1"/>
  <c r="P38" i="1" s="1"/>
  <c r="K37" i="1"/>
  <c r="O37" i="1" s="1"/>
  <c r="P37" i="1" s="1"/>
  <c r="K34" i="1"/>
  <c r="O34" i="1" s="1"/>
  <c r="P34" i="1" s="1"/>
  <c r="K33" i="1"/>
  <c r="O33" i="1" s="1"/>
  <c r="P33" i="1" s="1"/>
  <c r="K32" i="1"/>
  <c r="O32" i="1" s="1"/>
  <c r="P32" i="1" s="1"/>
  <c r="K31" i="1"/>
  <c r="O31" i="1" s="1"/>
  <c r="P31" i="1" s="1"/>
  <c r="K28" i="1"/>
  <c r="O28" i="1" s="1"/>
  <c r="P28" i="1" s="1"/>
  <c r="K27" i="1"/>
  <c r="O27" i="1" s="1"/>
  <c r="P27" i="1" s="1"/>
  <c r="K26" i="1"/>
  <c r="O26" i="1" s="1"/>
  <c r="P26" i="1" s="1"/>
  <c r="K25" i="1"/>
  <c r="O25" i="1" s="1"/>
  <c r="P25" i="1" s="1"/>
  <c r="F10" i="1"/>
  <c r="C42" i="1" s="1"/>
  <c r="G42" i="1" s="1"/>
  <c r="K42" i="1" s="1"/>
  <c r="O42" i="1" s="1"/>
  <c r="P42" i="1" s="1"/>
  <c r="D4" i="1" l="1"/>
  <c r="F6" i="1"/>
  <c r="F8" i="1"/>
  <c r="C21" i="1" s="1"/>
  <c r="F5" i="1"/>
  <c r="C8" i="1"/>
  <c r="C23" i="1" s="1"/>
  <c r="C7" i="1"/>
  <c r="C24" i="1" s="1"/>
  <c r="J20" i="1"/>
  <c r="I20" i="1"/>
  <c r="H20" i="1"/>
  <c r="D20" i="1"/>
  <c r="C20" i="1"/>
  <c r="G20" i="1" s="1"/>
  <c r="M19" i="1"/>
  <c r="M20" i="1"/>
  <c r="M21" i="1"/>
  <c r="M22" i="1"/>
  <c r="K22" i="1"/>
  <c r="J19" i="1"/>
  <c r="H19" i="1"/>
  <c r="C19" i="1"/>
  <c r="M18" i="1"/>
  <c r="J18" i="1"/>
  <c r="G24" i="1" l="1"/>
  <c r="K24" i="1" s="1"/>
  <c r="O24" i="1" s="1"/>
  <c r="P24" i="1" s="1"/>
  <c r="G23" i="1"/>
  <c r="K23" i="1" s="1"/>
  <c r="O23" i="1" s="1"/>
  <c r="P23" i="1" s="1"/>
  <c r="C29" i="1"/>
  <c r="C30" i="1"/>
  <c r="G30" i="1" s="1"/>
  <c r="K30" i="1" s="1"/>
  <c r="O30" i="1" s="1"/>
  <c r="P30" i="1" s="1"/>
  <c r="G19" i="1"/>
  <c r="D35" i="1"/>
  <c r="G35" i="1" s="1"/>
  <c r="K35" i="1" s="1"/>
  <c r="O35" i="1" s="1"/>
  <c r="P35" i="1" s="1"/>
  <c r="G21" i="1"/>
  <c r="E14" i="5"/>
  <c r="D29" i="1"/>
  <c r="C36" i="1"/>
  <c r="G36" i="1" s="1"/>
  <c r="K36" i="1" s="1"/>
  <c r="O36" i="1" s="1"/>
  <c r="P36" i="1" s="1"/>
  <c r="O22" i="1"/>
  <c r="P22" i="1" s="1"/>
  <c r="K19" i="1"/>
  <c r="K20" i="1"/>
  <c r="O20" i="1" s="1"/>
  <c r="P20" i="1" s="1"/>
  <c r="K21" i="1" l="1"/>
  <c r="G29" i="1"/>
  <c r="K29" i="1" s="1"/>
  <c r="O29" i="1" s="1"/>
  <c r="P29" i="1" s="1"/>
  <c r="O19" i="1"/>
  <c r="P19" i="1" s="1"/>
  <c r="I18" i="1"/>
  <c r="H18" i="1"/>
  <c r="E18" i="1"/>
  <c r="D18" i="1"/>
  <c r="C18" i="1"/>
  <c r="G18" i="1" l="1"/>
  <c r="O21" i="1"/>
  <c r="P21" i="1" s="1"/>
  <c r="K18" i="1"/>
  <c r="O18" i="1" s="1"/>
  <c r="P18" i="1" s="1"/>
</calcChain>
</file>

<file path=xl/sharedStrings.xml><?xml version="1.0" encoding="utf-8"?>
<sst xmlns="http://schemas.openxmlformats.org/spreadsheetml/2006/main" count="113" uniqueCount="91">
  <si>
    <t>Marge %</t>
  </si>
  <si>
    <t xml:space="preserve">Produit </t>
  </si>
  <si>
    <t>Prix vente €TTC</t>
  </si>
  <si>
    <t>Prix vente €HT</t>
  </si>
  <si>
    <t>Prix achat 1 HT</t>
  </si>
  <si>
    <t>Prix achat 2 HT</t>
  </si>
  <si>
    <t>Prix achat 3 HT</t>
  </si>
  <si>
    <t>Prix achat total HT</t>
  </si>
  <si>
    <t>commission</t>
  </si>
  <si>
    <t>Prix achat HT</t>
  </si>
  <si>
    <t xml:space="preserve">Marge € </t>
  </si>
  <si>
    <t>cout expé + assurance €HT</t>
  </si>
  <si>
    <t>Conditionnement</t>
  </si>
  <si>
    <t>x</t>
  </si>
  <si>
    <t>coût expé HT</t>
  </si>
  <si>
    <t>Mag</t>
  </si>
  <si>
    <t>CA</t>
  </si>
  <si>
    <t>Date :</t>
  </si>
  <si>
    <t>Produit :</t>
  </si>
  <si>
    <t>Quantité :</t>
  </si>
  <si>
    <t>PANIER JOUR</t>
  </si>
  <si>
    <t>Qté</t>
  </si>
  <si>
    <t>Produit</t>
  </si>
  <si>
    <t>MARGE</t>
  </si>
  <si>
    <t>DATE</t>
  </si>
  <si>
    <t>coût emballage 1 HT</t>
  </si>
  <si>
    <t>coût emballage 2 HT</t>
  </si>
  <si>
    <t>coût emballage 1 €HT</t>
  </si>
  <si>
    <t>coût emballage 2 €HT</t>
  </si>
  <si>
    <t>coût expédition+ass €HT</t>
  </si>
  <si>
    <t>Prix achat 4 HT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</si>
  <si>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</si>
  <si>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</si>
  <si>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</si>
  <si>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</si>
  <si>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</si>
  <si>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</si>
  <si>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</si>
  <si>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</si>
  <si>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</si>
  <si>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</si>
  <si>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</si>
  <si>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</si>
  <si>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</si>
  <si>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</si>
  <si>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</si>
  <si>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</si>
  <si>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</si>
  <si>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</si>
  <si>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</si>
  <si>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carton1</t>
  </si>
  <si>
    <t>carton2</t>
  </si>
  <si>
    <t>carton3</t>
  </si>
  <si>
    <t>carton4</t>
  </si>
  <si>
    <t>carton5</t>
  </si>
  <si>
    <t>carton6</t>
  </si>
  <si>
    <t>carton7</t>
  </si>
  <si>
    <t>carton8</t>
  </si>
  <si>
    <t>Prix achat HT Fournisseur1</t>
  </si>
  <si>
    <t>Prix achat HT Fournisseur2</t>
  </si>
  <si>
    <t>nombre produit</t>
  </si>
  <si>
    <t>ingredient1</t>
  </si>
  <si>
    <t>ingredient2</t>
  </si>
  <si>
    <t>ingredient3</t>
  </si>
  <si>
    <t>ingredient4</t>
  </si>
  <si>
    <t>ingredient5</t>
  </si>
  <si>
    <t>ingredient6</t>
  </si>
  <si>
    <t>ingredient7</t>
  </si>
  <si>
    <t>ingredient8</t>
  </si>
  <si>
    <t>produit20</t>
  </si>
  <si>
    <t>produit21</t>
  </si>
  <si>
    <t>produit22</t>
  </si>
  <si>
    <t>produit23</t>
  </si>
  <si>
    <t>produit24</t>
  </si>
  <si>
    <t>produit25</t>
  </si>
  <si>
    <t>produit26</t>
  </si>
  <si>
    <t>MARGE € :</t>
  </si>
  <si>
    <t>MARGE % :</t>
  </si>
  <si>
    <t>ingredient9</t>
  </si>
  <si>
    <t>ingredient10</t>
  </si>
  <si>
    <t>ingredient11</t>
  </si>
  <si>
    <t>ingredient12</t>
  </si>
  <si>
    <t>ingredient13</t>
  </si>
  <si>
    <t>ingredient14</t>
  </si>
  <si>
    <t>ingredient15</t>
  </si>
  <si>
    <t>ingredient16</t>
  </si>
  <si>
    <t>ingredient17</t>
  </si>
  <si>
    <t>ingredient18</t>
  </si>
  <si>
    <t>ingredient19</t>
  </si>
  <si>
    <t>Total coût revient</t>
  </si>
  <si>
    <t>coût expédition+assurance €HT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</si>
</sst>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20"/>
      <color rgb="FFFF0000"/>
      <name val="Showcard Gothic"/>
      <family val="5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1" xfId="0" applyNumberFormat="1" applyBorder="1"/>
    <xf numFmtId="0" fontId="0" fillId="0" borderId="0" xfId="0" applyAlignment="1">
      <alignment horizontal="right"/>
    </xf>
    <xf numFmtId="0" fontId="2" fillId="0" borderId="0" xfId="0" applyFont="1"/>
    <xf numFmtId="2" fontId="2" fillId="0" borderId="1" xfId="0" applyNumberFormat="1" applyFont="1" applyBorder="1"/>
    <xf numFmtId="9" fontId="2" fillId="0" borderId="1" xfId="4" applyFont="1" applyBorder="1"/>
    <xf numFmtId="0" fontId="0" fillId="2" borderId="0" xfId="0" applyFill="1"/>
    <xf numFmtId="0" fontId="2" fillId="2" borderId="0" xfId="0" applyFont="1" applyFill="1"/>
    <xf numFmtId="2" fontId="0" fillId="0" borderId="0" xfId="0" applyNumberFormat="1"/>
    <xf numFmtId="2" fontId="0" fillId="2" borderId="3" xfId="0" applyNumberFormat="1" applyFill="1" applyBorder="1"/>
    <xf numFmtId="2" fontId="0" fillId="2" borderId="4" xfId="0" applyNumberFormat="1" applyFill="1" applyBorder="1"/>
    <xf numFmtId="2" fontId="0" fillId="2" borderId="5" xfId="0" applyNumberFormat="1" applyFill="1" applyBorder="1"/>
    <xf numFmtId="2" fontId="0" fillId="2" borderId="6" xfId="0" applyNumberFormat="1" applyFill="1" applyBorder="1"/>
    <xf numFmtId="2" fontId="0" fillId="2" borderId="0" xfId="0" applyNumberFormat="1" applyFill="1" applyBorder="1"/>
    <xf numFmtId="2" fontId="0" fillId="2" borderId="7" xfId="0" applyNumberFormat="1" applyFill="1" applyBorder="1"/>
    <xf numFmtId="2" fontId="0" fillId="2" borderId="8" xfId="0" applyNumberFormat="1" applyFill="1" applyBorder="1"/>
    <xf numFmtId="2" fontId="0" fillId="2" borderId="9" xfId="0" applyNumberFormat="1" applyFill="1" applyBorder="1"/>
    <xf numFmtId="2" fontId="0" fillId="2" borderId="10" xfId="0" applyNumberFormat="1" applyFill="1" applyBorder="1"/>
    <xf numFmtId="2" fontId="0" fillId="0" borderId="1" xfId="0" applyNumberFormat="1" applyFill="1" applyBorder="1"/>
    <xf numFmtId="0" fontId="2" fillId="0" borderId="12" xfId="0" applyFont="1" applyBorder="1" applyAlignment="1">
      <alignment horizontal="center"/>
    </xf>
    <xf numFmtId="1" fontId="0" fillId="0" borderId="1" xfId="0" applyNumberFormat="1" applyFill="1" applyBorder="1"/>
    <xf numFmtId="2" fontId="5" fillId="2" borderId="0" xfId="0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/>
    </xf>
    <xf numFmtId="1" fontId="0" fillId="0" borderId="0" xfId="0" applyNumberFormat="1"/>
    <xf numFmtId="0" fontId="0" fillId="0" borderId="1" xfId="0" applyBorder="1" applyAlignment="1">
      <alignment horizontal="right"/>
    </xf>
    <xf numFmtId="2" fontId="2" fillId="0" borderId="1" xfId="0" applyNumberFormat="1" applyFont="1" applyFill="1" applyBorder="1" applyAlignment="1">
      <alignment horizontal="center"/>
    </xf>
    <xf numFmtId="2" fontId="0" fillId="2" borderId="14" xfId="0" applyNumberFormat="1" applyFill="1" applyBorder="1"/>
    <xf numFmtId="2" fontId="0" fillId="2" borderId="15" xfId="0" applyNumberFormat="1" applyFill="1" applyBorder="1"/>
    <xf numFmtId="14" fontId="0" fillId="0" borderId="0" xfId="0" applyNumberFormat="1"/>
    <xf numFmtId="2" fontId="2" fillId="2" borderId="1" xfId="0" applyNumberFormat="1" applyFont="1" applyFill="1" applyBorder="1"/>
    <xf numFmtId="2" fontId="2" fillId="2" borderId="0" xfId="0" applyNumberFormat="1" applyFont="1" applyFill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2" fontId="0" fillId="2" borderId="17" xfId="0" applyNumberFormat="1" applyFill="1" applyBorder="1"/>
    <xf numFmtId="2" fontId="0" fillId="2" borderId="16" xfId="0" applyNumberFormat="1" applyFill="1" applyBorder="1"/>
    <xf numFmtId="0" fontId="6" fillId="0" borderId="12" xfId="0" applyFont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6" fillId="2" borderId="11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7" fillId="3" borderId="11" xfId="0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9" fontId="7" fillId="3" borderId="11" xfId="4" applyFont="1" applyFill="1" applyBorder="1" applyAlignment="1">
      <alignment horizontal="center" vertical="center"/>
    </xf>
    <xf numFmtId="9" fontId="8" fillId="0" borderId="13" xfId="4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/>
    <xf numFmtId="1" fontId="0" fillId="0" borderId="1" xfId="0" applyNumberFormat="1" applyFont="1" applyFill="1" applyBorder="1"/>
    <xf numFmtId="4" fontId="0" fillId="0" borderId="1" xfId="0" applyNumberFormat="1" applyFont="1" applyFill="1" applyBorder="1" applyAlignment="1"/>
    <xf numFmtId="14" fontId="0" fillId="0" borderId="18" xfId="0" applyNumberFormat="1" applyFont="1" applyFill="1" applyBorder="1" applyAlignment="1">
      <alignment horizontal="center"/>
    </xf>
    <xf numFmtId="2" fontId="0" fillId="0" borderId="18" xfId="0" applyNumberFormat="1" applyFont="1" applyFill="1" applyBorder="1" applyAlignment="1"/>
    <xf numFmtId="1" fontId="0" fillId="0" borderId="18" xfId="0" applyNumberFormat="1" applyFont="1" applyFill="1" applyBorder="1"/>
    <xf numFmtId="4" fontId="0" fillId="0" borderId="18" xfId="0" applyNumberFormat="1" applyFont="1" applyFill="1" applyBorder="1" applyAlignment="1"/>
    <xf numFmtId="2" fontId="0" fillId="0" borderId="1" xfId="0" applyNumberFormat="1" applyFont="1" applyFill="1" applyBorder="1" applyAlignment="1"/>
  </cellXfs>
  <cellStyles count="5">
    <cellStyle name="Normal" xfId="0" builtinId="0"/>
    <cellStyle name="Normal 2" xfId="2"/>
    <cellStyle name="Normal 2 2" xfId="1"/>
    <cellStyle name="Pourcentage" xfId="4" builtinId="5"/>
    <cellStyle name="Pourcentag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819150</xdr:colOff>
          <xdr:row>6</xdr:row>
          <xdr:rowOff>9525</xdr:rowOff>
        </xdr:from>
        <xdr:to>
          <xdr:col>7</xdr:col>
          <xdr:colOff>1476375</xdr:colOff>
          <xdr:row>8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AU PANIER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1485900</xdr:colOff>
          <xdr:row>22</xdr:row>
          <xdr:rowOff>38100</xdr:rowOff>
        </xdr:from>
        <xdr:to>
          <xdr:col>11</xdr:col>
          <xdr:colOff>238125</xdr:colOff>
          <xdr:row>24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104775</xdr:colOff>
          <xdr:row>3</xdr:row>
          <xdr:rowOff>95250</xdr:rowOff>
        </xdr:from>
        <xdr:to>
          <xdr:col>15</xdr:col>
          <xdr:colOff>409575</xdr:colOff>
          <xdr:row>3</xdr:row>
          <xdr:rowOff>409575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47"/>
  <sheetViews>
    <sheetView workbookViewId="0">
      <pane ySplit="17" topLeftCell="A18" activePane="bottomLeft" state="frozenSplit"/>
      <selection pane="bottomLeft" activeCell="E19" sqref="E19"/>
    </sheetView>
  </sheetViews>
  <sheetFormatPr baseColWidth="10" defaultRowHeight="15" x14ac:dyDescent="0.25"/>
  <cols>
    <col min="1" max="1" width="2.85546875" customWidth="1"/>
    <col min="2" max="2" width="22.7109375" customWidth="1"/>
    <col min="3" max="3" width="25.5703125" customWidth="1"/>
    <col min="4" max="4" width="23.28515625" bestFit="1" customWidth="1"/>
    <col min="5" max="5" width="14.85546875" customWidth="1"/>
    <col min="6" max="7" width="23.28515625" bestFit="1" customWidth="1"/>
    <col min="8" max="8" width="15.85546875" customWidth="1"/>
    <col min="9" max="9" width="14.7109375" bestFit="1" customWidth="1"/>
    <col min="10" max="11" width="15.7109375" bestFit="1" customWidth="1"/>
    <col min="12" max="12" width="16.7109375" customWidth="1"/>
    <col min="13" max="13" width="13.42578125" bestFit="1" customWidth="1"/>
    <col min="14" max="14" width="15.7109375" bestFit="1" customWidth="1"/>
    <col min="15" max="15" width="12.42578125" style="6" bestFit="1" customWidth="1"/>
    <col min="16" max="16" width="11.5703125" style="6"/>
    <col min="18" max="18" width="32.28515625" bestFit="1" customWidth="1"/>
    <col min="20" max="20" width="14.28515625" bestFit="1" customWidth="1"/>
  </cols>
  <sheetData>
    <row r="2" spans="2:16" s="2" customFormat="1" x14ac:dyDescent="0.25">
      <c r="B2" s="3"/>
      <c r="C2" s="3" t="s">
        <v>58</v>
      </c>
      <c r="D2" s="35" t="s">
        <v>59</v>
      </c>
      <c r="E2" s="3"/>
      <c r="F2" s="35" t="s">
        <v>58</v>
      </c>
      <c r="G2" s="35" t="s">
        <v>59</v>
      </c>
      <c r="J2" s="3" t="s">
        <v>12</v>
      </c>
      <c r="K2" s="3" t="s">
        <v>9</v>
      </c>
      <c r="M2" t="s">
        <v>60</v>
      </c>
      <c r="N2" t="s">
        <v>11</v>
      </c>
    </row>
    <row r="3" spans="2:16" x14ac:dyDescent="0.25">
      <c r="B3" s="1" t="s">
        <v>61</v>
      </c>
      <c r="C3" s="1">
        <v>25.48</v>
      </c>
      <c r="D3" s="1"/>
      <c r="E3" s="1" t="s">
        <v>78</v>
      </c>
      <c r="F3" s="1">
        <v>29.2</v>
      </c>
      <c r="G3" s="1">
        <v>39.99</v>
      </c>
      <c r="J3" s="1" t="s">
        <v>50</v>
      </c>
      <c r="K3" s="1">
        <v>3.5459999999999998</v>
      </c>
      <c r="M3">
        <v>1</v>
      </c>
      <c r="N3">
        <v>12</v>
      </c>
      <c r="P3"/>
    </row>
    <row r="4" spans="2:16" x14ac:dyDescent="0.25">
      <c r="B4" s="1" t="s">
        <v>62</v>
      </c>
      <c r="C4" s="1">
        <v>27</v>
      </c>
      <c r="D4" s="1">
        <f>25.49+1.61</f>
        <v>27.099999999999998</v>
      </c>
      <c r="E4" s="1" t="s">
        <v>79</v>
      </c>
      <c r="F4" s="1">
        <v>45.4</v>
      </c>
      <c r="G4" s="1"/>
      <c r="J4" s="1" t="s">
        <v>51</v>
      </c>
      <c r="K4" s="1">
        <v>1.24</v>
      </c>
      <c r="M4">
        <v>2</v>
      </c>
      <c r="N4">
        <v>14</v>
      </c>
      <c r="P4"/>
    </row>
    <row r="5" spans="2:16" x14ac:dyDescent="0.25">
      <c r="B5" s="1" t="s">
        <v>63</v>
      </c>
      <c r="C5" s="1">
        <v>22.49</v>
      </c>
      <c r="D5" s="1"/>
      <c r="E5" s="1" t="s">
        <v>80</v>
      </c>
      <c r="F5" s="1">
        <f>25.92-1</f>
        <v>24.92</v>
      </c>
      <c r="G5" s="1">
        <v>23.99</v>
      </c>
      <c r="J5" s="1" t="s">
        <v>52</v>
      </c>
      <c r="K5" s="1">
        <v>0.8</v>
      </c>
      <c r="M5">
        <v>3</v>
      </c>
      <c r="N5">
        <v>16</v>
      </c>
      <c r="P5"/>
    </row>
    <row r="6" spans="2:16" x14ac:dyDescent="0.25">
      <c r="B6" s="1" t="s">
        <v>64</v>
      </c>
      <c r="C6" s="1">
        <v>30.96</v>
      </c>
      <c r="D6" s="1">
        <v>40</v>
      </c>
      <c r="E6" s="1" t="s">
        <v>81</v>
      </c>
      <c r="F6" s="1">
        <f>28.83-1</f>
        <v>27.83</v>
      </c>
      <c r="G6" s="1">
        <v>28.49</v>
      </c>
      <c r="J6" s="1" t="s">
        <v>53</v>
      </c>
      <c r="K6" s="1">
        <v>1.38</v>
      </c>
      <c r="M6">
        <v>6</v>
      </c>
      <c r="N6">
        <v>20</v>
      </c>
      <c r="P6"/>
    </row>
    <row r="7" spans="2:16" x14ac:dyDescent="0.25">
      <c r="B7" s="1" t="s">
        <v>65</v>
      </c>
      <c r="C7" s="1">
        <f>7.65+1.68+0.65+5</f>
        <v>14.98</v>
      </c>
      <c r="D7" s="1" t="s">
        <v>13</v>
      </c>
      <c r="E7" s="1" t="s">
        <v>82</v>
      </c>
      <c r="F7" s="1">
        <v>24.56</v>
      </c>
      <c r="G7" s="1">
        <v>26.49</v>
      </c>
      <c r="J7" s="1" t="s">
        <v>54</v>
      </c>
      <c r="K7" s="1">
        <v>1.68</v>
      </c>
      <c r="M7" s="5" t="s">
        <v>15</v>
      </c>
      <c r="N7">
        <v>13</v>
      </c>
      <c r="P7"/>
    </row>
    <row r="8" spans="2:16" x14ac:dyDescent="0.25">
      <c r="B8" s="1" t="s">
        <v>66</v>
      </c>
      <c r="C8" s="1">
        <f>19.7+1.68+0.65+5</f>
        <v>27.029999999999998</v>
      </c>
      <c r="D8" s="1" t="s">
        <v>13</v>
      </c>
      <c r="E8" s="1" t="s">
        <v>83</v>
      </c>
      <c r="F8" s="1">
        <f>54-1.5</f>
        <v>52.5</v>
      </c>
      <c r="G8" s="1"/>
      <c r="J8" s="1" t="s">
        <v>55</v>
      </c>
      <c r="K8" s="1">
        <v>2.31</v>
      </c>
      <c r="N8" s="6"/>
      <c r="P8"/>
    </row>
    <row r="9" spans="2:16" x14ac:dyDescent="0.25">
      <c r="B9" s="1" t="s">
        <v>67</v>
      </c>
      <c r="C9" s="1"/>
      <c r="D9" s="1">
        <v>28.69</v>
      </c>
      <c r="E9" s="1" t="s">
        <v>84</v>
      </c>
      <c r="F9" s="1">
        <v>48.32</v>
      </c>
      <c r="G9" s="1"/>
      <c r="J9" s="1" t="s">
        <v>56</v>
      </c>
      <c r="K9" s="1">
        <v>1.89</v>
      </c>
      <c r="N9" s="6"/>
      <c r="P9"/>
    </row>
    <row r="10" spans="2:16" x14ac:dyDescent="0.25">
      <c r="B10" s="1" t="s">
        <v>68</v>
      </c>
      <c r="C10" s="1">
        <v>40.39</v>
      </c>
      <c r="D10" s="1" t="s">
        <v>13</v>
      </c>
      <c r="E10" s="1" t="s">
        <v>85</v>
      </c>
      <c r="F10" s="1">
        <f>123.55-15</f>
        <v>108.55</v>
      </c>
      <c r="G10" s="1"/>
      <c r="J10" s="1" t="s">
        <v>57</v>
      </c>
      <c r="K10" s="1">
        <v>1.55</v>
      </c>
      <c r="N10" s="6"/>
      <c r="P10"/>
    </row>
    <row r="11" spans="2:16" x14ac:dyDescent="0.25">
      <c r="B11" s="1"/>
      <c r="C11" s="1"/>
      <c r="D11" s="1"/>
      <c r="E11" s="1" t="s">
        <v>86</v>
      </c>
      <c r="F11" s="1">
        <v>31.33</v>
      </c>
      <c r="G11" s="1">
        <v>32.49</v>
      </c>
      <c r="J11" s="34"/>
      <c r="K11" s="34"/>
      <c r="N11" s="6"/>
      <c r="P11"/>
    </row>
    <row r="12" spans="2:16" x14ac:dyDescent="0.25">
      <c r="B12" s="1"/>
      <c r="C12" s="1"/>
      <c r="D12" s="1"/>
      <c r="E12" s="1" t="s">
        <v>87</v>
      </c>
      <c r="F12" s="1">
        <v>31.98</v>
      </c>
      <c r="G12" s="1">
        <v>33.79</v>
      </c>
      <c r="J12" s="34"/>
      <c r="K12" s="34"/>
      <c r="N12" s="6"/>
      <c r="P12"/>
    </row>
    <row r="13" spans="2:16" x14ac:dyDescent="0.25">
      <c r="B13" s="1"/>
      <c r="C13" s="1"/>
      <c r="D13" s="1"/>
      <c r="E13" s="1" t="s">
        <v>88</v>
      </c>
      <c r="F13" s="1">
        <v>34.99</v>
      </c>
      <c r="G13" s="1">
        <v>37.99</v>
      </c>
      <c r="J13" s="34"/>
      <c r="K13" s="34"/>
      <c r="N13" s="6"/>
      <c r="P13"/>
    </row>
    <row r="14" spans="2:16" x14ac:dyDescent="0.25">
      <c r="B14" s="1"/>
      <c r="C14" s="1"/>
      <c r="D14" s="1"/>
      <c r="E14" s="1"/>
      <c r="F14" s="1"/>
      <c r="G14" s="1"/>
      <c r="J14" s="34"/>
      <c r="K14" s="34"/>
      <c r="N14" s="6"/>
      <c r="P14"/>
    </row>
    <row r="15" spans="2:16" x14ac:dyDescent="0.25">
      <c r="B15" s="34"/>
      <c r="C15" s="34"/>
      <c r="D15" s="34"/>
      <c r="E15" s="34"/>
      <c r="F15" s="34"/>
      <c r="G15" s="34"/>
      <c r="H15" s="34"/>
      <c r="K15" s="34"/>
      <c r="L15" s="34"/>
    </row>
    <row r="16" spans="2:16" s="9" customFormat="1" x14ac:dyDescent="0.25">
      <c r="O16" s="10"/>
      <c r="P16" s="10"/>
    </row>
    <row r="17" spans="2:16" x14ac:dyDescent="0.25">
      <c r="B17" s="3" t="s">
        <v>1</v>
      </c>
      <c r="C17" s="3" t="s">
        <v>4</v>
      </c>
      <c r="D17" s="3" t="s">
        <v>5</v>
      </c>
      <c r="E17" s="3" t="s">
        <v>6</v>
      </c>
      <c r="F17" s="35" t="s">
        <v>30</v>
      </c>
      <c r="G17" s="3" t="s">
        <v>7</v>
      </c>
      <c r="H17" s="3" t="s">
        <v>25</v>
      </c>
      <c r="I17" s="3" t="s">
        <v>26</v>
      </c>
      <c r="J17" s="3" t="s">
        <v>90</v>
      </c>
      <c r="K17" s="3" t="s">
        <v>89</v>
      </c>
      <c r="L17" s="3" t="s">
        <v>2</v>
      </c>
      <c r="M17" s="3" t="s">
        <v>3</v>
      </c>
      <c r="N17" s="3" t="s">
        <v>8</v>
      </c>
      <c r="O17" s="3" t="s">
        <v>10</v>
      </c>
      <c r="P17" s="3" t="s">
        <v>0</v>
      </c>
    </row>
    <row r="18" spans="2:16" x14ac:dyDescent="0.25">
      <c r="B18" s="1" t="s">
        <v>31</v>
      </c>
      <c r="C18" s="1">
        <f>C3</f>
        <v>25.48</v>
      </c>
      <c r="D18" s="1">
        <f>C4</f>
        <v>27</v>
      </c>
      <c r="E18" s="1">
        <f>C5</f>
        <v>22.49</v>
      </c>
      <c r="F18" s="1"/>
      <c r="G18" s="1">
        <f>SUM(C18:F18)</f>
        <v>74.97</v>
      </c>
      <c r="H18" s="1">
        <f>K7</f>
        <v>1.68</v>
      </c>
      <c r="I18" s="1">
        <f>K10</f>
        <v>1.55</v>
      </c>
      <c r="J18" s="1">
        <f>N5</f>
        <v>16</v>
      </c>
      <c r="K18" s="1">
        <f>G18+H18+I18+J18</f>
        <v>94.2</v>
      </c>
      <c r="L18" s="1">
        <v>199.9</v>
      </c>
      <c r="M18" s="4">
        <f>L18/1.2</f>
        <v>166.58333333333334</v>
      </c>
      <c r="N18" s="1">
        <v>0</v>
      </c>
      <c r="O18" s="7">
        <f>M18-N18-K18</f>
        <v>72.38333333333334</v>
      </c>
      <c r="P18" s="8">
        <f>O18/M18</f>
        <v>0.43451725862931467</v>
      </c>
    </row>
    <row r="19" spans="2:16" x14ac:dyDescent="0.25">
      <c r="B19" s="1" t="s">
        <v>32</v>
      </c>
      <c r="C19" s="1">
        <f>C6</f>
        <v>30.96</v>
      </c>
      <c r="D19" s="1"/>
      <c r="E19" s="1"/>
      <c r="F19" s="1"/>
      <c r="G19" s="1">
        <f t="shared" ref="G19:G47" si="0">SUM(C19:F19)</f>
        <v>30.96</v>
      </c>
      <c r="H19" s="1">
        <f>K5</f>
        <v>0.8</v>
      </c>
      <c r="I19" s="1"/>
      <c r="J19" s="1">
        <f>N3</f>
        <v>12</v>
      </c>
      <c r="K19" s="1">
        <f>G19+H19+I19+J19</f>
        <v>43.760000000000005</v>
      </c>
      <c r="L19" s="1">
        <v>74.989999999999995</v>
      </c>
      <c r="M19" s="4">
        <f>L19/1.2</f>
        <v>62.491666666666667</v>
      </c>
      <c r="N19" s="1">
        <v>0</v>
      </c>
      <c r="O19" s="7">
        <f>M19-N19-K19</f>
        <v>18.731666666666662</v>
      </c>
      <c r="P19" s="8">
        <f>O19/M19</f>
        <v>0.29974663288438452</v>
      </c>
    </row>
    <row r="20" spans="2:16" x14ac:dyDescent="0.25">
      <c r="B20" s="1" t="s">
        <v>33</v>
      </c>
      <c r="C20" s="1">
        <f>C3</f>
        <v>25.48</v>
      </c>
      <c r="D20" s="1">
        <f>C4</f>
        <v>27</v>
      </c>
      <c r="E20" s="1"/>
      <c r="F20" s="1"/>
      <c r="G20" s="1">
        <f t="shared" si="0"/>
        <v>52.480000000000004</v>
      </c>
      <c r="H20" s="1">
        <f>K6</f>
        <v>1.38</v>
      </c>
      <c r="I20" s="1">
        <f>K4</f>
        <v>1.24</v>
      </c>
      <c r="J20" s="1">
        <f>N4</f>
        <v>14</v>
      </c>
      <c r="K20" s="1">
        <f>G20+H20+I20+J20</f>
        <v>69.100000000000009</v>
      </c>
      <c r="L20" s="1">
        <v>119.9</v>
      </c>
      <c r="M20" s="4">
        <f>L20/1.2</f>
        <v>99.916666666666671</v>
      </c>
      <c r="N20" s="1">
        <v>0</v>
      </c>
      <c r="O20" s="7">
        <f>M20-N20-K20</f>
        <v>30.816666666666663</v>
      </c>
      <c r="P20" s="8">
        <f>O20/M20</f>
        <v>0.30842368640533774</v>
      </c>
    </row>
    <row r="21" spans="2:16" x14ac:dyDescent="0.25">
      <c r="B21" s="1" t="s">
        <v>34</v>
      </c>
      <c r="C21" s="1">
        <f>F8</f>
        <v>52.5</v>
      </c>
      <c r="D21" s="1"/>
      <c r="E21" s="1"/>
      <c r="F21" s="1"/>
      <c r="G21" s="1">
        <f t="shared" si="0"/>
        <v>52.5</v>
      </c>
      <c r="H21" s="1">
        <f>K9</f>
        <v>1.89</v>
      </c>
      <c r="I21" s="1"/>
      <c r="J21" s="1">
        <f>N7</f>
        <v>13</v>
      </c>
      <c r="K21" s="1">
        <f>G21+H21+I21+J21</f>
        <v>67.39</v>
      </c>
      <c r="L21" s="1">
        <v>99</v>
      </c>
      <c r="M21" s="4">
        <f>L21/1.2</f>
        <v>82.5</v>
      </c>
      <c r="N21" s="1">
        <v>0</v>
      </c>
      <c r="O21" s="7">
        <f>M21-N21-K21</f>
        <v>15.11</v>
      </c>
      <c r="P21" s="8">
        <f>O21/M21</f>
        <v>0.18315151515151515</v>
      </c>
    </row>
    <row r="22" spans="2:16" x14ac:dyDescent="0.25">
      <c r="B22" s="1" t="s">
        <v>35</v>
      </c>
      <c r="C22" s="1">
        <f>F3</f>
        <v>29.2</v>
      </c>
      <c r="D22" s="1"/>
      <c r="E22" s="1"/>
      <c r="F22" s="1"/>
      <c r="G22" s="1">
        <f t="shared" si="0"/>
        <v>29.2</v>
      </c>
      <c r="H22" s="1">
        <f>K8</f>
        <v>2.31</v>
      </c>
      <c r="I22" s="1"/>
      <c r="J22" s="1">
        <f>N6</f>
        <v>20</v>
      </c>
      <c r="K22" s="1">
        <f>G22+H22+I22+J22</f>
        <v>51.51</v>
      </c>
      <c r="L22" s="1">
        <v>308.7</v>
      </c>
      <c r="M22" s="4">
        <f>L22/1.2</f>
        <v>257.25</v>
      </c>
      <c r="N22" s="1">
        <v>0</v>
      </c>
      <c r="O22" s="7">
        <f>M22-N22-K22</f>
        <v>205.74</v>
      </c>
      <c r="P22" s="8">
        <f>O22/M22</f>
        <v>0.79976676384839651</v>
      </c>
    </row>
    <row r="23" spans="2:16" x14ac:dyDescent="0.25">
      <c r="B23" s="1" t="s">
        <v>36</v>
      </c>
      <c r="C23" s="1">
        <f>C8</f>
        <v>27.029999999999998</v>
      </c>
      <c r="D23" s="1"/>
      <c r="E23" s="1"/>
      <c r="F23" s="1"/>
      <c r="G23" s="1">
        <f t="shared" si="0"/>
        <v>27.029999999999998</v>
      </c>
      <c r="H23" s="1">
        <f>K5</f>
        <v>0.8</v>
      </c>
      <c r="I23" s="1"/>
      <c r="J23" s="1">
        <f>N4</f>
        <v>14</v>
      </c>
      <c r="K23" s="1">
        <f t="shared" ref="K23:K34" si="1">G23+H23+I23+J23</f>
        <v>41.83</v>
      </c>
      <c r="L23" s="1">
        <v>89.99</v>
      </c>
      <c r="M23" s="4">
        <f t="shared" ref="M23:M34" si="2">L23/1.2</f>
        <v>74.99166666666666</v>
      </c>
      <c r="N23" s="1">
        <v>0</v>
      </c>
      <c r="O23" s="7">
        <f t="shared" ref="O23:O34" si="3">M23-N23-K23</f>
        <v>33.161666666666662</v>
      </c>
      <c r="P23" s="8">
        <f t="shared" ref="P23:P34" si="4">O23/M23</f>
        <v>0.4422046894099344</v>
      </c>
    </row>
    <row r="24" spans="2:16" x14ac:dyDescent="0.25">
      <c r="B24" s="1" t="s">
        <v>37</v>
      </c>
      <c r="C24" s="1">
        <f>C7</f>
        <v>14.98</v>
      </c>
      <c r="D24" s="1"/>
      <c r="E24" s="1"/>
      <c r="F24" s="1"/>
      <c r="G24" s="1">
        <f t="shared" si="0"/>
        <v>14.98</v>
      </c>
      <c r="H24" s="1">
        <f>K5</f>
        <v>0.8</v>
      </c>
      <c r="I24" s="1"/>
      <c r="J24" s="1">
        <f>N4</f>
        <v>14</v>
      </c>
      <c r="K24" s="1">
        <f t="shared" si="1"/>
        <v>29.78</v>
      </c>
      <c r="L24" s="1">
        <v>59.99</v>
      </c>
      <c r="M24" s="4">
        <f t="shared" si="2"/>
        <v>49.991666666666667</v>
      </c>
      <c r="N24" s="1">
        <v>0</v>
      </c>
      <c r="O24" s="7">
        <f t="shared" si="3"/>
        <v>20.211666666666666</v>
      </c>
      <c r="P24" s="8">
        <f t="shared" si="4"/>
        <v>0.404300716786131</v>
      </c>
    </row>
    <row r="25" spans="2:16" x14ac:dyDescent="0.25">
      <c r="B25" s="1" t="s">
        <v>38</v>
      </c>
      <c r="C25" s="1">
        <f>C5</f>
        <v>22.49</v>
      </c>
      <c r="D25" s="1"/>
      <c r="E25" s="1"/>
      <c r="F25" s="1"/>
      <c r="G25" s="1">
        <f t="shared" si="0"/>
        <v>22.49</v>
      </c>
      <c r="H25" s="1">
        <f>K5</f>
        <v>0.8</v>
      </c>
      <c r="I25" s="1"/>
      <c r="J25" s="1">
        <f>N3</f>
        <v>12</v>
      </c>
      <c r="K25" s="1">
        <f t="shared" si="1"/>
        <v>35.29</v>
      </c>
      <c r="L25" s="1">
        <v>58.9</v>
      </c>
      <c r="M25" s="4">
        <f t="shared" si="2"/>
        <v>49.083333333333336</v>
      </c>
      <c r="N25" s="1">
        <v>0</v>
      </c>
      <c r="O25" s="7">
        <f t="shared" si="3"/>
        <v>13.793333333333337</v>
      </c>
      <c r="P25" s="8">
        <f t="shared" si="4"/>
        <v>0.28101867572156203</v>
      </c>
    </row>
    <row r="26" spans="2:16" x14ac:dyDescent="0.25">
      <c r="B26" s="1" t="s">
        <v>39</v>
      </c>
      <c r="C26" s="1">
        <f>F3</f>
        <v>29.2</v>
      </c>
      <c r="D26" s="1"/>
      <c r="E26" s="1"/>
      <c r="F26" s="1"/>
      <c r="G26" s="1">
        <f t="shared" si="0"/>
        <v>29.2</v>
      </c>
      <c r="H26" s="1">
        <f>K5</f>
        <v>0.8</v>
      </c>
      <c r="I26" s="1"/>
      <c r="J26" s="1">
        <f>N4</f>
        <v>14</v>
      </c>
      <c r="K26" s="1">
        <f t="shared" si="1"/>
        <v>44</v>
      </c>
      <c r="L26" s="1">
        <v>69</v>
      </c>
      <c r="M26" s="4">
        <f t="shared" si="2"/>
        <v>57.5</v>
      </c>
      <c r="N26" s="1">
        <v>0</v>
      </c>
      <c r="O26" s="7">
        <f t="shared" si="3"/>
        <v>13.5</v>
      </c>
      <c r="P26" s="8">
        <f t="shared" si="4"/>
        <v>0.23478260869565218</v>
      </c>
    </row>
    <row r="27" spans="2:16" x14ac:dyDescent="0.25">
      <c r="B27" s="1" t="s">
        <v>40</v>
      </c>
      <c r="C27" s="1">
        <f>C3</f>
        <v>25.48</v>
      </c>
      <c r="D27" s="1">
        <f>C6</f>
        <v>30.96</v>
      </c>
      <c r="E27" s="1"/>
      <c r="F27" s="1"/>
      <c r="G27" s="1">
        <f t="shared" si="0"/>
        <v>56.44</v>
      </c>
      <c r="H27" s="1">
        <f>K6</f>
        <v>1.38</v>
      </c>
      <c r="I27" s="1">
        <f>K4</f>
        <v>1.24</v>
      </c>
      <c r="J27" s="1">
        <f>N5</f>
        <v>16</v>
      </c>
      <c r="K27" s="1">
        <f t="shared" si="1"/>
        <v>75.06</v>
      </c>
      <c r="L27" s="1">
        <v>124.99</v>
      </c>
      <c r="M27" s="4">
        <f t="shared" si="2"/>
        <v>104.15833333333333</v>
      </c>
      <c r="N27" s="1">
        <v>0</v>
      </c>
      <c r="O27" s="7">
        <f t="shared" si="3"/>
        <v>29.098333333333329</v>
      </c>
      <c r="P27" s="8">
        <f t="shared" si="4"/>
        <v>0.27936634930794463</v>
      </c>
    </row>
    <row r="28" spans="2:16" x14ac:dyDescent="0.25">
      <c r="B28" s="1" t="s">
        <v>41</v>
      </c>
      <c r="C28" s="1">
        <f>C4</f>
        <v>27</v>
      </c>
      <c r="D28" s="1">
        <f>C6</f>
        <v>30.96</v>
      </c>
      <c r="E28" s="1"/>
      <c r="F28" s="1"/>
      <c r="G28" s="1">
        <f t="shared" si="0"/>
        <v>57.96</v>
      </c>
      <c r="H28" s="1">
        <f>K6</f>
        <v>1.38</v>
      </c>
      <c r="I28" s="1">
        <f>K4</f>
        <v>1.24</v>
      </c>
      <c r="J28" s="1">
        <f>N5</f>
        <v>16</v>
      </c>
      <c r="K28" s="1">
        <f t="shared" si="1"/>
        <v>76.580000000000013</v>
      </c>
      <c r="L28" s="1">
        <v>124.99</v>
      </c>
      <c r="M28" s="4">
        <f t="shared" si="2"/>
        <v>104.15833333333333</v>
      </c>
      <c r="N28" s="1">
        <v>0</v>
      </c>
      <c r="O28" s="7">
        <f t="shared" si="3"/>
        <v>27.578333333333319</v>
      </c>
      <c r="P28" s="8">
        <f t="shared" si="4"/>
        <v>0.26477318185454823</v>
      </c>
    </row>
    <row r="29" spans="2:16" x14ac:dyDescent="0.25">
      <c r="B29" s="1" t="s">
        <v>42</v>
      </c>
      <c r="C29" s="1">
        <f>F5</f>
        <v>24.92</v>
      </c>
      <c r="D29" s="1">
        <f>F6</f>
        <v>27.83</v>
      </c>
      <c r="E29" s="1">
        <f>F7</f>
        <v>24.56</v>
      </c>
      <c r="F29" s="1"/>
      <c r="G29" s="1">
        <f t="shared" si="0"/>
        <v>77.31</v>
      </c>
      <c r="H29" s="1">
        <f>K7</f>
        <v>1.68</v>
      </c>
      <c r="I29" s="1">
        <f>K10</f>
        <v>1.55</v>
      </c>
      <c r="J29" s="1">
        <f>N6</f>
        <v>20</v>
      </c>
      <c r="K29" s="1">
        <f t="shared" si="1"/>
        <v>100.54</v>
      </c>
      <c r="L29" s="1">
        <v>159.9</v>
      </c>
      <c r="M29" s="4">
        <f t="shared" si="2"/>
        <v>133.25</v>
      </c>
      <c r="N29" s="1">
        <v>0</v>
      </c>
      <c r="O29" s="7">
        <f t="shared" si="3"/>
        <v>32.709999999999994</v>
      </c>
      <c r="P29" s="8">
        <f t="shared" si="4"/>
        <v>0.24547842401500933</v>
      </c>
    </row>
    <row r="30" spans="2:16" x14ac:dyDescent="0.25">
      <c r="B30" s="1" t="s">
        <v>43</v>
      </c>
      <c r="C30" s="1">
        <f>F5</f>
        <v>24.92</v>
      </c>
      <c r="D30" s="1"/>
      <c r="E30" s="1"/>
      <c r="F30" s="1"/>
      <c r="G30" s="1">
        <f t="shared" si="0"/>
        <v>24.92</v>
      </c>
      <c r="H30" s="1">
        <f>K8</f>
        <v>2.31</v>
      </c>
      <c r="I30" s="1"/>
      <c r="J30" s="1">
        <f>N6</f>
        <v>20</v>
      </c>
      <c r="K30" s="1">
        <f t="shared" si="1"/>
        <v>47.230000000000004</v>
      </c>
      <c r="L30" s="1">
        <v>236.88</v>
      </c>
      <c r="M30" s="4">
        <f t="shared" si="2"/>
        <v>197.4</v>
      </c>
      <c r="N30" s="1">
        <v>0</v>
      </c>
      <c r="O30" s="7">
        <f t="shared" si="3"/>
        <v>150.17000000000002</v>
      </c>
      <c r="P30" s="8">
        <f t="shared" si="4"/>
        <v>0.76073961499493425</v>
      </c>
    </row>
    <row r="31" spans="2:16" x14ac:dyDescent="0.25">
      <c r="B31" s="1" t="s">
        <v>44</v>
      </c>
      <c r="C31" s="1">
        <f>F7</f>
        <v>24.56</v>
      </c>
      <c r="D31" s="1"/>
      <c r="E31" s="1"/>
      <c r="F31" s="1"/>
      <c r="G31" s="1">
        <f t="shared" si="0"/>
        <v>24.56</v>
      </c>
      <c r="H31" s="1">
        <f>K7</f>
        <v>1.68</v>
      </c>
      <c r="I31" s="1"/>
      <c r="J31" s="1">
        <f>N5</f>
        <v>16</v>
      </c>
      <c r="K31" s="1">
        <f t="shared" si="1"/>
        <v>42.239999999999995</v>
      </c>
      <c r="L31" s="1">
        <v>149.99</v>
      </c>
      <c r="M31" s="4">
        <f t="shared" si="2"/>
        <v>124.99166666666667</v>
      </c>
      <c r="N31" s="1">
        <v>0</v>
      </c>
      <c r="O31" s="7">
        <f t="shared" si="3"/>
        <v>82.751666666666679</v>
      </c>
      <c r="P31" s="8">
        <f t="shared" si="4"/>
        <v>0.66205747049803332</v>
      </c>
    </row>
    <row r="32" spans="2:16" x14ac:dyDescent="0.25">
      <c r="B32" s="1" t="s">
        <v>45</v>
      </c>
      <c r="C32" s="1">
        <f>F3</f>
        <v>29.2</v>
      </c>
      <c r="D32" s="1">
        <f>F4</f>
        <v>45.4</v>
      </c>
      <c r="E32" s="1"/>
      <c r="F32" s="1"/>
      <c r="G32" s="1">
        <f t="shared" si="0"/>
        <v>74.599999999999994</v>
      </c>
      <c r="H32" s="1">
        <f>K6</f>
        <v>1.38</v>
      </c>
      <c r="I32" s="1">
        <f>K4</f>
        <v>1.24</v>
      </c>
      <c r="J32" s="1">
        <f>N4</f>
        <v>14</v>
      </c>
      <c r="K32" s="1">
        <f t="shared" si="1"/>
        <v>91.219999999999985</v>
      </c>
      <c r="L32" s="1">
        <v>143.5</v>
      </c>
      <c r="M32" s="4">
        <f t="shared" si="2"/>
        <v>119.58333333333334</v>
      </c>
      <c r="N32" s="1">
        <v>0</v>
      </c>
      <c r="O32" s="7">
        <f t="shared" si="3"/>
        <v>28.363333333333358</v>
      </c>
      <c r="P32" s="8">
        <f t="shared" si="4"/>
        <v>0.23718466898954724</v>
      </c>
    </row>
    <row r="33" spans="2:16" x14ac:dyDescent="0.25">
      <c r="B33" s="1" t="s">
        <v>46</v>
      </c>
      <c r="C33" s="1">
        <f>F4</f>
        <v>45.4</v>
      </c>
      <c r="D33" s="1"/>
      <c r="E33" s="1"/>
      <c r="F33" s="1"/>
      <c r="G33" s="1">
        <f t="shared" si="0"/>
        <v>45.4</v>
      </c>
      <c r="H33" s="1">
        <f>K5</f>
        <v>0.8</v>
      </c>
      <c r="I33" s="1"/>
      <c r="J33" s="1">
        <f>N4</f>
        <v>14</v>
      </c>
      <c r="K33" s="1">
        <f t="shared" si="1"/>
        <v>60.199999999999996</v>
      </c>
      <c r="L33" s="1">
        <v>99.9</v>
      </c>
      <c r="M33" s="4">
        <f t="shared" si="2"/>
        <v>83.250000000000014</v>
      </c>
      <c r="N33" s="1">
        <v>0</v>
      </c>
      <c r="O33" s="7">
        <f t="shared" si="3"/>
        <v>23.050000000000018</v>
      </c>
      <c r="P33" s="8">
        <f t="shared" si="4"/>
        <v>0.27687687687687706</v>
      </c>
    </row>
    <row r="34" spans="2:16" x14ac:dyDescent="0.25">
      <c r="B34" s="1" t="s">
        <v>47</v>
      </c>
      <c r="C34" s="1">
        <f>C3</f>
        <v>25.48</v>
      </c>
      <c r="D34" s="1">
        <f>C5</f>
        <v>22.49</v>
      </c>
      <c r="E34" s="1"/>
      <c r="F34" s="1"/>
      <c r="G34" s="1">
        <f t="shared" si="0"/>
        <v>47.97</v>
      </c>
      <c r="H34" s="1">
        <f>K3</f>
        <v>3.5459999999999998</v>
      </c>
      <c r="I34" s="1">
        <f>K4</f>
        <v>1.24</v>
      </c>
      <c r="J34" s="1">
        <f>N5</f>
        <v>16</v>
      </c>
      <c r="K34" s="1">
        <f t="shared" si="1"/>
        <v>68.756</v>
      </c>
      <c r="L34" s="1">
        <v>119.9</v>
      </c>
      <c r="M34" s="4">
        <f t="shared" si="2"/>
        <v>99.916666666666671</v>
      </c>
      <c r="N34" s="1">
        <v>0</v>
      </c>
      <c r="O34" s="7">
        <f t="shared" si="3"/>
        <v>31.160666666666671</v>
      </c>
      <c r="P34" s="8">
        <f t="shared" si="4"/>
        <v>0.31186655546288578</v>
      </c>
    </row>
    <row r="35" spans="2:16" x14ac:dyDescent="0.25">
      <c r="B35" s="1" t="s">
        <v>48</v>
      </c>
      <c r="C35" s="1">
        <f>C3</f>
        <v>25.48</v>
      </c>
      <c r="D35" s="1">
        <f>C19</f>
        <v>30.96</v>
      </c>
      <c r="E35" s="1"/>
      <c r="F35" s="1"/>
      <c r="G35" s="1">
        <f t="shared" si="0"/>
        <v>56.44</v>
      </c>
      <c r="H35" s="1">
        <f>K6</f>
        <v>1.38</v>
      </c>
      <c r="I35" s="1">
        <f>K4</f>
        <v>1.24</v>
      </c>
      <c r="J35" s="1">
        <f>N5</f>
        <v>16</v>
      </c>
      <c r="K35" s="1">
        <f t="shared" ref="K35:K42" si="5">G35+H35+I35+J35</f>
        <v>75.06</v>
      </c>
      <c r="L35" s="1">
        <v>104.8</v>
      </c>
      <c r="M35" s="4">
        <f t="shared" ref="M35:M43" si="6">L35/1.2</f>
        <v>87.333333333333329</v>
      </c>
      <c r="N35" s="1">
        <v>0</v>
      </c>
      <c r="O35" s="7">
        <f t="shared" ref="O35:O42" si="7">M35-N35-K35</f>
        <v>12.273333333333326</v>
      </c>
      <c r="P35" s="8">
        <f t="shared" ref="P35:P42" si="8">O35/M35</f>
        <v>0.14053435114503809</v>
      </c>
    </row>
    <row r="36" spans="2:16" x14ac:dyDescent="0.25">
      <c r="B36" s="1" t="s">
        <v>49</v>
      </c>
      <c r="C36" s="1">
        <f>F6</f>
        <v>27.83</v>
      </c>
      <c r="D36" s="1"/>
      <c r="E36" s="1"/>
      <c r="F36" s="1"/>
      <c r="G36" s="1">
        <f t="shared" si="0"/>
        <v>27.83</v>
      </c>
      <c r="H36" s="1">
        <f>K5</f>
        <v>0.8</v>
      </c>
      <c r="I36" s="1"/>
      <c r="J36" s="1">
        <f>N3</f>
        <v>12</v>
      </c>
      <c r="K36" s="1">
        <f t="shared" si="5"/>
        <v>40.629999999999995</v>
      </c>
      <c r="L36" s="1">
        <v>59.9</v>
      </c>
      <c r="M36" s="4">
        <f t="shared" si="6"/>
        <v>49.916666666666664</v>
      </c>
      <c r="N36" s="1">
        <v>0</v>
      </c>
      <c r="O36" s="7">
        <f t="shared" si="7"/>
        <v>9.2866666666666688</v>
      </c>
      <c r="P36" s="8">
        <f t="shared" si="8"/>
        <v>0.18604340567612693</v>
      </c>
    </row>
    <row r="37" spans="2:16" x14ac:dyDescent="0.25">
      <c r="B37" s="1" t="s">
        <v>69</v>
      </c>
      <c r="C37" s="1">
        <v>8.6999999999999993</v>
      </c>
      <c r="D37" s="1"/>
      <c r="E37" s="1"/>
      <c r="F37" s="1"/>
      <c r="G37" s="1">
        <f t="shared" si="0"/>
        <v>8.6999999999999993</v>
      </c>
      <c r="H37" s="1">
        <f>K5</f>
        <v>0.8</v>
      </c>
      <c r="I37" s="1"/>
      <c r="J37" s="1">
        <f>N3</f>
        <v>12</v>
      </c>
      <c r="K37" s="1">
        <f t="shared" si="5"/>
        <v>21.5</v>
      </c>
      <c r="L37" s="1">
        <v>39.9</v>
      </c>
      <c r="M37" s="4">
        <f t="shared" si="6"/>
        <v>33.25</v>
      </c>
      <c r="N37" s="1">
        <v>0</v>
      </c>
      <c r="O37" s="7">
        <f t="shared" si="7"/>
        <v>11.75</v>
      </c>
      <c r="P37" s="8">
        <f t="shared" si="8"/>
        <v>0.35338345864661652</v>
      </c>
    </row>
    <row r="38" spans="2:16" x14ac:dyDescent="0.25">
      <c r="B38" s="1" t="s">
        <v>70</v>
      </c>
      <c r="C38" s="1">
        <f>C3</f>
        <v>25.48</v>
      </c>
      <c r="D38" s="1"/>
      <c r="E38" s="1"/>
      <c r="F38" s="1"/>
      <c r="G38" s="1">
        <f t="shared" si="0"/>
        <v>25.48</v>
      </c>
      <c r="H38" s="1">
        <f>K5</f>
        <v>0.8</v>
      </c>
      <c r="I38" s="1"/>
      <c r="J38" s="1">
        <f>N3</f>
        <v>12</v>
      </c>
      <c r="K38" s="1">
        <f t="shared" si="5"/>
        <v>38.28</v>
      </c>
      <c r="L38" s="1">
        <v>69.900000000000006</v>
      </c>
      <c r="M38" s="4">
        <f t="shared" si="6"/>
        <v>58.250000000000007</v>
      </c>
      <c r="N38" s="1">
        <v>0</v>
      </c>
      <c r="O38" s="7">
        <f t="shared" si="7"/>
        <v>19.970000000000006</v>
      </c>
      <c r="P38" s="8">
        <f t="shared" si="8"/>
        <v>0.34283261802575116</v>
      </c>
    </row>
    <row r="39" spans="2:16" x14ac:dyDescent="0.25">
      <c r="B39" s="1" t="s">
        <v>71</v>
      </c>
      <c r="C39" s="1">
        <f>F7</f>
        <v>24.56</v>
      </c>
      <c r="D39" s="1"/>
      <c r="E39" s="1"/>
      <c r="F39" s="1"/>
      <c r="G39" s="1">
        <f t="shared" si="0"/>
        <v>24.56</v>
      </c>
      <c r="H39" s="1">
        <f>K5</f>
        <v>0.8</v>
      </c>
      <c r="I39" s="1"/>
      <c r="J39" s="1">
        <f>N3</f>
        <v>12</v>
      </c>
      <c r="K39" s="1">
        <f t="shared" si="5"/>
        <v>37.36</v>
      </c>
      <c r="L39" s="1">
        <v>49.99</v>
      </c>
      <c r="M39" s="4">
        <f t="shared" si="6"/>
        <v>41.658333333333339</v>
      </c>
      <c r="N39" s="1">
        <v>0</v>
      </c>
      <c r="O39" s="7">
        <f t="shared" si="7"/>
        <v>4.2983333333333391</v>
      </c>
      <c r="P39" s="8">
        <f t="shared" si="8"/>
        <v>0.10318063612722557</v>
      </c>
    </row>
    <row r="40" spans="2:16" x14ac:dyDescent="0.25">
      <c r="B40" s="1" t="s">
        <v>72</v>
      </c>
      <c r="C40" s="1">
        <f>F4</f>
        <v>45.4</v>
      </c>
      <c r="D40" s="1"/>
      <c r="E40" s="1"/>
      <c r="F40" s="1"/>
      <c r="G40" s="1">
        <f t="shared" si="0"/>
        <v>45.4</v>
      </c>
      <c r="H40" s="1">
        <f>K8</f>
        <v>2.31</v>
      </c>
      <c r="I40" s="1"/>
      <c r="J40" s="1">
        <f>N6</f>
        <v>20</v>
      </c>
      <c r="K40" s="1">
        <f t="shared" si="5"/>
        <v>67.710000000000008</v>
      </c>
      <c r="L40" s="1">
        <v>475</v>
      </c>
      <c r="M40" s="4">
        <f t="shared" si="6"/>
        <v>395.83333333333337</v>
      </c>
      <c r="N40" s="1">
        <v>0</v>
      </c>
      <c r="O40" s="7">
        <f t="shared" si="7"/>
        <v>328.12333333333333</v>
      </c>
      <c r="P40" s="8">
        <f t="shared" si="8"/>
        <v>0.82894315789473672</v>
      </c>
    </row>
    <row r="41" spans="2:16" x14ac:dyDescent="0.25">
      <c r="B41" s="1" t="s">
        <v>73</v>
      </c>
      <c r="C41" s="1">
        <f>G11+G5</f>
        <v>56.480000000000004</v>
      </c>
      <c r="D41" s="1">
        <f>G12</f>
        <v>33.79</v>
      </c>
      <c r="E41" s="1">
        <f>G13</f>
        <v>37.99</v>
      </c>
      <c r="F41" s="1"/>
      <c r="G41" s="1">
        <f t="shared" si="0"/>
        <v>128.26000000000002</v>
      </c>
      <c r="H41" s="1">
        <f>K8</f>
        <v>2.31</v>
      </c>
      <c r="I41" s="1"/>
      <c r="J41" s="1">
        <f>N6</f>
        <v>20</v>
      </c>
      <c r="K41" s="1">
        <f t="shared" si="5"/>
        <v>150.57000000000002</v>
      </c>
      <c r="L41" s="1">
        <v>224.99</v>
      </c>
      <c r="M41" s="4">
        <f t="shared" si="6"/>
        <v>187.49166666666667</v>
      </c>
      <c r="N41" s="1">
        <v>0</v>
      </c>
      <c r="O41" s="7">
        <f t="shared" si="7"/>
        <v>36.921666666666653</v>
      </c>
      <c r="P41" s="8">
        <f t="shared" si="8"/>
        <v>0.19692430774701089</v>
      </c>
    </row>
    <row r="42" spans="2:16" x14ac:dyDescent="0.25">
      <c r="B42" s="1" t="s">
        <v>74</v>
      </c>
      <c r="C42" s="1">
        <f>F10</f>
        <v>108.55</v>
      </c>
      <c r="D42" s="1"/>
      <c r="E42" s="1"/>
      <c r="F42" s="1"/>
      <c r="G42" s="1">
        <f t="shared" si="0"/>
        <v>108.55</v>
      </c>
      <c r="H42" s="1">
        <f>K5</f>
        <v>0.8</v>
      </c>
      <c r="I42" s="1"/>
      <c r="J42" s="1">
        <f>N3</f>
        <v>12</v>
      </c>
      <c r="K42" s="1">
        <f t="shared" si="5"/>
        <v>121.35</v>
      </c>
      <c r="L42" s="1">
        <v>199.9</v>
      </c>
      <c r="M42" s="4">
        <f t="shared" si="6"/>
        <v>166.58333333333334</v>
      </c>
      <c r="N42" s="1">
        <v>0</v>
      </c>
      <c r="O42" s="7">
        <f t="shared" si="7"/>
        <v>45.233333333333348</v>
      </c>
      <c r="P42" s="8">
        <f t="shared" si="8"/>
        <v>0.27153576788394207</v>
      </c>
    </row>
    <row r="43" spans="2:16" x14ac:dyDescent="0.25">
      <c r="B43" s="1" t="s">
        <v>75</v>
      </c>
      <c r="C43" s="1"/>
      <c r="D43" s="1"/>
      <c r="E43" s="1"/>
      <c r="F43" s="1"/>
      <c r="G43" s="1">
        <f t="shared" si="0"/>
        <v>0</v>
      </c>
      <c r="H43" s="1"/>
      <c r="I43" s="1"/>
      <c r="J43" s="1"/>
      <c r="K43" s="1"/>
      <c r="L43" s="1">
        <v>500</v>
      </c>
      <c r="M43" s="4">
        <f t="shared" si="6"/>
        <v>416.66666666666669</v>
      </c>
      <c r="N43" s="1"/>
      <c r="O43" s="7">
        <f>M43-N43-K43</f>
        <v>416.66666666666669</v>
      </c>
      <c r="P43" s="8">
        <f>O43/M43</f>
        <v>1</v>
      </c>
    </row>
    <row r="44" spans="2:16" x14ac:dyDescent="0.25">
      <c r="B44" s="1"/>
      <c r="C44" s="1"/>
      <c r="D44" s="1"/>
      <c r="E44" s="1"/>
      <c r="F44" s="1"/>
      <c r="G44" s="1">
        <f t="shared" si="0"/>
        <v>0</v>
      </c>
      <c r="H44" s="1"/>
      <c r="I44" s="1"/>
      <c r="J44" s="1"/>
      <c r="K44" s="1"/>
      <c r="L44" s="1"/>
      <c r="M44" s="4"/>
      <c r="N44" s="1"/>
      <c r="O44" s="7"/>
      <c r="P44" s="8"/>
    </row>
    <row r="45" spans="2:16" x14ac:dyDescent="0.25">
      <c r="B45" s="1"/>
      <c r="C45" s="1"/>
      <c r="D45" s="1"/>
      <c r="E45" s="1"/>
      <c r="F45" s="1"/>
      <c r="G45" s="1">
        <f t="shared" si="0"/>
        <v>0</v>
      </c>
      <c r="H45" s="1"/>
      <c r="I45" s="1"/>
      <c r="J45" s="1"/>
      <c r="K45" s="1"/>
      <c r="L45" s="1"/>
      <c r="M45" s="4"/>
      <c r="N45" s="1"/>
      <c r="O45" s="7"/>
      <c r="P45" s="8"/>
    </row>
    <row r="46" spans="2:16" x14ac:dyDescent="0.25">
      <c r="B46" s="1"/>
      <c r="C46" s="1"/>
      <c r="D46" s="1"/>
      <c r="E46" s="1"/>
      <c r="F46" s="1"/>
      <c r="G46" s="1">
        <f t="shared" si="0"/>
        <v>0</v>
      </c>
      <c r="H46" s="1"/>
      <c r="I46" s="1"/>
      <c r="J46" s="1"/>
      <c r="K46" s="1"/>
      <c r="L46" s="1"/>
      <c r="M46" s="4"/>
      <c r="N46" s="1"/>
      <c r="O46" s="7"/>
      <c r="P46" s="8"/>
    </row>
    <row r="47" spans="2:16" x14ac:dyDescent="0.25">
      <c r="B47" s="1"/>
      <c r="C47" s="1"/>
      <c r="D47" s="1"/>
      <c r="E47" s="1"/>
      <c r="F47" s="1"/>
      <c r="G47" s="1">
        <f t="shared" si="0"/>
        <v>0</v>
      </c>
      <c r="H47" s="1"/>
      <c r="I47" s="1"/>
      <c r="J47" s="1"/>
      <c r="K47" s="1"/>
      <c r="L47" s="1"/>
      <c r="M47" s="4"/>
      <c r="N47" s="1"/>
      <c r="O47" s="7"/>
      <c r="P47" s="8"/>
    </row>
  </sheetData>
  <phoneticPr fontId="4" type="noConversion"/>
  <pageMargins left="0.7" right="0.7" top="0.75" bottom="0.75" header="0.3" footer="0.3"/>
  <pageSetup paperSize="256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G366"/>
  <sheetViews>
    <sheetView tabSelected="1" workbookViewId="0">
      <pane ySplit="27" topLeftCell="A28" activePane="bottomLeft" state="frozenSplit"/>
      <selection pane="bottomLeft" activeCell="E8" sqref="E8"/>
    </sheetView>
  </sheetViews>
  <sheetFormatPr baseColWidth="10" defaultColWidth="11.5703125" defaultRowHeight="15" x14ac:dyDescent="0.25"/>
  <cols>
    <col min="1" max="1" width="1.5703125" customWidth="1"/>
    <col min="2" max="2" width="4.85546875" style="11" customWidth="1"/>
    <col min="3" max="3" width="7.28515625" style="11" customWidth="1"/>
    <col min="4" max="4" width="16.28515625" style="11" bestFit="1" customWidth="1"/>
    <col min="5" max="5" width="23.85546875" style="11" customWidth="1"/>
    <col min="6" max="6" width="5.7109375" style="11" customWidth="1"/>
    <col min="7" max="7" width="20.42578125" style="11" bestFit="1" customWidth="1"/>
    <col min="8" max="8" width="25.28515625" style="11" bestFit="1" customWidth="1"/>
    <col min="9" max="9" width="5.7109375" style="11" customWidth="1"/>
    <col min="10" max="10" width="11.5703125" style="11" customWidth="1"/>
    <col min="11" max="11" width="9.28515625" style="11" customWidth="1"/>
    <col min="12" max="12" width="4" style="11" bestFit="1" customWidth="1"/>
    <col min="13" max="13" width="8" style="11" customWidth="1"/>
    <col min="14" max="14" width="11" style="11" customWidth="1"/>
    <col min="15" max="15" width="11.85546875" style="11" bestFit="1" customWidth="1"/>
    <col min="16" max="16" width="9.28515625" style="11" customWidth="1"/>
    <col min="17" max="17" width="9.85546875" style="11" customWidth="1"/>
    <col min="18" max="31" width="11.5703125" style="11"/>
    <col min="32" max="32" width="11.5703125" style="26"/>
    <col min="33" max="33" width="11.5703125" style="31"/>
    <col min="34" max="16384" width="11.5703125" style="11"/>
  </cols>
  <sheetData>
    <row r="1" spans="3:33" x14ac:dyDescent="0.25">
      <c r="AF1" s="26">
        <v>1</v>
      </c>
      <c r="AG1" s="31">
        <v>43831</v>
      </c>
    </row>
    <row r="2" spans="3:33" ht="15.75" thickBot="1" x14ac:dyDescent="0.3">
      <c r="AF2" s="26">
        <v>2</v>
      </c>
      <c r="AG2" s="31">
        <v>43832</v>
      </c>
    </row>
    <row r="3" spans="3:33" x14ac:dyDescent="0.25">
      <c r="C3" s="1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4"/>
      <c r="AF3" s="26">
        <v>3</v>
      </c>
      <c r="AG3" s="31">
        <v>43833</v>
      </c>
    </row>
    <row r="4" spans="3:33" ht="38.450000000000003" customHeight="1" thickBot="1" x14ac:dyDescent="0.3">
      <c r="C4" s="15"/>
      <c r="D4" s="33"/>
      <c r="E4" s="16"/>
      <c r="F4" s="16"/>
      <c r="G4" s="16"/>
      <c r="H4" s="24"/>
      <c r="I4" s="16"/>
      <c r="J4" s="16"/>
      <c r="K4" s="16"/>
      <c r="L4" s="16"/>
      <c r="M4" s="16"/>
      <c r="N4" s="16"/>
      <c r="O4" s="16"/>
      <c r="P4" s="16"/>
      <c r="Q4" s="17"/>
      <c r="AF4" s="26">
        <v>4</v>
      </c>
      <c r="AG4" s="31">
        <v>43834</v>
      </c>
    </row>
    <row r="5" spans="3:33" ht="15.75" thickBot="1" x14ac:dyDescent="0.3">
      <c r="C5" s="15"/>
      <c r="D5" s="33" t="s">
        <v>17</v>
      </c>
      <c r="E5" s="25">
        <f ca="1">TODAY()</f>
        <v>43946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AF5" s="26">
        <v>5</v>
      </c>
      <c r="AG5" s="31">
        <v>43835</v>
      </c>
    </row>
    <row r="6" spans="3:33" x14ac:dyDescent="0.25">
      <c r="C6" s="15"/>
      <c r="D6" s="33"/>
      <c r="E6" s="16"/>
      <c r="F6" s="16"/>
      <c r="G6" s="16"/>
      <c r="H6" s="16"/>
      <c r="I6" s="16"/>
      <c r="J6" s="40" t="s">
        <v>20</v>
      </c>
      <c r="K6" s="41"/>
      <c r="L6" s="41"/>
      <c r="M6" s="41"/>
      <c r="N6" s="41"/>
      <c r="O6" s="41"/>
      <c r="P6" s="41"/>
      <c r="Q6" s="17"/>
      <c r="AF6" s="26">
        <v>6</v>
      </c>
      <c r="AG6" s="31">
        <v>43836</v>
      </c>
    </row>
    <row r="7" spans="3:33" x14ac:dyDescent="0.25">
      <c r="C7" s="15"/>
      <c r="D7" s="33"/>
      <c r="E7" s="16"/>
      <c r="F7" s="16"/>
      <c r="G7" s="16"/>
      <c r="H7" s="16"/>
      <c r="I7" s="16"/>
      <c r="J7" s="32" t="s">
        <v>24</v>
      </c>
      <c r="K7" s="32" t="s">
        <v>22</v>
      </c>
      <c r="L7" s="32" t="s">
        <v>21</v>
      </c>
      <c r="M7" s="32" t="s">
        <v>16</v>
      </c>
      <c r="N7" s="32" t="s">
        <v>8</v>
      </c>
      <c r="O7" s="32" t="s">
        <v>14</v>
      </c>
      <c r="P7" s="32" t="s">
        <v>23</v>
      </c>
      <c r="Q7" s="17"/>
      <c r="AF7" s="26">
        <v>7</v>
      </c>
      <c r="AG7" s="31">
        <v>43837</v>
      </c>
    </row>
    <row r="8" spans="3:33" x14ac:dyDescent="0.25">
      <c r="C8" s="15"/>
      <c r="D8" s="33" t="s">
        <v>18</v>
      </c>
      <c r="E8" s="27" t="s">
        <v>31</v>
      </c>
      <c r="F8" s="16"/>
      <c r="G8" s="16"/>
      <c r="H8" s="16"/>
      <c r="I8" s="16"/>
      <c r="J8" s="48"/>
      <c r="K8" s="49"/>
      <c r="L8" s="50"/>
      <c r="M8" s="51"/>
      <c r="N8" s="51"/>
      <c r="O8" s="56"/>
      <c r="P8" s="51"/>
      <c r="Q8" s="17"/>
      <c r="AF8" s="26">
        <v>8</v>
      </c>
      <c r="AG8" s="31">
        <v>43838</v>
      </c>
    </row>
    <row r="9" spans="3:33" x14ac:dyDescent="0.25">
      <c r="C9" s="15"/>
      <c r="D9" s="33"/>
      <c r="E9" s="16"/>
      <c r="F9" s="16"/>
      <c r="G9" s="16"/>
      <c r="H9" s="16"/>
      <c r="I9" s="16"/>
      <c r="J9" s="52"/>
      <c r="K9" s="53"/>
      <c r="L9" s="54"/>
      <c r="M9" s="55"/>
      <c r="N9" s="55"/>
      <c r="O9" s="53"/>
      <c r="P9" s="55"/>
      <c r="Q9" s="17"/>
      <c r="AF9" s="26">
        <v>9</v>
      </c>
      <c r="AG9" s="31">
        <v>43839</v>
      </c>
    </row>
    <row r="10" spans="3:33" x14ac:dyDescent="0.25">
      <c r="C10" s="15"/>
      <c r="D10" s="33" t="s">
        <v>19</v>
      </c>
      <c r="E10" s="23"/>
      <c r="F10" s="16"/>
      <c r="G10" s="16"/>
      <c r="H10" s="16"/>
      <c r="I10" s="16"/>
      <c r="J10" s="48"/>
      <c r="K10" s="56"/>
      <c r="L10" s="50"/>
      <c r="M10" s="51"/>
      <c r="N10" s="51"/>
      <c r="O10" s="56"/>
      <c r="P10" s="51"/>
      <c r="Q10" s="17"/>
      <c r="AF10" s="26">
        <v>10</v>
      </c>
      <c r="AG10" s="31">
        <v>43840</v>
      </c>
    </row>
    <row r="11" spans="3:33" x14ac:dyDescent="0.25">
      <c r="C11" s="15"/>
      <c r="D11" s="16"/>
      <c r="E11" s="16"/>
      <c r="F11" s="16"/>
      <c r="G11" s="16"/>
      <c r="H11" s="16"/>
      <c r="I11" s="16"/>
      <c r="J11" s="48"/>
      <c r="K11" s="56"/>
      <c r="L11" s="50"/>
      <c r="M11" s="51"/>
      <c r="N11" s="51"/>
      <c r="O11" s="56"/>
      <c r="P11" s="51"/>
      <c r="Q11" s="17"/>
      <c r="AF11" s="26">
        <v>11</v>
      </c>
      <c r="AG11" s="31">
        <v>43841</v>
      </c>
    </row>
    <row r="12" spans="3:33" x14ac:dyDescent="0.25">
      <c r="C12" s="15"/>
      <c r="D12" s="16"/>
      <c r="E12" s="16"/>
      <c r="F12" s="16"/>
      <c r="G12" s="16"/>
      <c r="H12" s="16"/>
      <c r="I12" s="16"/>
      <c r="J12" s="48"/>
      <c r="K12" s="56"/>
      <c r="L12" s="50"/>
      <c r="M12" s="51"/>
      <c r="N12" s="51"/>
      <c r="O12" s="56"/>
      <c r="P12" s="51"/>
      <c r="Q12" s="17"/>
      <c r="AF12" s="26">
        <v>12</v>
      </c>
      <c r="AG12" s="31">
        <v>43842</v>
      </c>
    </row>
    <row r="13" spans="3:33" x14ac:dyDescent="0.25">
      <c r="C13" s="15"/>
      <c r="D13" s="16"/>
      <c r="E13" s="16"/>
      <c r="F13" s="16"/>
      <c r="G13" s="16"/>
      <c r="H13" s="16"/>
      <c r="I13" s="16"/>
      <c r="J13" s="48"/>
      <c r="K13" s="56"/>
      <c r="L13" s="50"/>
      <c r="M13" s="51"/>
      <c r="N13" s="51"/>
      <c r="O13" s="56"/>
      <c r="P13" s="51"/>
      <c r="Q13" s="17"/>
      <c r="AG13" s="31">
        <v>43843</v>
      </c>
    </row>
    <row r="14" spans="3:33" x14ac:dyDescent="0.25">
      <c r="C14" s="15"/>
      <c r="D14" s="22" t="s">
        <v>4</v>
      </c>
      <c r="E14" s="21">
        <f>VLOOKUP($E$8,Datas!$B$18:$P$462,2,FALSE)*E10</f>
        <v>0</v>
      </c>
      <c r="F14" s="16"/>
      <c r="G14" s="22" t="s">
        <v>27</v>
      </c>
      <c r="H14" s="21">
        <f>VLOOKUP($E$8,Datas!$B$18:$P$462,7,FALSE)*E10</f>
        <v>0</v>
      </c>
      <c r="I14" s="16"/>
      <c r="J14" s="48"/>
      <c r="K14" s="56"/>
      <c r="L14" s="50"/>
      <c r="M14" s="51"/>
      <c r="N14" s="51"/>
      <c r="O14" s="56"/>
      <c r="P14" s="51"/>
      <c r="Q14" s="17"/>
      <c r="AG14" s="31">
        <v>43844</v>
      </c>
    </row>
    <row r="15" spans="3:33" x14ac:dyDescent="0.25">
      <c r="C15" s="15"/>
      <c r="D15" s="22" t="s">
        <v>5</v>
      </c>
      <c r="E15" s="21">
        <f>VLOOKUP($E$8,Datas!$B$18:$P$462,3,FALSE)*E10</f>
        <v>0</v>
      </c>
      <c r="F15" s="16"/>
      <c r="G15" s="22" t="s">
        <v>28</v>
      </c>
      <c r="H15" s="21">
        <f>VLOOKUP($E$8,Datas!$B$18:$P$462,8,FALSE)*E10</f>
        <v>0</v>
      </c>
      <c r="I15" s="16"/>
      <c r="J15" s="48"/>
      <c r="K15" s="56"/>
      <c r="L15" s="50"/>
      <c r="M15" s="51"/>
      <c r="N15" s="51"/>
      <c r="O15" s="56"/>
      <c r="P15" s="51"/>
      <c r="Q15" s="17"/>
      <c r="AG15" s="31">
        <v>43845</v>
      </c>
    </row>
    <row r="16" spans="3:33" x14ac:dyDescent="0.25">
      <c r="C16" s="15"/>
      <c r="D16" s="22" t="s">
        <v>6</v>
      </c>
      <c r="E16" s="21">
        <f>VLOOKUP($E$8,Datas!$B$18:$P$462,4,FALSE)*E10</f>
        <v>0</v>
      </c>
      <c r="F16" s="16"/>
      <c r="G16" s="16"/>
      <c r="H16" s="36"/>
      <c r="I16" s="30"/>
      <c r="J16" s="48"/>
      <c r="K16" s="56"/>
      <c r="L16" s="50"/>
      <c r="M16" s="51"/>
      <c r="N16" s="51"/>
      <c r="O16" s="56"/>
      <c r="P16" s="51"/>
      <c r="Q16" s="17"/>
      <c r="AG16" s="31">
        <v>43846</v>
      </c>
    </row>
    <row r="17" spans="1:33" x14ac:dyDescent="0.25">
      <c r="C17" s="15"/>
      <c r="D17" s="22" t="s">
        <v>30</v>
      </c>
      <c r="E17" s="21">
        <f>VLOOKUP($E$8,Datas!$B$18:$P$462,5,FALSE)*E10</f>
        <v>0</v>
      </c>
      <c r="F17" s="16"/>
      <c r="G17" s="16"/>
      <c r="H17" s="37"/>
      <c r="I17" s="16"/>
      <c r="J17" s="48"/>
      <c r="K17" s="56"/>
      <c r="L17" s="50"/>
      <c r="M17" s="51"/>
      <c r="N17" s="51"/>
      <c r="O17" s="56"/>
      <c r="P17" s="51"/>
      <c r="Q17" s="17"/>
    </row>
    <row r="18" spans="1:33" x14ac:dyDescent="0.25">
      <c r="A18" s="11"/>
      <c r="C18" s="15"/>
      <c r="D18" s="22" t="s">
        <v>7</v>
      </c>
      <c r="E18" s="28">
        <f>VLOOKUP($E$8,Datas!$B$18:$P$462,6,FALSE)*E10</f>
        <v>0</v>
      </c>
      <c r="F18" s="16"/>
      <c r="G18" s="22" t="s">
        <v>29</v>
      </c>
      <c r="H18" s="21">
        <f>VLOOKUP($E$8,Datas!$B$18:$P$462,9,FALSE)</f>
        <v>16</v>
      </c>
      <c r="I18" s="16"/>
      <c r="J18" s="48"/>
      <c r="K18" s="56"/>
      <c r="L18" s="50"/>
      <c r="M18" s="51"/>
      <c r="N18" s="51"/>
      <c r="O18" s="56"/>
      <c r="P18" s="51"/>
      <c r="Q18" s="17"/>
      <c r="AG18" s="31">
        <v>43847</v>
      </c>
    </row>
    <row r="19" spans="1:33" x14ac:dyDescent="0.25">
      <c r="A19" s="11"/>
      <c r="C19" s="15"/>
      <c r="D19" s="16"/>
      <c r="E19" s="29"/>
      <c r="F19" s="16"/>
      <c r="G19" s="16"/>
      <c r="H19" s="16"/>
      <c r="I19" s="16"/>
      <c r="J19" s="48"/>
      <c r="K19" s="56"/>
      <c r="L19" s="50"/>
      <c r="M19" s="51"/>
      <c r="N19" s="51"/>
      <c r="O19" s="56"/>
      <c r="P19" s="51"/>
      <c r="Q19" s="17"/>
      <c r="AG19" s="31">
        <v>43848</v>
      </c>
    </row>
    <row r="20" spans="1:33" ht="15.75" thickBot="1" x14ac:dyDescent="0.3">
      <c r="A20" s="11"/>
      <c r="C20" s="15"/>
      <c r="D20" s="38" t="s">
        <v>89</v>
      </c>
      <c r="E20" s="39">
        <f>E18+H18+H14+H15</f>
        <v>16</v>
      </c>
      <c r="F20" s="16"/>
      <c r="G20" s="16"/>
      <c r="H20" s="16"/>
      <c r="I20" s="16"/>
      <c r="J20" s="48"/>
      <c r="K20" s="56"/>
      <c r="L20" s="50"/>
      <c r="M20" s="51"/>
      <c r="N20" s="51"/>
      <c r="O20" s="56"/>
      <c r="P20" s="51"/>
      <c r="Q20" s="17"/>
      <c r="AG20" s="31">
        <v>43849</v>
      </c>
    </row>
    <row r="21" spans="1:33" x14ac:dyDescent="0.25">
      <c r="A21" s="11"/>
      <c r="C21" s="15"/>
      <c r="D21" s="16"/>
      <c r="E21" s="29"/>
      <c r="F21" s="16"/>
      <c r="G21" s="42" t="s">
        <v>76</v>
      </c>
      <c r="H21" s="44">
        <f>E23-E20</f>
        <v>-16</v>
      </c>
      <c r="I21" s="16"/>
      <c r="J21" s="48"/>
      <c r="K21" s="56"/>
      <c r="L21" s="50"/>
      <c r="M21" s="51"/>
      <c r="N21" s="51"/>
      <c r="O21" s="56"/>
      <c r="P21" s="51"/>
      <c r="Q21" s="17"/>
      <c r="AG21" s="31">
        <v>43850</v>
      </c>
    </row>
    <row r="22" spans="1:33" ht="15.75" thickBot="1" x14ac:dyDescent="0.3">
      <c r="A22" s="11"/>
      <c r="C22" s="15"/>
      <c r="D22" s="22" t="s">
        <v>2</v>
      </c>
      <c r="E22" s="28">
        <f>VLOOKUP($E$8,Datas!$B$18:$P$462,11,FALSE)*E10</f>
        <v>0</v>
      </c>
      <c r="F22" s="16"/>
      <c r="G22" s="43"/>
      <c r="H22" s="45"/>
      <c r="I22" s="16"/>
      <c r="J22" s="16"/>
      <c r="K22" s="16"/>
      <c r="L22" s="16"/>
      <c r="M22" s="16"/>
      <c r="N22" s="16"/>
      <c r="O22" s="16"/>
      <c r="P22" s="16"/>
      <c r="Q22" s="17"/>
      <c r="AG22" s="31">
        <v>43851</v>
      </c>
    </row>
    <row r="23" spans="1:33" x14ac:dyDescent="0.25">
      <c r="A23" s="11"/>
      <c r="C23" s="15"/>
      <c r="D23" s="22" t="s">
        <v>3</v>
      </c>
      <c r="E23" s="28">
        <f>VLOOKUP($E$8,Datas!$B$18:$P$462,12,FALSE)*E10</f>
        <v>0</v>
      </c>
      <c r="F23" s="16"/>
      <c r="G23" s="42" t="s">
        <v>77</v>
      </c>
      <c r="H23" s="46" t="e">
        <f>H21/E23</f>
        <v>#DIV/0!</v>
      </c>
      <c r="I23" s="16"/>
      <c r="J23" s="16"/>
      <c r="K23" s="16"/>
      <c r="L23" s="16"/>
      <c r="M23" s="16"/>
      <c r="N23" s="16"/>
      <c r="O23" s="16"/>
      <c r="P23" s="16"/>
      <c r="Q23" s="17"/>
      <c r="AG23" s="31">
        <v>43852</v>
      </c>
    </row>
    <row r="24" spans="1:33" ht="15.75" thickBot="1" x14ac:dyDescent="0.3">
      <c r="A24" s="11"/>
      <c r="C24" s="15"/>
      <c r="D24" s="22" t="s">
        <v>8</v>
      </c>
      <c r="E24" s="28">
        <f>VLOOKUP($E$8,Datas!$B$18:$P$462,13,FALSE)*E10</f>
        <v>0</v>
      </c>
      <c r="F24" s="16"/>
      <c r="G24" s="43"/>
      <c r="H24" s="47"/>
      <c r="I24" s="16"/>
      <c r="J24" s="16"/>
      <c r="K24" s="16"/>
      <c r="L24" s="16"/>
      <c r="M24" s="16"/>
      <c r="N24" s="16"/>
      <c r="O24" s="16"/>
      <c r="P24" s="16"/>
      <c r="Q24" s="17"/>
      <c r="AG24" s="31">
        <v>43853</v>
      </c>
    </row>
    <row r="25" spans="1:33" x14ac:dyDescent="0.25">
      <c r="A25" s="11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7"/>
      <c r="AG25" s="31">
        <v>43854</v>
      </c>
    </row>
    <row r="26" spans="1:33" ht="15.75" thickBot="1" x14ac:dyDescent="0.3">
      <c r="A26" s="11"/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0"/>
      <c r="AG26" s="31">
        <v>43855</v>
      </c>
    </row>
    <row r="27" spans="1:33" x14ac:dyDescent="0.25">
      <c r="AG27" s="31">
        <v>43856</v>
      </c>
    </row>
    <row r="28" spans="1:33" x14ac:dyDescent="0.25">
      <c r="AG28" s="31">
        <v>43857</v>
      </c>
    </row>
    <row r="29" spans="1:33" x14ac:dyDescent="0.25">
      <c r="AG29" s="31">
        <v>43858</v>
      </c>
    </row>
    <row r="30" spans="1:33" x14ac:dyDescent="0.25">
      <c r="AG30" s="31">
        <v>43860</v>
      </c>
    </row>
    <row r="31" spans="1:33" x14ac:dyDescent="0.25">
      <c r="AG31" s="31">
        <v>43861</v>
      </c>
    </row>
    <row r="32" spans="1:33" x14ac:dyDescent="0.25">
      <c r="AG32" s="31">
        <v>43862</v>
      </c>
    </row>
    <row r="33" spans="33:33" x14ac:dyDescent="0.25">
      <c r="AG33" s="31">
        <v>43863</v>
      </c>
    </row>
    <row r="34" spans="33:33" x14ac:dyDescent="0.25">
      <c r="AG34" s="31">
        <v>43864</v>
      </c>
    </row>
    <row r="35" spans="33:33" x14ac:dyDescent="0.25">
      <c r="AG35" s="31">
        <v>43865</v>
      </c>
    </row>
    <row r="36" spans="33:33" x14ac:dyDescent="0.25">
      <c r="AG36" s="31">
        <v>43866</v>
      </c>
    </row>
    <row r="37" spans="33:33" x14ac:dyDescent="0.25">
      <c r="AG37" s="31">
        <v>43867</v>
      </c>
    </row>
    <row r="38" spans="33:33" x14ac:dyDescent="0.25">
      <c r="AG38" s="31">
        <v>43868</v>
      </c>
    </row>
    <row r="39" spans="33:33" x14ac:dyDescent="0.25">
      <c r="AG39" s="31">
        <v>43869</v>
      </c>
    </row>
    <row r="40" spans="33:33" x14ac:dyDescent="0.25">
      <c r="AG40" s="31">
        <v>43870</v>
      </c>
    </row>
    <row r="41" spans="33:33" x14ac:dyDescent="0.25">
      <c r="AG41" s="31">
        <v>43871</v>
      </c>
    </row>
    <row r="42" spans="33:33" x14ac:dyDescent="0.25">
      <c r="AG42" s="31">
        <v>43872</v>
      </c>
    </row>
    <row r="43" spans="33:33" x14ac:dyDescent="0.25">
      <c r="AG43" s="31">
        <v>43873</v>
      </c>
    </row>
    <row r="44" spans="33:33" x14ac:dyDescent="0.25">
      <c r="AG44" s="31">
        <v>43874</v>
      </c>
    </row>
    <row r="45" spans="33:33" x14ac:dyDescent="0.25">
      <c r="AG45" s="31">
        <v>43875</v>
      </c>
    </row>
    <row r="46" spans="33:33" x14ac:dyDescent="0.25">
      <c r="AG46" s="31">
        <v>43876</v>
      </c>
    </row>
    <row r="47" spans="33:33" x14ac:dyDescent="0.25">
      <c r="AG47" s="31">
        <v>43877</v>
      </c>
    </row>
    <row r="48" spans="33:33" x14ac:dyDescent="0.25">
      <c r="AG48" s="31">
        <v>43878</v>
      </c>
    </row>
    <row r="49" spans="33:33" x14ac:dyDescent="0.25">
      <c r="AG49" s="31">
        <v>43879</v>
      </c>
    </row>
    <row r="50" spans="33:33" x14ac:dyDescent="0.25">
      <c r="AG50" s="31">
        <v>43880</v>
      </c>
    </row>
    <row r="51" spans="33:33" x14ac:dyDescent="0.25">
      <c r="AG51" s="31">
        <v>43881</v>
      </c>
    </row>
    <row r="52" spans="33:33" x14ac:dyDescent="0.25">
      <c r="AG52" s="31">
        <v>43882</v>
      </c>
    </row>
    <row r="53" spans="33:33" x14ac:dyDescent="0.25">
      <c r="AG53" s="31">
        <v>43883</v>
      </c>
    </row>
    <row r="54" spans="33:33" x14ac:dyDescent="0.25">
      <c r="AG54" s="31">
        <v>43884</v>
      </c>
    </row>
    <row r="55" spans="33:33" x14ac:dyDescent="0.25">
      <c r="AG55" s="31">
        <v>43885</v>
      </c>
    </row>
    <row r="56" spans="33:33" x14ac:dyDescent="0.25">
      <c r="AG56" s="31">
        <v>43886</v>
      </c>
    </row>
    <row r="57" spans="33:33" x14ac:dyDescent="0.25">
      <c r="AG57" s="31">
        <v>43887</v>
      </c>
    </row>
    <row r="58" spans="33:33" x14ac:dyDescent="0.25">
      <c r="AG58" s="31">
        <v>43888</v>
      </c>
    </row>
    <row r="59" spans="33:33" x14ac:dyDescent="0.25">
      <c r="AG59" s="31">
        <v>43889</v>
      </c>
    </row>
    <row r="60" spans="33:33" x14ac:dyDescent="0.25">
      <c r="AG60" s="31">
        <v>43890</v>
      </c>
    </row>
    <row r="61" spans="33:33" x14ac:dyDescent="0.25">
      <c r="AG61" s="31">
        <v>43891</v>
      </c>
    </row>
    <row r="62" spans="33:33" x14ac:dyDescent="0.25">
      <c r="AG62" s="31">
        <v>43892</v>
      </c>
    </row>
    <row r="63" spans="33:33" x14ac:dyDescent="0.25">
      <c r="AG63" s="31">
        <v>43893</v>
      </c>
    </row>
    <row r="64" spans="33:33" x14ac:dyDescent="0.25">
      <c r="AG64" s="31">
        <v>43894</v>
      </c>
    </row>
    <row r="65" spans="33:33" x14ac:dyDescent="0.25">
      <c r="AG65" s="31">
        <v>43895</v>
      </c>
    </row>
    <row r="66" spans="33:33" x14ac:dyDescent="0.25">
      <c r="AG66" s="31">
        <v>43896</v>
      </c>
    </row>
    <row r="67" spans="33:33" x14ac:dyDescent="0.25">
      <c r="AG67" s="31">
        <v>43897</v>
      </c>
    </row>
    <row r="68" spans="33:33" x14ac:dyDescent="0.25">
      <c r="AG68" s="31">
        <v>43898</v>
      </c>
    </row>
    <row r="69" spans="33:33" x14ac:dyDescent="0.25">
      <c r="AG69" s="31">
        <v>43899</v>
      </c>
    </row>
    <row r="70" spans="33:33" x14ac:dyDescent="0.25">
      <c r="AG70" s="31">
        <v>43900</v>
      </c>
    </row>
    <row r="71" spans="33:33" x14ac:dyDescent="0.25">
      <c r="AG71" s="31">
        <v>43901</v>
      </c>
    </row>
    <row r="72" spans="33:33" x14ac:dyDescent="0.25">
      <c r="AG72" s="31">
        <v>43902</v>
      </c>
    </row>
    <row r="73" spans="33:33" x14ac:dyDescent="0.25">
      <c r="AG73" s="31">
        <v>43903</v>
      </c>
    </row>
    <row r="74" spans="33:33" x14ac:dyDescent="0.25">
      <c r="AG74" s="31">
        <v>43904</v>
      </c>
    </row>
    <row r="75" spans="33:33" x14ac:dyDescent="0.25">
      <c r="AG75" s="31">
        <v>43905</v>
      </c>
    </row>
    <row r="76" spans="33:33" x14ac:dyDescent="0.25">
      <c r="AG76" s="31">
        <v>43906</v>
      </c>
    </row>
    <row r="77" spans="33:33" x14ac:dyDescent="0.25">
      <c r="AG77" s="31">
        <v>43907</v>
      </c>
    </row>
    <row r="78" spans="33:33" x14ac:dyDescent="0.25">
      <c r="AG78" s="31">
        <v>43908</v>
      </c>
    </row>
    <row r="79" spans="33:33" x14ac:dyDescent="0.25">
      <c r="AG79" s="31">
        <v>43909</v>
      </c>
    </row>
    <row r="80" spans="33:33" x14ac:dyDescent="0.25">
      <c r="AG80" s="31">
        <v>43910</v>
      </c>
    </row>
    <row r="81" spans="33:33" x14ac:dyDescent="0.25">
      <c r="AG81" s="31">
        <v>43911</v>
      </c>
    </row>
    <row r="82" spans="33:33" x14ac:dyDescent="0.25">
      <c r="AG82" s="31">
        <v>43912</v>
      </c>
    </row>
    <row r="83" spans="33:33" x14ac:dyDescent="0.25">
      <c r="AG83" s="31">
        <v>43913</v>
      </c>
    </row>
    <row r="84" spans="33:33" x14ac:dyDescent="0.25">
      <c r="AG84" s="31">
        <v>43914</v>
      </c>
    </row>
    <row r="85" spans="33:33" x14ac:dyDescent="0.25">
      <c r="AG85" s="31">
        <v>43915</v>
      </c>
    </row>
    <row r="86" spans="33:33" x14ac:dyDescent="0.25">
      <c r="AG86" s="31">
        <v>43916</v>
      </c>
    </row>
    <row r="87" spans="33:33" x14ac:dyDescent="0.25">
      <c r="AG87" s="31">
        <v>43917</v>
      </c>
    </row>
    <row r="88" spans="33:33" x14ac:dyDescent="0.25">
      <c r="AG88" s="31">
        <v>43918</v>
      </c>
    </row>
    <row r="89" spans="33:33" x14ac:dyDescent="0.25">
      <c r="AG89" s="31">
        <v>43919</v>
      </c>
    </row>
    <row r="90" spans="33:33" x14ac:dyDescent="0.25">
      <c r="AG90" s="31">
        <v>43920</v>
      </c>
    </row>
    <row r="91" spans="33:33" x14ac:dyDescent="0.25">
      <c r="AG91" s="31">
        <v>43921</v>
      </c>
    </row>
    <row r="92" spans="33:33" x14ac:dyDescent="0.25">
      <c r="AG92" s="31">
        <v>43922</v>
      </c>
    </row>
    <row r="93" spans="33:33" x14ac:dyDescent="0.25">
      <c r="AG93" s="31">
        <v>43923</v>
      </c>
    </row>
    <row r="94" spans="33:33" x14ac:dyDescent="0.25">
      <c r="AG94" s="31">
        <v>43924</v>
      </c>
    </row>
    <row r="95" spans="33:33" x14ac:dyDescent="0.25">
      <c r="AG95" s="31">
        <v>43925</v>
      </c>
    </row>
    <row r="96" spans="33:33" x14ac:dyDescent="0.25">
      <c r="AG96" s="31">
        <v>43926</v>
      </c>
    </row>
    <row r="97" spans="33:33" x14ac:dyDescent="0.25">
      <c r="AG97" s="31">
        <v>43927</v>
      </c>
    </row>
    <row r="98" spans="33:33" x14ac:dyDescent="0.25">
      <c r="AG98" s="31">
        <v>43928</v>
      </c>
    </row>
    <row r="99" spans="33:33" x14ac:dyDescent="0.25">
      <c r="AG99" s="31">
        <v>43929</v>
      </c>
    </row>
    <row r="100" spans="33:33" x14ac:dyDescent="0.25">
      <c r="AG100" s="31">
        <v>43930</v>
      </c>
    </row>
    <row r="101" spans="33:33" x14ac:dyDescent="0.25">
      <c r="AG101" s="31">
        <v>43931</v>
      </c>
    </row>
    <row r="102" spans="33:33" x14ac:dyDescent="0.25">
      <c r="AG102" s="31">
        <v>43932</v>
      </c>
    </row>
    <row r="103" spans="33:33" x14ac:dyDescent="0.25">
      <c r="AG103" s="31">
        <v>43933</v>
      </c>
    </row>
    <row r="104" spans="33:33" x14ac:dyDescent="0.25">
      <c r="AG104" s="31">
        <v>43934</v>
      </c>
    </row>
    <row r="105" spans="33:33" x14ac:dyDescent="0.25">
      <c r="AG105" s="31">
        <v>43935</v>
      </c>
    </row>
    <row r="106" spans="33:33" x14ac:dyDescent="0.25">
      <c r="AG106" s="31">
        <v>43936</v>
      </c>
    </row>
    <row r="107" spans="33:33" x14ac:dyDescent="0.25">
      <c r="AG107" s="31">
        <v>43937</v>
      </c>
    </row>
    <row r="108" spans="33:33" x14ac:dyDescent="0.25">
      <c r="AG108" s="31">
        <v>43938</v>
      </c>
    </row>
    <row r="109" spans="33:33" x14ac:dyDescent="0.25">
      <c r="AG109" s="31">
        <v>43939</v>
      </c>
    </row>
    <row r="110" spans="33:33" x14ac:dyDescent="0.25">
      <c r="AG110" s="31">
        <v>43940</v>
      </c>
    </row>
    <row r="111" spans="33:33" x14ac:dyDescent="0.25">
      <c r="AG111" s="31">
        <v>43941</v>
      </c>
    </row>
    <row r="112" spans="33:33" x14ac:dyDescent="0.25">
      <c r="AG112" s="31">
        <v>43942</v>
      </c>
    </row>
    <row r="113" spans="33:33" x14ac:dyDescent="0.25">
      <c r="AG113" s="31">
        <v>43943</v>
      </c>
    </row>
    <row r="114" spans="33:33" x14ac:dyDescent="0.25">
      <c r="AG114" s="31">
        <v>43944</v>
      </c>
    </row>
    <row r="115" spans="33:33" x14ac:dyDescent="0.25">
      <c r="AG115" s="31">
        <v>43945</v>
      </c>
    </row>
    <row r="116" spans="33:33" x14ac:dyDescent="0.25">
      <c r="AG116" s="31">
        <v>43946</v>
      </c>
    </row>
    <row r="117" spans="33:33" x14ac:dyDescent="0.25">
      <c r="AG117" s="31">
        <v>43947</v>
      </c>
    </row>
    <row r="118" spans="33:33" x14ac:dyDescent="0.25">
      <c r="AG118" s="31">
        <v>43948</v>
      </c>
    </row>
    <row r="119" spans="33:33" x14ac:dyDescent="0.25">
      <c r="AG119" s="31">
        <v>43949</v>
      </c>
    </row>
    <row r="120" spans="33:33" x14ac:dyDescent="0.25">
      <c r="AG120" s="31">
        <v>43950</v>
      </c>
    </row>
    <row r="121" spans="33:33" x14ac:dyDescent="0.25">
      <c r="AG121" s="31">
        <v>43951</v>
      </c>
    </row>
    <row r="122" spans="33:33" x14ac:dyDescent="0.25">
      <c r="AG122" s="31">
        <v>43952</v>
      </c>
    </row>
    <row r="123" spans="33:33" x14ac:dyDescent="0.25">
      <c r="AG123" s="31">
        <v>43953</v>
      </c>
    </row>
    <row r="124" spans="33:33" x14ac:dyDescent="0.25">
      <c r="AG124" s="31">
        <v>43954</v>
      </c>
    </row>
    <row r="125" spans="33:33" x14ac:dyDescent="0.25">
      <c r="AG125" s="31">
        <v>43955</v>
      </c>
    </row>
    <row r="126" spans="33:33" x14ac:dyDescent="0.25">
      <c r="AG126" s="31">
        <v>43956</v>
      </c>
    </row>
    <row r="127" spans="33:33" x14ac:dyDescent="0.25">
      <c r="AG127" s="31">
        <v>43957</v>
      </c>
    </row>
    <row r="128" spans="33:33" x14ac:dyDescent="0.25">
      <c r="AG128" s="31">
        <v>43958</v>
      </c>
    </row>
    <row r="129" spans="33:33" x14ac:dyDescent="0.25">
      <c r="AG129" s="31">
        <v>43959</v>
      </c>
    </row>
    <row r="130" spans="33:33" x14ac:dyDescent="0.25">
      <c r="AG130" s="31">
        <v>43960</v>
      </c>
    </row>
    <row r="131" spans="33:33" x14ac:dyDescent="0.25">
      <c r="AG131" s="31">
        <v>43961</v>
      </c>
    </row>
    <row r="132" spans="33:33" x14ac:dyDescent="0.25">
      <c r="AG132" s="31">
        <v>43962</v>
      </c>
    </row>
    <row r="133" spans="33:33" x14ac:dyDescent="0.25">
      <c r="AG133" s="31">
        <v>43963</v>
      </c>
    </row>
    <row r="134" spans="33:33" x14ac:dyDescent="0.25">
      <c r="AG134" s="31">
        <v>43964</v>
      </c>
    </row>
    <row r="135" spans="33:33" x14ac:dyDescent="0.25">
      <c r="AG135" s="31">
        <v>43965</v>
      </c>
    </row>
    <row r="136" spans="33:33" x14ac:dyDescent="0.25">
      <c r="AG136" s="31">
        <v>43966</v>
      </c>
    </row>
    <row r="137" spans="33:33" x14ac:dyDescent="0.25">
      <c r="AG137" s="31">
        <v>43967</v>
      </c>
    </row>
    <row r="138" spans="33:33" x14ac:dyDescent="0.25">
      <c r="AG138" s="31">
        <v>43968</v>
      </c>
    </row>
    <row r="139" spans="33:33" x14ac:dyDescent="0.25">
      <c r="AG139" s="31">
        <v>43969</v>
      </c>
    </row>
    <row r="140" spans="33:33" x14ac:dyDescent="0.25">
      <c r="AG140" s="31">
        <v>43970</v>
      </c>
    </row>
    <row r="141" spans="33:33" x14ac:dyDescent="0.25">
      <c r="AG141" s="31">
        <v>43971</v>
      </c>
    </row>
    <row r="142" spans="33:33" x14ac:dyDescent="0.25">
      <c r="AG142" s="31">
        <v>43972</v>
      </c>
    </row>
    <row r="143" spans="33:33" x14ac:dyDescent="0.25">
      <c r="AG143" s="31">
        <v>43973</v>
      </c>
    </row>
    <row r="144" spans="33:33" x14ac:dyDescent="0.25">
      <c r="AG144" s="31">
        <v>43974</v>
      </c>
    </row>
    <row r="145" spans="33:33" x14ac:dyDescent="0.25">
      <c r="AG145" s="31">
        <v>43975</v>
      </c>
    </row>
    <row r="146" spans="33:33" x14ac:dyDescent="0.25">
      <c r="AG146" s="31">
        <v>43976</v>
      </c>
    </row>
    <row r="147" spans="33:33" x14ac:dyDescent="0.25">
      <c r="AG147" s="31">
        <v>43977</v>
      </c>
    </row>
    <row r="148" spans="33:33" x14ac:dyDescent="0.25">
      <c r="AG148" s="31">
        <v>43978</v>
      </c>
    </row>
    <row r="149" spans="33:33" x14ac:dyDescent="0.25">
      <c r="AG149" s="31">
        <v>43979</v>
      </c>
    </row>
    <row r="150" spans="33:33" x14ac:dyDescent="0.25">
      <c r="AG150" s="31">
        <v>43980</v>
      </c>
    </row>
    <row r="151" spans="33:33" x14ac:dyDescent="0.25">
      <c r="AG151" s="31">
        <v>43981</v>
      </c>
    </row>
    <row r="152" spans="33:33" x14ac:dyDescent="0.25">
      <c r="AG152" s="31">
        <v>43982</v>
      </c>
    </row>
    <row r="153" spans="33:33" x14ac:dyDescent="0.25">
      <c r="AG153" s="31">
        <v>43983</v>
      </c>
    </row>
    <row r="154" spans="33:33" x14ac:dyDescent="0.25">
      <c r="AG154" s="31">
        <v>43984</v>
      </c>
    </row>
    <row r="155" spans="33:33" x14ac:dyDescent="0.25">
      <c r="AG155" s="31">
        <v>43985</v>
      </c>
    </row>
    <row r="156" spans="33:33" x14ac:dyDescent="0.25">
      <c r="AG156" s="31">
        <v>43986</v>
      </c>
    </row>
    <row r="157" spans="33:33" x14ac:dyDescent="0.25">
      <c r="AG157" s="31">
        <v>43987</v>
      </c>
    </row>
    <row r="158" spans="33:33" x14ac:dyDescent="0.25">
      <c r="AG158" s="31">
        <v>43988</v>
      </c>
    </row>
    <row r="159" spans="33:33" x14ac:dyDescent="0.25">
      <c r="AG159" s="31">
        <v>43989</v>
      </c>
    </row>
    <row r="160" spans="33:33" x14ac:dyDescent="0.25">
      <c r="AG160" s="31">
        <v>43990</v>
      </c>
    </row>
    <row r="161" spans="33:33" x14ac:dyDescent="0.25">
      <c r="AG161" s="31">
        <v>43991</v>
      </c>
    </row>
    <row r="162" spans="33:33" x14ac:dyDescent="0.25">
      <c r="AG162" s="31">
        <v>43992</v>
      </c>
    </row>
    <row r="163" spans="33:33" x14ac:dyDescent="0.25">
      <c r="AG163" s="31">
        <v>43993</v>
      </c>
    </row>
    <row r="164" spans="33:33" x14ac:dyDescent="0.25">
      <c r="AG164" s="31">
        <v>43994</v>
      </c>
    </row>
    <row r="165" spans="33:33" x14ac:dyDescent="0.25">
      <c r="AG165" s="31">
        <v>43995</v>
      </c>
    </row>
    <row r="166" spans="33:33" x14ac:dyDescent="0.25">
      <c r="AG166" s="31">
        <v>43996</v>
      </c>
    </row>
    <row r="167" spans="33:33" x14ac:dyDescent="0.25">
      <c r="AG167" s="31">
        <v>43997</v>
      </c>
    </row>
    <row r="168" spans="33:33" x14ac:dyDescent="0.25">
      <c r="AG168" s="31">
        <v>43998</v>
      </c>
    </row>
    <row r="169" spans="33:33" x14ac:dyDescent="0.25">
      <c r="AG169" s="31">
        <v>43999</v>
      </c>
    </row>
    <row r="170" spans="33:33" x14ac:dyDescent="0.25">
      <c r="AG170" s="31">
        <v>44000</v>
      </c>
    </row>
    <row r="171" spans="33:33" x14ac:dyDescent="0.25">
      <c r="AG171" s="31">
        <v>44001</v>
      </c>
    </row>
    <row r="172" spans="33:33" x14ac:dyDescent="0.25">
      <c r="AG172" s="31">
        <v>44002</v>
      </c>
    </row>
    <row r="173" spans="33:33" x14ac:dyDescent="0.25">
      <c r="AG173" s="31">
        <v>44003</v>
      </c>
    </row>
    <row r="174" spans="33:33" x14ac:dyDescent="0.25">
      <c r="AG174" s="31">
        <v>44004</v>
      </c>
    </row>
    <row r="175" spans="33:33" x14ac:dyDescent="0.25">
      <c r="AG175" s="31">
        <v>44005</v>
      </c>
    </row>
    <row r="176" spans="33:33" x14ac:dyDescent="0.25">
      <c r="AG176" s="31">
        <v>44006</v>
      </c>
    </row>
    <row r="177" spans="33:33" x14ac:dyDescent="0.25">
      <c r="AG177" s="31">
        <v>44007</v>
      </c>
    </row>
    <row r="178" spans="33:33" x14ac:dyDescent="0.25">
      <c r="AG178" s="31">
        <v>44008</v>
      </c>
    </row>
    <row r="179" spans="33:33" x14ac:dyDescent="0.25">
      <c r="AG179" s="31">
        <v>44009</v>
      </c>
    </row>
    <row r="180" spans="33:33" x14ac:dyDescent="0.25">
      <c r="AG180" s="31">
        <v>44010</v>
      </c>
    </row>
    <row r="181" spans="33:33" x14ac:dyDescent="0.25">
      <c r="AG181" s="31">
        <v>44011</v>
      </c>
    </row>
    <row r="182" spans="33:33" x14ac:dyDescent="0.25">
      <c r="AG182" s="31">
        <v>44012</v>
      </c>
    </row>
    <row r="183" spans="33:33" x14ac:dyDescent="0.25">
      <c r="AG183" s="31">
        <v>44013</v>
      </c>
    </row>
    <row r="184" spans="33:33" x14ac:dyDescent="0.25">
      <c r="AG184" s="31">
        <v>44014</v>
      </c>
    </row>
    <row r="185" spans="33:33" x14ac:dyDescent="0.25">
      <c r="AG185" s="31">
        <v>44015</v>
      </c>
    </row>
    <row r="186" spans="33:33" x14ac:dyDescent="0.25">
      <c r="AG186" s="31">
        <v>44016</v>
      </c>
    </row>
    <row r="187" spans="33:33" x14ac:dyDescent="0.25">
      <c r="AG187" s="31">
        <v>44017</v>
      </c>
    </row>
    <row r="188" spans="33:33" x14ac:dyDescent="0.25">
      <c r="AG188" s="31">
        <v>44018</v>
      </c>
    </row>
    <row r="189" spans="33:33" x14ac:dyDescent="0.25">
      <c r="AG189" s="31">
        <v>44019</v>
      </c>
    </row>
    <row r="190" spans="33:33" x14ac:dyDescent="0.25">
      <c r="AG190" s="31">
        <v>44020</v>
      </c>
    </row>
    <row r="191" spans="33:33" x14ac:dyDescent="0.25">
      <c r="AG191" s="31">
        <v>44021</v>
      </c>
    </row>
    <row r="192" spans="33:33" x14ac:dyDescent="0.25">
      <c r="AG192" s="31">
        <v>44022</v>
      </c>
    </row>
    <row r="193" spans="33:33" x14ac:dyDescent="0.25">
      <c r="AG193" s="31">
        <v>44023</v>
      </c>
    </row>
    <row r="194" spans="33:33" x14ac:dyDescent="0.25">
      <c r="AG194" s="31">
        <v>44024</v>
      </c>
    </row>
    <row r="195" spans="33:33" x14ac:dyDescent="0.25">
      <c r="AG195" s="31">
        <v>44025</v>
      </c>
    </row>
    <row r="196" spans="33:33" x14ac:dyDescent="0.25">
      <c r="AG196" s="31">
        <v>44026</v>
      </c>
    </row>
    <row r="197" spans="33:33" x14ac:dyDescent="0.25">
      <c r="AG197" s="31">
        <v>44027</v>
      </c>
    </row>
    <row r="198" spans="33:33" x14ac:dyDescent="0.25">
      <c r="AG198" s="31">
        <v>44028</v>
      </c>
    </row>
    <row r="199" spans="33:33" x14ac:dyDescent="0.25">
      <c r="AG199" s="31">
        <v>44029</v>
      </c>
    </row>
    <row r="200" spans="33:33" x14ac:dyDescent="0.25">
      <c r="AG200" s="31">
        <v>44030</v>
      </c>
    </row>
    <row r="201" spans="33:33" x14ac:dyDescent="0.25">
      <c r="AG201" s="31">
        <v>44031</v>
      </c>
    </row>
    <row r="202" spans="33:33" x14ac:dyDescent="0.25">
      <c r="AG202" s="31">
        <v>44032</v>
      </c>
    </row>
    <row r="203" spans="33:33" x14ac:dyDescent="0.25">
      <c r="AG203" s="31">
        <v>44033</v>
      </c>
    </row>
    <row r="204" spans="33:33" x14ac:dyDescent="0.25">
      <c r="AG204" s="31">
        <v>44034</v>
      </c>
    </row>
    <row r="205" spans="33:33" x14ac:dyDescent="0.25">
      <c r="AG205" s="31">
        <v>44035</v>
      </c>
    </row>
    <row r="206" spans="33:33" x14ac:dyDescent="0.25">
      <c r="AG206" s="31">
        <v>44036</v>
      </c>
    </row>
    <row r="207" spans="33:33" x14ac:dyDescent="0.25">
      <c r="AG207" s="31">
        <v>44037</v>
      </c>
    </row>
    <row r="208" spans="33:33" x14ac:dyDescent="0.25">
      <c r="AG208" s="31">
        <v>44038</v>
      </c>
    </row>
    <row r="209" spans="33:33" x14ac:dyDescent="0.25">
      <c r="AG209" s="31">
        <v>44039</v>
      </c>
    </row>
    <row r="210" spans="33:33" x14ac:dyDescent="0.25">
      <c r="AG210" s="31">
        <v>44040</v>
      </c>
    </row>
    <row r="211" spans="33:33" x14ac:dyDescent="0.25">
      <c r="AG211" s="31">
        <v>44041</v>
      </c>
    </row>
    <row r="212" spans="33:33" x14ac:dyDescent="0.25">
      <c r="AG212" s="31">
        <v>44042</v>
      </c>
    </row>
    <row r="213" spans="33:33" x14ac:dyDescent="0.25">
      <c r="AG213" s="31">
        <v>44043</v>
      </c>
    </row>
    <row r="214" spans="33:33" x14ac:dyDescent="0.25">
      <c r="AG214" s="31">
        <v>44044</v>
      </c>
    </row>
    <row r="215" spans="33:33" x14ac:dyDescent="0.25">
      <c r="AG215" s="31">
        <v>44045</v>
      </c>
    </row>
    <row r="216" spans="33:33" x14ac:dyDescent="0.25">
      <c r="AG216" s="31">
        <v>44046</v>
      </c>
    </row>
    <row r="217" spans="33:33" x14ac:dyDescent="0.25">
      <c r="AG217" s="31">
        <v>44047</v>
      </c>
    </row>
    <row r="218" spans="33:33" x14ac:dyDescent="0.25">
      <c r="AG218" s="31">
        <v>44048</v>
      </c>
    </row>
    <row r="219" spans="33:33" x14ac:dyDescent="0.25">
      <c r="AG219" s="31">
        <v>44049</v>
      </c>
    </row>
    <row r="220" spans="33:33" x14ac:dyDescent="0.25">
      <c r="AG220" s="31">
        <v>44050</v>
      </c>
    </row>
    <row r="221" spans="33:33" x14ac:dyDescent="0.25">
      <c r="AG221" s="31">
        <v>44051</v>
      </c>
    </row>
    <row r="222" spans="33:33" x14ac:dyDescent="0.25">
      <c r="AG222" s="31">
        <v>44052</v>
      </c>
    </row>
    <row r="223" spans="33:33" x14ac:dyDescent="0.25">
      <c r="AG223" s="31">
        <v>44053</v>
      </c>
    </row>
    <row r="224" spans="33:33" x14ac:dyDescent="0.25">
      <c r="AG224" s="31">
        <v>44054</v>
      </c>
    </row>
    <row r="225" spans="33:33" x14ac:dyDescent="0.25">
      <c r="AG225" s="31">
        <v>44055</v>
      </c>
    </row>
    <row r="226" spans="33:33" x14ac:dyDescent="0.25">
      <c r="AG226" s="31">
        <v>44056</v>
      </c>
    </row>
    <row r="227" spans="33:33" x14ac:dyDescent="0.25">
      <c r="AG227" s="31">
        <v>44057</v>
      </c>
    </row>
    <row r="228" spans="33:33" x14ac:dyDescent="0.25">
      <c r="AG228" s="31">
        <v>44058</v>
      </c>
    </row>
    <row r="229" spans="33:33" x14ac:dyDescent="0.25">
      <c r="AG229" s="31">
        <v>44059</v>
      </c>
    </row>
    <row r="230" spans="33:33" x14ac:dyDescent="0.25">
      <c r="AG230" s="31">
        <v>44060</v>
      </c>
    </row>
    <row r="231" spans="33:33" x14ac:dyDescent="0.25">
      <c r="AG231" s="31">
        <v>44061</v>
      </c>
    </row>
    <row r="232" spans="33:33" x14ac:dyDescent="0.25">
      <c r="AG232" s="31">
        <v>44062</v>
      </c>
    </row>
    <row r="233" spans="33:33" x14ac:dyDescent="0.25">
      <c r="AG233" s="31">
        <v>44063</v>
      </c>
    </row>
    <row r="234" spans="33:33" x14ac:dyDescent="0.25">
      <c r="AG234" s="31">
        <v>44064</v>
      </c>
    </row>
    <row r="235" spans="33:33" x14ac:dyDescent="0.25">
      <c r="AG235" s="31">
        <v>44065</v>
      </c>
    </row>
    <row r="236" spans="33:33" x14ac:dyDescent="0.25">
      <c r="AG236" s="31">
        <v>44066</v>
      </c>
    </row>
    <row r="237" spans="33:33" x14ac:dyDescent="0.25">
      <c r="AG237" s="31">
        <v>44067</v>
      </c>
    </row>
    <row r="238" spans="33:33" x14ac:dyDescent="0.25">
      <c r="AG238" s="31">
        <v>44068</v>
      </c>
    </row>
    <row r="239" spans="33:33" x14ac:dyDescent="0.25">
      <c r="AG239" s="31">
        <v>44069</v>
      </c>
    </row>
    <row r="240" spans="33:33" x14ac:dyDescent="0.25">
      <c r="AG240" s="31">
        <v>44070</v>
      </c>
    </row>
    <row r="241" spans="33:33" x14ac:dyDescent="0.25">
      <c r="AG241" s="31">
        <v>44071</v>
      </c>
    </row>
    <row r="242" spans="33:33" x14ac:dyDescent="0.25">
      <c r="AG242" s="31">
        <v>44072</v>
      </c>
    </row>
    <row r="243" spans="33:33" x14ac:dyDescent="0.25">
      <c r="AG243" s="31">
        <v>44073</v>
      </c>
    </row>
    <row r="244" spans="33:33" x14ac:dyDescent="0.25">
      <c r="AG244" s="31">
        <v>44074</v>
      </c>
    </row>
    <row r="245" spans="33:33" x14ac:dyDescent="0.25">
      <c r="AG245" s="31">
        <v>44075</v>
      </c>
    </row>
    <row r="246" spans="33:33" x14ac:dyDescent="0.25">
      <c r="AG246" s="31">
        <v>44076</v>
      </c>
    </row>
    <row r="247" spans="33:33" x14ac:dyDescent="0.25">
      <c r="AG247" s="31">
        <v>44077</v>
      </c>
    </row>
    <row r="248" spans="33:33" x14ac:dyDescent="0.25">
      <c r="AG248" s="31">
        <v>44078</v>
      </c>
    </row>
    <row r="249" spans="33:33" x14ac:dyDescent="0.25">
      <c r="AG249" s="31">
        <v>44079</v>
      </c>
    </row>
    <row r="250" spans="33:33" x14ac:dyDescent="0.25">
      <c r="AG250" s="31">
        <v>44080</v>
      </c>
    </row>
    <row r="251" spans="33:33" x14ac:dyDescent="0.25">
      <c r="AG251" s="31">
        <v>44081</v>
      </c>
    </row>
    <row r="252" spans="33:33" x14ac:dyDescent="0.25">
      <c r="AG252" s="31">
        <v>44082</v>
      </c>
    </row>
    <row r="253" spans="33:33" x14ac:dyDescent="0.25">
      <c r="AG253" s="31">
        <v>44083</v>
      </c>
    </row>
    <row r="254" spans="33:33" x14ac:dyDescent="0.25">
      <c r="AG254" s="31">
        <v>44084</v>
      </c>
    </row>
    <row r="255" spans="33:33" x14ac:dyDescent="0.25">
      <c r="AG255" s="31">
        <v>44085</v>
      </c>
    </row>
    <row r="256" spans="33:33" x14ac:dyDescent="0.25">
      <c r="AG256" s="31">
        <v>44086</v>
      </c>
    </row>
    <row r="257" spans="33:33" x14ac:dyDescent="0.25">
      <c r="AG257" s="31">
        <v>44087</v>
      </c>
    </row>
    <row r="258" spans="33:33" x14ac:dyDescent="0.25">
      <c r="AG258" s="31">
        <v>44088</v>
      </c>
    </row>
    <row r="259" spans="33:33" x14ac:dyDescent="0.25">
      <c r="AG259" s="31">
        <v>44089</v>
      </c>
    </row>
    <row r="260" spans="33:33" x14ac:dyDescent="0.25">
      <c r="AG260" s="31">
        <v>44090</v>
      </c>
    </row>
    <row r="261" spans="33:33" x14ac:dyDescent="0.25">
      <c r="AG261" s="31">
        <v>44091</v>
      </c>
    </row>
    <row r="262" spans="33:33" x14ac:dyDescent="0.25">
      <c r="AG262" s="31">
        <v>44092</v>
      </c>
    </row>
    <row r="263" spans="33:33" x14ac:dyDescent="0.25">
      <c r="AG263" s="31">
        <v>44093</v>
      </c>
    </row>
    <row r="264" spans="33:33" x14ac:dyDescent="0.25">
      <c r="AG264" s="31">
        <v>44094</v>
      </c>
    </row>
    <row r="265" spans="33:33" x14ac:dyDescent="0.25">
      <c r="AG265" s="31">
        <v>44095</v>
      </c>
    </row>
    <row r="266" spans="33:33" x14ac:dyDescent="0.25">
      <c r="AG266" s="31">
        <v>44096</v>
      </c>
    </row>
    <row r="267" spans="33:33" x14ac:dyDescent="0.25">
      <c r="AG267" s="31">
        <v>44097</v>
      </c>
    </row>
    <row r="268" spans="33:33" x14ac:dyDescent="0.25">
      <c r="AG268" s="31">
        <v>44098</v>
      </c>
    </row>
    <row r="269" spans="33:33" x14ac:dyDescent="0.25">
      <c r="AG269" s="31">
        <v>44099</v>
      </c>
    </row>
    <row r="270" spans="33:33" x14ac:dyDescent="0.25">
      <c r="AG270" s="31">
        <v>44100</v>
      </c>
    </row>
    <row r="271" spans="33:33" x14ac:dyDescent="0.25">
      <c r="AG271" s="31">
        <v>44101</v>
      </c>
    </row>
    <row r="272" spans="33:33" x14ac:dyDescent="0.25">
      <c r="AG272" s="31">
        <v>44102</v>
      </c>
    </row>
    <row r="273" spans="33:33" x14ac:dyDescent="0.25">
      <c r="AG273" s="31">
        <v>44103</v>
      </c>
    </row>
    <row r="274" spans="33:33" x14ac:dyDescent="0.25">
      <c r="AG274" s="31">
        <v>44104</v>
      </c>
    </row>
    <row r="275" spans="33:33" x14ac:dyDescent="0.25">
      <c r="AG275" s="31">
        <v>44105</v>
      </c>
    </row>
    <row r="276" spans="33:33" x14ac:dyDescent="0.25">
      <c r="AG276" s="31">
        <v>44106</v>
      </c>
    </row>
    <row r="277" spans="33:33" x14ac:dyDescent="0.25">
      <c r="AG277" s="31">
        <v>44107</v>
      </c>
    </row>
    <row r="278" spans="33:33" x14ac:dyDescent="0.25">
      <c r="AG278" s="31">
        <v>44108</v>
      </c>
    </row>
    <row r="279" spans="33:33" x14ac:dyDescent="0.25">
      <c r="AG279" s="31">
        <v>44109</v>
      </c>
    </row>
    <row r="280" spans="33:33" x14ac:dyDescent="0.25">
      <c r="AG280" s="31">
        <v>44110</v>
      </c>
    </row>
    <row r="281" spans="33:33" x14ac:dyDescent="0.25">
      <c r="AG281" s="31">
        <v>44111</v>
      </c>
    </row>
    <row r="282" spans="33:33" x14ac:dyDescent="0.25">
      <c r="AG282" s="31">
        <v>44112</v>
      </c>
    </row>
    <row r="283" spans="33:33" x14ac:dyDescent="0.25">
      <c r="AG283" s="31">
        <v>44113</v>
      </c>
    </row>
    <row r="284" spans="33:33" x14ac:dyDescent="0.25">
      <c r="AG284" s="31">
        <v>44114</v>
      </c>
    </row>
    <row r="285" spans="33:33" x14ac:dyDescent="0.25">
      <c r="AG285" s="31">
        <v>44115</v>
      </c>
    </row>
    <row r="286" spans="33:33" x14ac:dyDescent="0.25">
      <c r="AG286" s="31">
        <v>44116</v>
      </c>
    </row>
    <row r="287" spans="33:33" x14ac:dyDescent="0.25">
      <c r="AG287" s="31">
        <v>44117</v>
      </c>
    </row>
    <row r="288" spans="33:33" x14ac:dyDescent="0.25">
      <c r="AG288" s="31">
        <v>44118</v>
      </c>
    </row>
    <row r="289" spans="33:33" x14ac:dyDescent="0.25">
      <c r="AG289" s="31">
        <v>44119</v>
      </c>
    </row>
    <row r="290" spans="33:33" x14ac:dyDescent="0.25">
      <c r="AG290" s="31">
        <v>44120</v>
      </c>
    </row>
    <row r="291" spans="33:33" x14ac:dyDescent="0.25">
      <c r="AG291" s="31">
        <v>44121</v>
      </c>
    </row>
    <row r="292" spans="33:33" x14ac:dyDescent="0.25">
      <c r="AG292" s="31">
        <v>44122</v>
      </c>
    </row>
    <row r="293" spans="33:33" x14ac:dyDescent="0.25">
      <c r="AG293" s="31">
        <v>44123</v>
      </c>
    </row>
    <row r="294" spans="33:33" x14ac:dyDescent="0.25">
      <c r="AG294" s="31">
        <v>44124</v>
      </c>
    </row>
    <row r="295" spans="33:33" x14ac:dyDescent="0.25">
      <c r="AG295" s="31">
        <v>44125</v>
      </c>
    </row>
    <row r="296" spans="33:33" x14ac:dyDescent="0.25">
      <c r="AG296" s="31">
        <v>44126</v>
      </c>
    </row>
    <row r="297" spans="33:33" x14ac:dyDescent="0.25">
      <c r="AG297" s="31">
        <v>44127</v>
      </c>
    </row>
    <row r="298" spans="33:33" x14ac:dyDescent="0.25">
      <c r="AG298" s="31">
        <v>44128</v>
      </c>
    </row>
    <row r="299" spans="33:33" x14ac:dyDescent="0.25">
      <c r="AG299" s="31">
        <v>44129</v>
      </c>
    </row>
    <row r="300" spans="33:33" x14ac:dyDescent="0.25">
      <c r="AG300" s="31">
        <v>44130</v>
      </c>
    </row>
    <row r="301" spans="33:33" x14ac:dyDescent="0.25">
      <c r="AG301" s="31">
        <v>44131</v>
      </c>
    </row>
    <row r="302" spans="33:33" x14ac:dyDescent="0.25">
      <c r="AG302" s="31">
        <v>44132</v>
      </c>
    </row>
    <row r="303" spans="33:33" x14ac:dyDescent="0.25">
      <c r="AG303" s="31">
        <v>44133</v>
      </c>
    </row>
    <row r="304" spans="33:33" x14ac:dyDescent="0.25">
      <c r="AG304" s="31">
        <v>44134</v>
      </c>
    </row>
    <row r="305" spans="33:33" x14ac:dyDescent="0.25">
      <c r="AG305" s="31">
        <v>44135</v>
      </c>
    </row>
    <row r="306" spans="33:33" x14ac:dyDescent="0.25">
      <c r="AG306" s="31">
        <v>44136</v>
      </c>
    </row>
    <row r="307" spans="33:33" x14ac:dyDescent="0.25">
      <c r="AG307" s="31">
        <v>44137</v>
      </c>
    </row>
    <row r="308" spans="33:33" x14ac:dyDescent="0.25">
      <c r="AG308" s="31">
        <v>44138</v>
      </c>
    </row>
    <row r="309" spans="33:33" x14ac:dyDescent="0.25">
      <c r="AG309" s="31">
        <v>44139</v>
      </c>
    </row>
    <row r="310" spans="33:33" x14ac:dyDescent="0.25">
      <c r="AG310" s="31">
        <v>44140</v>
      </c>
    </row>
    <row r="311" spans="33:33" x14ac:dyDescent="0.25">
      <c r="AG311" s="31">
        <v>44141</v>
      </c>
    </row>
    <row r="312" spans="33:33" x14ac:dyDescent="0.25">
      <c r="AG312" s="31">
        <v>44142</v>
      </c>
    </row>
    <row r="313" spans="33:33" x14ac:dyDescent="0.25">
      <c r="AG313" s="31">
        <v>44143</v>
      </c>
    </row>
    <row r="314" spans="33:33" x14ac:dyDescent="0.25">
      <c r="AG314" s="31">
        <v>44144</v>
      </c>
    </row>
    <row r="315" spans="33:33" x14ac:dyDescent="0.25">
      <c r="AG315" s="31">
        <v>44145</v>
      </c>
    </row>
    <row r="316" spans="33:33" x14ac:dyDescent="0.25">
      <c r="AG316" s="31">
        <v>44146</v>
      </c>
    </row>
    <row r="317" spans="33:33" x14ac:dyDescent="0.25">
      <c r="AG317" s="31">
        <v>44147</v>
      </c>
    </row>
    <row r="318" spans="33:33" x14ac:dyDescent="0.25">
      <c r="AG318" s="31">
        <v>44148</v>
      </c>
    </row>
    <row r="319" spans="33:33" x14ac:dyDescent="0.25">
      <c r="AG319" s="31">
        <v>44149</v>
      </c>
    </row>
    <row r="320" spans="33:33" x14ac:dyDescent="0.25">
      <c r="AG320" s="31">
        <v>44150</v>
      </c>
    </row>
    <row r="321" spans="33:33" x14ac:dyDescent="0.25">
      <c r="AG321" s="31">
        <v>44151</v>
      </c>
    </row>
    <row r="322" spans="33:33" x14ac:dyDescent="0.25">
      <c r="AG322" s="31">
        <v>44152</v>
      </c>
    </row>
    <row r="323" spans="33:33" x14ac:dyDescent="0.25">
      <c r="AG323" s="31">
        <v>44153</v>
      </c>
    </row>
    <row r="324" spans="33:33" x14ac:dyDescent="0.25">
      <c r="AG324" s="31">
        <v>44154</v>
      </c>
    </row>
    <row r="325" spans="33:33" x14ac:dyDescent="0.25">
      <c r="AG325" s="31">
        <v>44155</v>
      </c>
    </row>
    <row r="326" spans="33:33" x14ac:dyDescent="0.25">
      <c r="AG326" s="31">
        <v>44156</v>
      </c>
    </row>
    <row r="327" spans="33:33" x14ac:dyDescent="0.25">
      <c r="AG327" s="31">
        <v>44157</v>
      </c>
    </row>
    <row r="328" spans="33:33" x14ac:dyDescent="0.25">
      <c r="AG328" s="31">
        <v>44158</v>
      </c>
    </row>
    <row r="329" spans="33:33" x14ac:dyDescent="0.25">
      <c r="AG329" s="31">
        <v>44159</v>
      </c>
    </row>
    <row r="330" spans="33:33" x14ac:dyDescent="0.25">
      <c r="AG330" s="31">
        <v>44160</v>
      </c>
    </row>
    <row r="331" spans="33:33" x14ac:dyDescent="0.25">
      <c r="AG331" s="31">
        <v>44161</v>
      </c>
    </row>
    <row r="332" spans="33:33" x14ac:dyDescent="0.25">
      <c r="AG332" s="31">
        <v>44162</v>
      </c>
    </row>
    <row r="333" spans="33:33" x14ac:dyDescent="0.25">
      <c r="AG333" s="31">
        <v>44163</v>
      </c>
    </row>
    <row r="334" spans="33:33" x14ac:dyDescent="0.25">
      <c r="AG334" s="31">
        <v>44164</v>
      </c>
    </row>
    <row r="335" spans="33:33" x14ac:dyDescent="0.25">
      <c r="AG335" s="31">
        <v>44165</v>
      </c>
    </row>
    <row r="336" spans="33:33" x14ac:dyDescent="0.25">
      <c r="AG336" s="31">
        <v>44166</v>
      </c>
    </row>
    <row r="337" spans="33:33" x14ac:dyDescent="0.25">
      <c r="AG337" s="31">
        <v>44167</v>
      </c>
    </row>
    <row r="338" spans="33:33" x14ac:dyDescent="0.25">
      <c r="AG338" s="31">
        <v>44168</v>
      </c>
    </row>
    <row r="339" spans="33:33" x14ac:dyDescent="0.25">
      <c r="AG339" s="31">
        <v>44169</v>
      </c>
    </row>
    <row r="340" spans="33:33" x14ac:dyDescent="0.25">
      <c r="AG340" s="31">
        <v>44170</v>
      </c>
    </row>
    <row r="341" spans="33:33" x14ac:dyDescent="0.25">
      <c r="AG341" s="31">
        <v>44171</v>
      </c>
    </row>
    <row r="342" spans="33:33" x14ac:dyDescent="0.25">
      <c r="AG342" s="31">
        <v>44172</v>
      </c>
    </row>
    <row r="343" spans="33:33" x14ac:dyDescent="0.25">
      <c r="AG343" s="31">
        <v>44173</v>
      </c>
    </row>
    <row r="344" spans="33:33" x14ac:dyDescent="0.25">
      <c r="AG344" s="31">
        <v>44174</v>
      </c>
    </row>
    <row r="345" spans="33:33" x14ac:dyDescent="0.25">
      <c r="AG345" s="31">
        <v>44175</v>
      </c>
    </row>
    <row r="346" spans="33:33" x14ac:dyDescent="0.25">
      <c r="AG346" s="31">
        <v>44176</v>
      </c>
    </row>
    <row r="347" spans="33:33" x14ac:dyDescent="0.25">
      <c r="AG347" s="31">
        <v>44177</v>
      </c>
    </row>
    <row r="348" spans="33:33" x14ac:dyDescent="0.25">
      <c r="AG348" s="31">
        <v>44178</v>
      </c>
    </row>
    <row r="349" spans="33:33" x14ac:dyDescent="0.25">
      <c r="AG349" s="31">
        <v>44179</v>
      </c>
    </row>
    <row r="350" spans="33:33" x14ac:dyDescent="0.25">
      <c r="AG350" s="31">
        <v>44180</v>
      </c>
    </row>
    <row r="351" spans="33:33" x14ac:dyDescent="0.25">
      <c r="AG351" s="31">
        <v>44181</v>
      </c>
    </row>
    <row r="352" spans="33:33" x14ac:dyDescent="0.25">
      <c r="AG352" s="31">
        <v>44182</v>
      </c>
    </row>
    <row r="353" spans="33:33" x14ac:dyDescent="0.25">
      <c r="AG353" s="31">
        <v>44183</v>
      </c>
    </row>
    <row r="354" spans="33:33" x14ac:dyDescent="0.25">
      <c r="AG354" s="31">
        <v>44184</v>
      </c>
    </row>
    <row r="355" spans="33:33" x14ac:dyDescent="0.25">
      <c r="AG355" s="31">
        <v>44185</v>
      </c>
    </row>
    <row r="356" spans="33:33" x14ac:dyDescent="0.25">
      <c r="AG356" s="31">
        <v>44186</v>
      </c>
    </row>
    <row r="357" spans="33:33" x14ac:dyDescent="0.25">
      <c r="AG357" s="31">
        <v>44187</v>
      </c>
    </row>
    <row r="358" spans="33:33" x14ac:dyDescent="0.25">
      <c r="AG358" s="31">
        <v>44188</v>
      </c>
    </row>
    <row r="359" spans="33:33" x14ac:dyDescent="0.25">
      <c r="AG359" s="31">
        <v>44189</v>
      </c>
    </row>
    <row r="360" spans="33:33" x14ac:dyDescent="0.25">
      <c r="AG360" s="31">
        <v>44190</v>
      </c>
    </row>
    <row r="361" spans="33:33" x14ac:dyDescent="0.25">
      <c r="AG361" s="31">
        <v>44191</v>
      </c>
    </row>
    <row r="362" spans="33:33" x14ac:dyDescent="0.25">
      <c r="AG362" s="31">
        <v>44192</v>
      </c>
    </row>
    <row r="363" spans="33:33" x14ac:dyDescent="0.25">
      <c r="AG363" s="31">
        <v>44193</v>
      </c>
    </row>
    <row r="364" spans="33:33" x14ac:dyDescent="0.25">
      <c r="AG364" s="31">
        <v>44194</v>
      </c>
    </row>
    <row r="365" spans="33:33" x14ac:dyDescent="0.25">
      <c r="AG365" s="31">
        <v>44195</v>
      </c>
    </row>
    <row r="366" spans="33:33" x14ac:dyDescent="0.25">
      <c r="AG366" s="31">
        <v>44196</v>
      </c>
    </row>
  </sheetData>
  <mergeCells count="5">
    <mergeCell ref="J6:P6"/>
    <mergeCell ref="G21:G22"/>
    <mergeCell ref="H21:H22"/>
    <mergeCell ref="H23:H24"/>
    <mergeCell ref="G23:G24"/>
  </mergeCells>
  <dataValidations count="2">
    <dataValidation type="list" allowBlank="1" showInputMessage="1" showErrorMessage="1" sqref="E5 J8">
      <formula1>$AG:$AG</formula1>
    </dataValidation>
    <dataValidation type="list" allowBlank="1" showInputMessage="1" showErrorMessage="1" sqref="E10 L8">
      <formula1>$AF:$AF</formula1>
    </dataValidation>
  </dataValidations>
  <pageMargins left="0.7" right="0.7" top="0.75" bottom="0.75" header="0.3" footer="0.3"/>
  <pageSetup paperSize="9" orientation="portrait" horizont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Panier">
                <anchor moveWithCells="1" sizeWithCells="1">
                  <from>
                    <xdr:col>6</xdr:col>
                    <xdr:colOff>819150</xdr:colOff>
                    <xdr:row>6</xdr:row>
                    <xdr:rowOff>9525</xdr:rowOff>
                  </from>
                  <to>
                    <xdr:col>7</xdr:col>
                    <xdr:colOff>1476375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RCHIVAGE">
                <anchor moveWithCells="1" sizeWithCells="1">
                  <from>
                    <xdr:col>8</xdr:col>
                    <xdr:colOff>1485900</xdr:colOff>
                    <xdr:row>22</xdr:row>
                    <xdr:rowOff>38100</xdr:rowOff>
                  </from>
                  <to>
                    <xdr:col>11</xdr:col>
                    <xdr:colOff>238125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Reset">
                <anchor moveWithCells="1" sizeWithCells="1">
                  <from>
                    <xdr:col>14</xdr:col>
                    <xdr:colOff>104775</xdr:colOff>
                    <xdr:row>3</xdr:row>
                    <xdr:rowOff>95250</xdr:rowOff>
                  </from>
                  <to>
                    <xdr:col>15</xdr:col>
                    <xdr:colOff>409575</xdr:colOff>
                    <xdr:row>3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Datas!$B$18:$B$1048576</xm:f>
          </x14:formula1>
          <xm:sqref>E8 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s="32" t="s">
        <v>24</v>
      </c>
      <c r="B1" s="32" t="s">
        <v>22</v>
      </c>
      <c r="C1" s="32" t="s">
        <v>21</v>
      </c>
      <c r="D1" s="32" t="s">
        <v>16</v>
      </c>
      <c r="E1" s="32" t="s">
        <v>8</v>
      </c>
      <c r="F1" s="32" t="s">
        <v>14</v>
      </c>
      <c r="G1" s="32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0FB0BD-DBEC-413E-9937-A232265EDA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MSK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Ferraris</dc:creator>
  <cp:lastModifiedBy>NonoZ</cp:lastModifiedBy>
  <dcterms:created xsi:type="dcterms:W3CDTF">2020-04-20T15:12:45Z</dcterms:created>
  <dcterms:modified xsi:type="dcterms:W3CDTF">2020-04-24T23:44:54Z</dcterms:modified>
</cp:coreProperties>
</file>