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7450" windowHeight="21405" activeTab="2"/>
  </bookViews>
  <sheets>
    <sheet name="Factures CLIENTS" sheetId="1" r:id="rId1"/>
    <sheet name="Factures FOURNISSEURS" sheetId="2" r:id="rId2"/>
    <sheet name="Trésorerie" sheetId="3" r:id="rId3"/>
  </sheets>
  <externalReferences>
    <externalReference r:id="rId4"/>
  </externalReferences>
  <definedNames>
    <definedName name="delais_paiement">'[1]liste donnees'!$A$2:$A$10</definedName>
    <definedName name="moyen_de_paiement">'[1]liste donnees'!$C$2:$C$7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3" l="1"/>
  <c r="C37" i="3"/>
  <c r="D37" i="3"/>
  <c r="E37" i="3"/>
  <c r="F37" i="3"/>
  <c r="G37" i="3"/>
  <c r="H37" i="3"/>
  <c r="I37" i="3"/>
  <c r="J37" i="3"/>
  <c r="K37" i="3"/>
  <c r="L37" i="3"/>
  <c r="M37" i="3"/>
  <c r="N37" i="3"/>
  <c r="O37" i="3"/>
  <c r="C38" i="3"/>
  <c r="D28" i="3"/>
  <c r="E28" i="3"/>
  <c r="F28" i="3"/>
  <c r="G28" i="3"/>
  <c r="H28" i="3"/>
  <c r="I28" i="3"/>
  <c r="J28" i="3"/>
  <c r="K28" i="3"/>
  <c r="L28" i="3"/>
  <c r="M28" i="3"/>
  <c r="N28" i="3"/>
  <c r="O28" i="3"/>
  <c r="C28" i="3"/>
  <c r="C27" i="3"/>
  <c r="D27" i="3"/>
  <c r="E27" i="3"/>
  <c r="F27" i="3"/>
  <c r="G27" i="3"/>
  <c r="H27" i="3"/>
  <c r="I27" i="3"/>
  <c r="J27" i="3"/>
  <c r="K27" i="3"/>
  <c r="L27" i="3"/>
  <c r="M27" i="3"/>
  <c r="N27" i="3"/>
  <c r="O27" i="3"/>
  <c r="K9" i="1"/>
  <c r="M9" i="2"/>
  <c r="M10" i="2"/>
  <c r="M11" i="2"/>
  <c r="L9" i="1"/>
  <c r="L10" i="1"/>
  <c r="L11" i="1"/>
  <c r="L12" i="1"/>
  <c r="L13" i="1"/>
  <c r="L14" i="1"/>
  <c r="E38" i="3" l="1"/>
  <c r="F38" i="3" s="1"/>
  <c r="G38" i="3" s="1"/>
  <c r="H38" i="3" s="1"/>
  <c r="I38" i="3" s="1"/>
  <c r="J38" i="3" s="1"/>
  <c r="K38" i="3" s="1"/>
  <c r="L38" i="3" s="1"/>
  <c r="M38" i="3" s="1"/>
  <c r="N38" i="3" s="1"/>
  <c r="O38" i="3" s="1"/>
  <c r="G11" i="2"/>
  <c r="H11" i="2" s="1"/>
  <c r="Q11" i="2" s="1"/>
  <c r="A11" i="2" s="1"/>
  <c r="J11" i="2"/>
  <c r="K11" i="2"/>
  <c r="G10" i="2"/>
  <c r="H10" i="2" s="1"/>
  <c r="Q10" i="2" s="1"/>
  <c r="A10" i="2" s="1"/>
  <c r="J10" i="2"/>
  <c r="K10" i="2" s="1"/>
  <c r="G9" i="2"/>
  <c r="H9" i="2" s="1"/>
  <c r="G14" i="1"/>
  <c r="P14" i="1" s="1"/>
  <c r="A14" i="1" s="1"/>
  <c r="I14" i="1"/>
  <c r="J14" i="1" s="1"/>
  <c r="F14" i="1" l="1"/>
  <c r="C2" i="3"/>
  <c r="C22" i="3" s="1"/>
  <c r="C24" i="3" s="1"/>
  <c r="C10" i="3" l="1"/>
  <c r="C12" i="3" s="1"/>
  <c r="C16" i="3"/>
  <c r="C4" i="3"/>
  <c r="D2" i="3"/>
  <c r="D22" i="3" s="1"/>
  <c r="D24" i="3" s="1"/>
  <c r="E2" i="3"/>
  <c r="E22" i="3" s="1"/>
  <c r="E24" i="3" s="1"/>
  <c r="F2" i="3"/>
  <c r="F22" i="3" s="1"/>
  <c r="F24" i="3" s="1"/>
  <c r="G2" i="3"/>
  <c r="G22" i="3" s="1"/>
  <c r="G24" i="3" s="1"/>
  <c r="H2" i="3"/>
  <c r="H22" i="3" s="1"/>
  <c r="H24" i="3" s="1"/>
  <c r="I2" i="3"/>
  <c r="I22" i="3" s="1"/>
  <c r="I24" i="3" s="1"/>
  <c r="J2" i="3"/>
  <c r="J22" i="3" s="1"/>
  <c r="J24" i="3" s="1"/>
  <c r="K2" i="3"/>
  <c r="K22" i="3" s="1"/>
  <c r="K24" i="3" s="1"/>
  <c r="L2" i="3"/>
  <c r="L22" i="3" s="1"/>
  <c r="L24" i="3" s="1"/>
  <c r="M2" i="3"/>
  <c r="M22" i="3" s="1"/>
  <c r="M24" i="3" s="1"/>
  <c r="N2" i="3"/>
  <c r="N22" i="3" s="1"/>
  <c r="N24" i="3" s="1"/>
  <c r="O2" i="3"/>
  <c r="O22" i="3" s="1"/>
  <c r="O24" i="3" s="1"/>
  <c r="C34" i="3" l="1"/>
  <c r="C35" i="3" s="1"/>
  <c r="N10" i="3"/>
  <c r="N12" i="3" s="1"/>
  <c r="N4" i="3"/>
  <c r="N16" i="3"/>
  <c r="F10" i="3"/>
  <c r="F12" i="3" s="1"/>
  <c r="F16" i="3"/>
  <c r="F4" i="3"/>
  <c r="L10" i="3"/>
  <c r="L12" i="3" s="1"/>
  <c r="L16" i="3"/>
  <c r="L4" i="3"/>
  <c r="D10" i="3"/>
  <c r="D12" i="3" s="1"/>
  <c r="D16" i="3"/>
  <c r="D4" i="3"/>
  <c r="K10" i="3"/>
  <c r="K12" i="3" s="1"/>
  <c r="K16" i="3"/>
  <c r="K4" i="3"/>
  <c r="J10" i="3"/>
  <c r="J12" i="3" s="1"/>
  <c r="J4" i="3"/>
  <c r="J16" i="3"/>
  <c r="I10" i="3"/>
  <c r="I12" i="3" s="1"/>
  <c r="I16" i="3"/>
  <c r="I4" i="3"/>
  <c r="I34" i="3" s="1"/>
  <c r="H10" i="3"/>
  <c r="H12" i="3" s="1"/>
  <c r="H16" i="3"/>
  <c r="H4" i="3"/>
  <c r="O10" i="3"/>
  <c r="O12" i="3" s="1"/>
  <c r="O4" i="3"/>
  <c r="O16" i="3"/>
  <c r="G10" i="3"/>
  <c r="G12" i="3" s="1"/>
  <c r="G16" i="3"/>
  <c r="G4" i="3"/>
  <c r="M10" i="3"/>
  <c r="M12" i="3" s="1"/>
  <c r="M16" i="3"/>
  <c r="M4" i="3"/>
  <c r="E10" i="3"/>
  <c r="E12" i="3" s="1"/>
  <c r="E16" i="3"/>
  <c r="E4" i="3"/>
  <c r="I9" i="1"/>
  <c r="G13" i="1"/>
  <c r="F13" i="1" s="1"/>
  <c r="I13" i="1"/>
  <c r="J13" i="1" s="1"/>
  <c r="G12" i="1"/>
  <c r="F12" i="1" s="1"/>
  <c r="I12" i="1"/>
  <c r="J12" i="1" s="1"/>
  <c r="G11" i="1"/>
  <c r="F11" i="1" s="1"/>
  <c r="I11" i="1"/>
  <c r="J11" i="1" s="1"/>
  <c r="G10" i="1"/>
  <c r="F10" i="1" s="1"/>
  <c r="I10" i="1"/>
  <c r="J10" i="1" s="1"/>
  <c r="E34" i="3" l="1"/>
  <c r="J34" i="3"/>
  <c r="L34" i="3"/>
  <c r="M34" i="3"/>
  <c r="K34" i="3"/>
  <c r="H34" i="3"/>
  <c r="O34" i="3"/>
  <c r="F34" i="3"/>
  <c r="D34" i="3"/>
  <c r="D35" i="3" s="1"/>
  <c r="E35" i="3" s="1"/>
  <c r="N34" i="3"/>
  <c r="G34" i="3"/>
  <c r="H9" i="3"/>
  <c r="G3" i="3"/>
  <c r="O3" i="3"/>
  <c r="I3" i="3"/>
  <c r="D9" i="3"/>
  <c r="C3" i="3"/>
  <c r="K3" i="3"/>
  <c r="G9" i="3"/>
  <c r="I9" i="3"/>
  <c r="H3" i="3"/>
  <c r="J9" i="3"/>
  <c r="C9" i="3"/>
  <c r="K9" i="3"/>
  <c r="J3" i="3"/>
  <c r="L9" i="3"/>
  <c r="N3" i="3"/>
  <c r="M9" i="3"/>
  <c r="D3" i="3"/>
  <c r="L3" i="3"/>
  <c r="F9" i="3"/>
  <c r="N9" i="3"/>
  <c r="M3" i="3"/>
  <c r="O9" i="3"/>
  <c r="F3" i="3"/>
  <c r="P13" i="1"/>
  <c r="A13" i="1" s="1"/>
  <c r="P12" i="1"/>
  <c r="A12" i="1" s="1"/>
  <c r="P11" i="1"/>
  <c r="A11" i="1" s="1"/>
  <c r="P10" i="1"/>
  <c r="A10" i="1" s="1"/>
  <c r="J9" i="2"/>
  <c r="F3" i="2"/>
  <c r="F4" i="2" s="1"/>
  <c r="C3" i="2"/>
  <c r="J1" i="2"/>
  <c r="J9" i="1"/>
  <c r="G9" i="1"/>
  <c r="P9" i="1" s="1"/>
  <c r="F3" i="1"/>
  <c r="F4" i="1" s="1"/>
  <c r="C3" i="1"/>
  <c r="I1" i="1"/>
  <c r="K9" i="2" l="1"/>
  <c r="C21" i="3"/>
  <c r="M21" i="3"/>
  <c r="D21" i="3"/>
  <c r="L21" i="3"/>
  <c r="F21" i="3"/>
  <c r="N21" i="3"/>
  <c r="G21" i="3"/>
  <c r="O21" i="3"/>
  <c r="H21" i="3"/>
  <c r="I21" i="3"/>
  <c r="J21" i="3"/>
  <c r="K21" i="3"/>
  <c r="E21" i="3"/>
  <c r="C15" i="3"/>
  <c r="C18" i="3" s="1"/>
  <c r="C19" i="3" s="1"/>
  <c r="D15" i="3"/>
  <c r="D18" i="3" s="1"/>
  <c r="E15" i="3"/>
  <c r="E18" i="3" s="1"/>
  <c r="I15" i="3"/>
  <c r="I18" i="3" s="1"/>
  <c r="O15" i="3"/>
  <c r="O18" i="3" s="1"/>
  <c r="G15" i="3"/>
  <c r="G18" i="3" s="1"/>
  <c r="F15" i="3"/>
  <c r="F18" i="3" s="1"/>
  <c r="N15" i="3"/>
  <c r="N18" i="3" s="1"/>
  <c r="L15" i="3"/>
  <c r="L18" i="3" s="1"/>
  <c r="K15" i="3"/>
  <c r="K18" i="3" s="1"/>
  <c r="M15" i="3"/>
  <c r="M18" i="3" s="1"/>
  <c r="H15" i="3"/>
  <c r="H18" i="3" s="1"/>
  <c r="J15" i="3"/>
  <c r="J18" i="3" s="1"/>
  <c r="I31" i="3"/>
  <c r="F35" i="3"/>
  <c r="G35" i="3" s="1"/>
  <c r="H35" i="3" s="1"/>
  <c r="I35" i="3" s="1"/>
  <c r="J35" i="3" s="1"/>
  <c r="K35" i="3" s="1"/>
  <c r="L35" i="3" s="1"/>
  <c r="M35" i="3" s="1"/>
  <c r="N35" i="3" s="1"/>
  <c r="O35" i="3" s="1"/>
  <c r="E3" i="3"/>
  <c r="D6" i="3"/>
  <c r="H6" i="3"/>
  <c r="F6" i="3"/>
  <c r="G6" i="3"/>
  <c r="N6" i="3"/>
  <c r="L6" i="3"/>
  <c r="C6" i="3"/>
  <c r="C7" i="3" s="1"/>
  <c r="M6" i="3"/>
  <c r="K6" i="3"/>
  <c r="O6" i="3"/>
  <c r="I6" i="3"/>
  <c r="J6" i="3"/>
  <c r="A9" i="1"/>
  <c r="C5" i="2"/>
  <c r="F5" i="2" s="1"/>
  <c r="Q9" i="2"/>
  <c r="C4" i="2"/>
  <c r="F9" i="1"/>
  <c r="E9" i="3" s="1"/>
  <c r="C5" i="1"/>
  <c r="F5" i="1" s="1"/>
  <c r="F31" i="3" l="1"/>
  <c r="N31" i="3"/>
  <c r="H31" i="3"/>
  <c r="O31" i="3"/>
  <c r="D19" i="3"/>
  <c r="E19" i="3" s="1"/>
  <c r="F19" i="3" s="1"/>
  <c r="G19" i="3" s="1"/>
  <c r="H19" i="3" s="1"/>
  <c r="I19" i="3" s="1"/>
  <c r="J19" i="3" s="1"/>
  <c r="K19" i="3" s="1"/>
  <c r="L19" i="3" s="1"/>
  <c r="M19" i="3" s="1"/>
  <c r="N19" i="3" s="1"/>
  <c r="O19" i="3" s="1"/>
  <c r="G31" i="3"/>
  <c r="L31" i="3"/>
  <c r="D31" i="3"/>
  <c r="K31" i="3"/>
  <c r="C31" i="3"/>
  <c r="C32" i="3" s="1"/>
  <c r="J31" i="3"/>
  <c r="M31" i="3"/>
  <c r="D7" i="3"/>
  <c r="E31" i="3"/>
  <c r="E6" i="3"/>
  <c r="A9" i="2"/>
  <c r="C4" i="1"/>
  <c r="D32" i="3" l="1"/>
  <c r="E32" i="3"/>
  <c r="F32" i="3" s="1"/>
  <c r="G32" i="3" s="1"/>
  <c r="H32" i="3" s="1"/>
  <c r="I32" i="3" s="1"/>
  <c r="J32" i="3" s="1"/>
  <c r="K32" i="3" s="1"/>
  <c r="L32" i="3" s="1"/>
  <c r="M32" i="3" s="1"/>
  <c r="N32" i="3" s="1"/>
  <c r="O32" i="3" s="1"/>
  <c r="E7" i="3"/>
  <c r="F7" i="3" s="1"/>
  <c r="G7" i="3" s="1"/>
  <c r="H7" i="3" s="1"/>
  <c r="I7" i="3" s="1"/>
  <c r="J7" i="3" s="1"/>
  <c r="K7" i="3" s="1"/>
  <c r="L7" i="3" s="1"/>
  <c r="M7" i="3" s="1"/>
  <c r="N7" i="3" s="1"/>
  <c r="O7" i="3" s="1"/>
</calcChain>
</file>

<file path=xl/sharedStrings.xml><?xml version="1.0" encoding="utf-8"?>
<sst xmlns="http://schemas.openxmlformats.org/spreadsheetml/2006/main" count="91" uniqueCount="67">
  <si>
    <t>DATE DU JOUR</t>
  </si>
  <si>
    <t>TOTAL THEORIQUE HT</t>
  </si>
  <si>
    <t>TOTAL REEL ENCAISSE</t>
  </si>
  <si>
    <t>TOTAL THEORIQUE TVA</t>
  </si>
  <si>
    <t>TOTAL TVA ENCAISSE</t>
  </si>
  <si>
    <t>TOTAL THEORIQUE TTC</t>
  </si>
  <si>
    <t>RESTE TOTAL A ENCAISSER</t>
  </si>
  <si>
    <t>ETAT</t>
  </si>
  <si>
    <t>CLIENT</t>
  </si>
  <si>
    <t xml:space="preserve">FACTURE </t>
  </si>
  <si>
    <t>DATE FACTURE</t>
  </si>
  <si>
    <t>MONTANT HT</t>
  </si>
  <si>
    <t>MONTANT TVA</t>
  </si>
  <si>
    <t>MONTANT TTC</t>
  </si>
  <si>
    <t>DELAIS PAIEMENT</t>
  </si>
  <si>
    <t>DATE LIMITE PAIEMENT</t>
  </si>
  <si>
    <t>NOMBRES JOURS RETARD</t>
  </si>
  <si>
    <t>SOMME REGLEE</t>
  </si>
  <si>
    <t xml:space="preserve">DATE </t>
  </si>
  <si>
    <t>MOYEN DE PAIEMENT</t>
  </si>
  <si>
    <t>REFERENCE</t>
  </si>
  <si>
    <t>RESTE DU</t>
  </si>
  <si>
    <t>DATE 1ERE RELANCE</t>
  </si>
  <si>
    <t>DATE 2EME RELANCE</t>
  </si>
  <si>
    <t>TOTAL REEL DECAISSE</t>
  </si>
  <si>
    <t>TOTAL TVA A DECAISSER</t>
  </si>
  <si>
    <t>RESTE TOTAL A DECAISSER</t>
  </si>
  <si>
    <t>FOURNISSEUR</t>
  </si>
  <si>
    <t>COMMENTAIRES</t>
  </si>
  <si>
    <t>NUMERO VIR/CB…</t>
  </si>
  <si>
    <t>30j fin de mois</t>
  </si>
  <si>
    <t>immediat</t>
  </si>
  <si>
    <t>45j fin de mois</t>
  </si>
  <si>
    <t>45j</t>
  </si>
  <si>
    <t>DuPONT</t>
  </si>
  <si>
    <t>BERTRAND</t>
  </si>
  <si>
    <t>ANTOINE</t>
  </si>
  <si>
    <t>JULIEN</t>
  </si>
  <si>
    <t>DUPONT</t>
  </si>
  <si>
    <t>RESTE DÛ</t>
  </si>
  <si>
    <t>Date de fin :</t>
  </si>
  <si>
    <t>Date de début :</t>
  </si>
  <si>
    <t>TOTO</t>
  </si>
  <si>
    <t>DUCHMOL</t>
  </si>
  <si>
    <t>30j</t>
  </si>
  <si>
    <t>MACHIIN</t>
  </si>
  <si>
    <t>DEPENSES sur ECHEANCE</t>
  </si>
  <si>
    <t>DEPENSES déjà PAYÉES</t>
  </si>
  <si>
    <t>RECETTE : CLIENTS</t>
  </si>
  <si>
    <t>TVA Réglée</t>
  </si>
  <si>
    <t>TVA COLLECTÉE prévue</t>
  </si>
  <si>
    <t>RECETTES sur échéances</t>
  </si>
  <si>
    <t>RECETTES déjà reçues</t>
  </si>
  <si>
    <t>TVA réglée</t>
  </si>
  <si>
    <t>TVA COLLECTÉE réglée</t>
  </si>
  <si>
    <t>TVA COLLECTÉE reçue</t>
  </si>
  <si>
    <t>TVA COLLECTÉE reçue cumulée</t>
  </si>
  <si>
    <t>TVA COLLECTÉE réglée cumulée</t>
  </si>
  <si>
    <t>FOURNISSEURS : DEPENSES</t>
  </si>
  <si>
    <t>TVA à DECAISSER</t>
  </si>
  <si>
    <t>TVA à DECAISSER cumulée</t>
  </si>
  <si>
    <t>TRESORERIE reçue</t>
  </si>
  <si>
    <t>TRESORERIE prévue</t>
  </si>
  <si>
    <t>TRESORERIE après décaissement</t>
  </si>
  <si>
    <t>Cumulée</t>
  </si>
  <si>
    <t>Cumulé</t>
  </si>
  <si>
    <t>RESTE à PAYER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</si>
</sst>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/mm/yy;@"/>
    <numFmt numFmtId="165" formatCode="#,##0.00\ _€"/>
    <numFmt numFmtId="166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3" fillId="2" borderId="0" applyNumberFormat="0" applyBorder="0" applyAlignment="0" applyProtection="0"/>
  </cellStyleXfs>
  <cellXfs count="62">
    <xf numFmtId="0" fontId="0" fillId="0" borderId="0" xfId="0"/>
    <xf numFmtId="164" fontId="0" fillId="0" borderId="0" xfId="0" applyNumberFormat="1"/>
    <xf numFmtId="165" fontId="0" fillId="0" borderId="0" xfId="0" applyNumberFormat="1" applyAlignment="1"/>
    <xf numFmtId="166" fontId="0" fillId="0" borderId="0" xfId="0" applyNumberFormat="1"/>
    <xf numFmtId="0" fontId="1" fillId="2" borderId="0" xfId="3" applyFont="1" applyAlignment="1">
      <alignment horizontal="center" vertical="center"/>
    </xf>
    <xf numFmtId="164" fontId="1" fillId="2" borderId="0" xfId="3" applyNumberFormat="1" applyFon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2" fillId="0" borderId="1" xfId="0" applyNumberFormat="1" applyFont="1" applyBorder="1" applyAlignment="1">
      <alignment vertical="center" wrapText="1"/>
    </xf>
    <xf numFmtId="166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 wrapText="1"/>
    </xf>
    <xf numFmtId="165" fontId="0" fillId="3" borderId="0" xfId="0" applyNumberFormat="1" applyFill="1" applyAlignment="1">
      <alignment vertical="center" wrapText="1"/>
    </xf>
    <xf numFmtId="166" fontId="0" fillId="3" borderId="0" xfId="0" applyNumberFormat="1" applyFill="1" applyAlignment="1">
      <alignment horizontal="center" vertical="center" wrapText="1"/>
    </xf>
    <xf numFmtId="2" fontId="0" fillId="3" borderId="0" xfId="0" applyNumberFormat="1" applyFill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center" vertical="center" wrapText="1"/>
    </xf>
    <xf numFmtId="164" fontId="0" fillId="0" borderId="0" xfId="1" applyNumberFormat="1" applyFont="1" applyFill="1" applyBorder="1" applyAlignment="1" applyProtection="1">
      <alignment horizontal="center" vertical="center" wrapText="1"/>
    </xf>
    <xf numFmtId="166" fontId="0" fillId="0" borderId="0" xfId="1" applyNumberFormat="1" applyFont="1" applyFill="1" applyBorder="1" applyAlignment="1" applyProtection="1">
      <alignment horizontal="center" vertical="center" wrapText="1"/>
    </xf>
    <xf numFmtId="0" fontId="5" fillId="0" borderId="0" xfId="2" applyNumberFormat="1" applyFont="1" applyFill="1" applyBorder="1" applyAlignment="1" applyProtection="1">
      <alignment horizontal="center" vertical="center" wrapText="1"/>
    </xf>
    <xf numFmtId="14" fontId="5" fillId="0" borderId="0" xfId="2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14" fontId="0" fillId="0" borderId="0" xfId="1" applyNumberFormat="1" applyFont="1" applyFill="1" applyBorder="1" applyAlignment="1" applyProtection="1">
      <alignment horizontal="left" vertical="center"/>
    </xf>
    <xf numFmtId="4" fontId="0" fillId="0" borderId="0" xfId="1" applyNumberFormat="1" applyFont="1" applyFill="1" applyBorder="1" applyAlignment="1" applyProtection="1">
      <alignment horizontal="right" vertical="center"/>
    </xf>
    <xf numFmtId="165" fontId="0" fillId="0" borderId="0" xfId="0" applyNumberFormat="1" applyAlignment="1">
      <alignment vertical="center" wrapText="1"/>
    </xf>
    <xf numFmtId="166" fontId="2" fillId="0" borderId="0" xfId="0" applyNumberFormat="1" applyFont="1"/>
    <xf numFmtId="0" fontId="2" fillId="0" borderId="2" xfId="0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4" fontId="0" fillId="4" borderId="0" xfId="0" applyNumberFormat="1" applyFill="1" applyAlignment="1">
      <alignment horizontal="center" vertical="center" wrapText="1"/>
    </xf>
    <xf numFmtId="166" fontId="0" fillId="4" borderId="0" xfId="0" applyNumberFormat="1" applyFill="1" applyAlignment="1">
      <alignment horizontal="center" vertical="center" wrapText="1"/>
    </xf>
    <xf numFmtId="166" fontId="2" fillId="4" borderId="0" xfId="0" applyNumberFormat="1" applyFont="1" applyFill="1" applyAlignment="1">
      <alignment horizontal="center" vertical="center" wrapText="1"/>
    </xf>
    <xf numFmtId="2" fontId="0" fillId="4" borderId="0" xfId="0" applyNumberFormat="1" applyFill="1" applyAlignment="1">
      <alignment horizontal="center" vertical="center" wrapText="1"/>
    </xf>
    <xf numFmtId="0" fontId="0" fillId="0" borderId="0" xfId="0" applyAlignment="1">
      <alignment wrapText="1"/>
    </xf>
    <xf numFmtId="166" fontId="2" fillId="0" borderId="0" xfId="0" applyNumberFormat="1" applyFont="1" applyAlignment="1">
      <alignment horizontal="center" vertical="center" wrapText="1"/>
    </xf>
    <xf numFmtId="164" fontId="0" fillId="0" borderId="0" xfId="0" quotePrefix="1" applyNumberFormat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166" fontId="0" fillId="0" borderId="0" xfId="0" quotePrefix="1" applyNumberFormat="1"/>
    <xf numFmtId="166" fontId="0" fillId="0" borderId="4" xfId="0" applyNumberFormat="1" applyBorder="1"/>
    <xf numFmtId="0" fontId="7" fillId="5" borderId="0" xfId="0" applyFont="1" applyFill="1" applyAlignment="1">
      <alignment horizontal="center" vertical="center" textRotation="90"/>
    </xf>
    <xf numFmtId="0" fontId="0" fillId="6" borderId="0" xfId="0" applyFill="1" applyAlignment="1">
      <alignment horizontal="center" vertical="center" textRotation="90"/>
    </xf>
    <xf numFmtId="0" fontId="0" fillId="8" borderId="0" xfId="0" applyFill="1"/>
    <xf numFmtId="166" fontId="0" fillId="8" borderId="0" xfId="0" quotePrefix="1" applyNumberFormat="1" applyFill="1"/>
    <xf numFmtId="166" fontId="0" fillId="8" borderId="0" xfId="0" applyNumberFormat="1" applyFill="1"/>
    <xf numFmtId="166" fontId="0" fillId="8" borderId="4" xfId="0" applyNumberFormat="1" applyFill="1" applyBorder="1"/>
    <xf numFmtId="0" fontId="0" fillId="7" borderId="0" xfId="0" applyFill="1"/>
    <xf numFmtId="166" fontId="0" fillId="7" borderId="0" xfId="0" quotePrefix="1" applyNumberFormat="1" applyFill="1"/>
    <xf numFmtId="166" fontId="0" fillId="7" borderId="0" xfId="0" applyNumberFormat="1" applyFill="1"/>
    <xf numFmtId="166" fontId="0" fillId="7" borderId="4" xfId="0" applyNumberFormat="1" applyFill="1" applyBorder="1"/>
  </cellXfs>
  <cellStyles count="4">
    <cellStyle name="Accent5" xfId="3" builtinId="45"/>
    <cellStyle name="NiveauLigne_4" xfId="1" builtinId="1" iLevel="3"/>
    <cellStyle name="NiveauLigne_6" xfId="2" builtinId="1" iLevel="5"/>
    <cellStyle name="Normal" xfId="0" builtinId="0"/>
  </cellStyles>
  <dxfs count="66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ont>
        <b/>
        <i val="0"/>
      </font>
      <fill>
        <patternFill>
          <fgColor rgb="FFFF0000"/>
          <bgColor rgb="FFFF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166" formatCode="#,##0.00\ &quot;€&quot;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</font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2" formatCode="0.00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numFmt numFmtId="166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dd/mm/yy;@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9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ortable\Desktop\Echeancier%20suivi%20facture%20clients%20et%20fournisseur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 CLIENTS"/>
      <sheetName val="Fact FOURNISSEURS"/>
      <sheetName val="Prevision solde banque"/>
      <sheetName val="liste donnees"/>
      <sheetName val="Fact CLIENTS (2)"/>
      <sheetName val="Fact FOURNISSEURS (2)"/>
    </sheetNames>
    <sheetDataSet>
      <sheetData sheetId="0"/>
      <sheetData sheetId="1"/>
      <sheetData sheetId="2"/>
      <sheetData sheetId="3">
        <row r="2">
          <cell r="A2" t="str">
            <v>10j</v>
          </cell>
          <cell r="C2" t="str">
            <v>virement</v>
          </cell>
        </row>
        <row r="3">
          <cell r="A3" t="str">
            <v>15j</v>
          </cell>
          <cell r="C3" t="str">
            <v>especes</v>
          </cell>
        </row>
        <row r="4">
          <cell r="A4" t="str">
            <v>20j</v>
          </cell>
          <cell r="C4" t="str">
            <v>cheque</v>
          </cell>
        </row>
        <row r="5">
          <cell r="A5" t="str">
            <v>30j</v>
          </cell>
          <cell r="C5" t="str">
            <v>LCR</v>
          </cell>
        </row>
        <row r="6">
          <cell r="A6" t="str">
            <v>30j fin de mois</v>
          </cell>
          <cell r="C6" t="str">
            <v>CB</v>
          </cell>
        </row>
        <row r="7">
          <cell r="A7" t="str">
            <v>45j</v>
          </cell>
          <cell r="C7" t="str">
            <v>Prelevement</v>
          </cell>
        </row>
        <row r="8">
          <cell r="A8" t="str">
            <v>45j fin de mois</v>
          </cell>
        </row>
        <row r="9">
          <cell r="A9" t="str">
            <v>60j</v>
          </cell>
        </row>
        <row r="10">
          <cell r="A10" t="str">
            <v xml:space="preserve">immediat </v>
          </cell>
        </row>
      </sheetData>
      <sheetData sheetId="4"/>
      <sheetData sheetId="5"/>
    </sheetDataSet>
  </externalBook>
</externalLink>
</file>

<file path=xl/tables/table1.xml><?xml version="1.0" encoding="utf-8"?>
<table xmlns="http://schemas.openxmlformats.org/spreadsheetml/2006/main" id="1" name="Tableau24" displayName="Tableau24" ref="A8:R14" totalsRowShown="0" headerRowDxfId="65" dataDxfId="64">
  <autoFilter ref="A8:R14"/>
  <tableColumns count="18">
    <tableColumn id="1" name="ETAT" dataDxfId="63" totalsRowDxfId="62">
      <calculatedColumnFormula>IF(Tableau24[RESTE DU]&lt;0.0001,"REGLEE",IF(Tableau24[[#This Row],[SOMME REGLEE]]&gt;0,"REGLEMENT PARTIEL","NON REGLEE"))</calculatedColumnFormula>
    </tableColumn>
    <tableColumn id="17" name="CLIENT" dataDxfId="61" totalsRowDxfId="60"/>
    <tableColumn id="2" name="FACTURE " dataDxfId="59" totalsRowDxfId="58"/>
    <tableColumn id="3" name="DATE FACTURE" dataDxfId="57" totalsRowDxfId="56"/>
    <tableColumn id="4" name="MONTANT HT" dataDxfId="55" totalsRowDxfId="54"/>
    <tableColumn id="5" name="MONTANT TVA" dataDxfId="53" totalsRowDxfId="52">
      <calculatedColumnFormula>Tableau24[[#This Row],[MONTANT TTC]]-Tableau24[[#This Row],[MONTANT HT]]</calculatedColumnFormula>
    </tableColumn>
    <tableColumn id="6" name="MONTANT TTC" dataDxfId="51" totalsRowDxfId="50">
      <calculatedColumnFormula>Tableau24[[#This Row],[MONTANT HT]]*1.2</calculatedColumnFormula>
    </tableColumn>
    <tableColumn id="7" name="DELAIS PAIEMENT" dataDxfId="49" totalsRowDxfId="48"/>
    <tableColumn id="8" name="DATE LIMITE PAIEMENT" dataDxfId="47" totalsRowDxfId="46">
      <calculatedColumnFormula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calculatedColumnFormula>
    </tableColumn>
    <tableColumn id="9" name="NOMBRES JOURS RETARD" dataDxfId="45" totalsRowDxfId="44">
      <calculatedColumnFormula>TODAY()-Tableau24[[#This Row],[DATE LIMITE PAIEMENT]]</calculatedColumnFormula>
    </tableColumn>
    <tableColumn id="10" name="SOMME REGLEE" dataDxfId="43" totalsRowDxfId="42"/>
    <tableColumn id="18" name="TVA Réglée" dataDxfId="10" totalsRowDxfId="11" dataCellStyle="NiveauLigne_4">
      <calculatedColumnFormula>Tableau24[[#This Row],[SOMME REGLEE]]-(Tableau24[[#This Row],[SOMME REGLEE]]/1.2)</calculatedColumnFormula>
    </tableColumn>
    <tableColumn id="11" name="DATE " dataDxfId="41" totalsRowDxfId="40"/>
    <tableColumn id="12" name="MOYEN DE PAIEMENT" dataDxfId="39" totalsRowDxfId="38"/>
    <tableColumn id="16" name="REFERENCE" dataDxfId="37" totalsRowDxfId="36"/>
    <tableColumn id="13" name="RESTE DU" dataDxfId="35" totalsRowDxfId="34">
      <calculatedColumnFormula>Tableau24[[#This Row],[MONTANT TTC]]-Tableau24[[#This Row],[SOMME REGLEE]]</calculatedColumnFormula>
    </tableColumn>
    <tableColumn id="14" name="DATE 1ERE RELANCE" dataDxfId="33" totalsRowDxfId="32"/>
    <tableColumn id="15" name="DATE 2EME RELANCE" dataDxfId="31" totalsRowDxfId="30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25" displayName="Tableau225" ref="A8:Q11" totalsRowShown="0" headerRowDxfId="29" dataDxfId="28">
  <autoFilter ref="A8:Q11"/>
  <tableColumns count="17">
    <tableColumn id="1" name="ETAT" dataDxfId="27">
      <calculatedColumnFormula>IF(Tableau225[RESTE DU]&lt;0.0001,"REGLEE",IF(Tableau225[[#This Row],[SOMME REGLEE]]&gt;0,"REGLEMENT PARTIEL","NON REGLEE"))</calculatedColumnFormula>
    </tableColumn>
    <tableColumn id="15" name="FOURNISSEUR" dataDxfId="26"/>
    <tableColumn id="14" name="COMMENTAIRES" dataDxfId="25"/>
    <tableColumn id="2" name="FACTURE " dataDxfId="24"/>
    <tableColumn id="3" name="DATE FACTURE" dataDxfId="23"/>
    <tableColumn id="4" name="MONTANT HT" dataDxfId="22"/>
    <tableColumn id="5" name="MONTANT TVA" dataDxfId="21">
      <calculatedColumnFormula>Tableau225[MONTANT HT]*20%</calculatedColumnFormula>
    </tableColumn>
    <tableColumn id="6" name="MONTANT TTC" dataDxfId="20">
      <calculatedColumnFormula>Tableau225[MONTANT HT]+Tableau225[MONTANT TVA]</calculatedColumnFormula>
    </tableColumn>
    <tableColumn id="7" name="DELAIS PAIEMENT" dataDxfId="19"/>
    <tableColumn id="8" name="DATE LIMITE PAIEMENT" dataDxfId="18">
      <calculatedColumnFormula>IF(Tableau225[[#This Row],[DELAIS PAIEMENT]]="30j fin de mois",EOMONTH(Tableau225[[#This Row],[DATE FACTURE]],1),IF(Tableau225[[#This Row],[DELAIS PAIEMENT]]="30j",Tableau225[[#This Row],[DATE FACTURE]]+30,IF(Tableau225[[#This Row],[DELAIS PAIEMENT]]="60j",Tableau225[[#This Row],[DATE FACTURE]]+60,IF(Tableau225[[#This Row],[DELAIS PAIEMENT]]="45j",Tableau225[[#This Row],[DATE FACTURE]]+45,IF(Tableau225[[#This Row],[DELAIS PAIEMENT]]="immediat",Tableau225[[#This Row],[DATE FACTURE]],IF(Tableau225[[#This Row],[DELAIS PAIEMENT]]="45j fin de mois",EOMONTH(Tableau225[[#This Row],[DATE FACTURE]],1)+15,IF(Tableau225[[#This Row],[DELAIS PAIEMENT]]="15j",Tableau225[[#This Row],[DATE FACTURE]]+15,IF(Tableau225[[#This Row],[DELAIS PAIEMENT]]="20j",Tableau225[[#This Row],[DATE FACTURE]]+20,Tableau225[[#This Row],[DATE FACTURE]]))))))))</calculatedColumnFormula>
    </tableColumn>
    <tableColumn id="9" name="NOMBRES JOURS RETARD" dataDxfId="17">
      <calculatedColumnFormula>TODAY()-Tableau225[[#This Row],[DATE LIMITE PAIEMENT]]</calculatedColumnFormula>
    </tableColumn>
    <tableColumn id="10" name="SOMME REGLEE" dataDxfId="16"/>
    <tableColumn id="17" name="TVA réglée" dataDxfId="9">
      <calculatedColumnFormula>Tableau225[[#This Row],[SOMME REGLEE]]-(Tableau225[[#This Row],[SOMME REGLEE]]/1.2)</calculatedColumnFormula>
    </tableColumn>
    <tableColumn id="11" name="DATE " dataDxfId="15"/>
    <tableColumn id="12" name="MOYEN DE PAIEMENT" dataDxfId="14"/>
    <tableColumn id="16" name="NUMERO VIR/CB…" dataDxfId="13"/>
    <tableColumn id="13" name="RESTE DU" dataDxfId="12">
      <calculatedColumnFormula>Tableau225[[#This Row],[MONTANT TTC]]-Tableau225[[#This Row],[SOMME REGLEE]]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8"/>
  <sheetViews>
    <sheetView workbookViewId="0">
      <selection activeCell="K10" sqref="K10"/>
    </sheetView>
  </sheetViews>
  <sheetFormatPr baseColWidth="10" defaultRowHeight="15" x14ac:dyDescent="0.25"/>
  <cols>
    <col min="1" max="1" width="11.85546875" customWidth="1"/>
    <col min="2" max="2" width="15.140625" customWidth="1"/>
    <col min="3" max="3" width="13.85546875" customWidth="1"/>
    <col min="4" max="4" width="11.140625" style="1" customWidth="1"/>
    <col min="5" max="5" width="15" style="2" bestFit="1" customWidth="1"/>
    <col min="6" max="7" width="15" style="3" bestFit="1" customWidth="1"/>
    <col min="8" max="8" width="13.7109375" customWidth="1"/>
    <col min="9" max="9" width="10.42578125" style="1" customWidth="1"/>
    <col min="10" max="10" width="12.28515625" style="6" customWidth="1"/>
    <col min="11" max="12" width="15" style="3" customWidth="1"/>
    <col min="13" max="13" width="10.85546875" style="1" customWidth="1"/>
    <col min="14" max="15" width="12.42578125" customWidth="1"/>
    <col min="16" max="16" width="11.42578125" style="3"/>
    <col min="17" max="17" width="9.42578125" customWidth="1"/>
    <col min="18" max="18" width="9.28515625" customWidth="1"/>
  </cols>
  <sheetData>
    <row r="1" spans="1:18" x14ac:dyDescent="0.25">
      <c r="H1" s="4" t="s">
        <v>0</v>
      </c>
      <c r="I1" s="5">
        <f ca="1">TODAY()</f>
        <v>43108</v>
      </c>
    </row>
    <row r="2" spans="1:18" ht="10.5" customHeight="1" x14ac:dyDescent="0.25"/>
    <row r="3" spans="1:18" s="7" customFormat="1" ht="27" customHeight="1" x14ac:dyDescent="0.25">
      <c r="B3" s="8" t="s">
        <v>1</v>
      </c>
      <c r="C3" s="9">
        <f>SUM(Tableau24[MONTANT HT])</f>
        <v>15796</v>
      </c>
      <c r="D3" s="10"/>
      <c r="E3" s="11" t="s">
        <v>2</v>
      </c>
      <c r="F3" s="9">
        <f>SUM(Tableau24[SOMME REGLEE])</f>
        <v>2102.6</v>
      </c>
      <c r="G3" s="12"/>
      <c r="J3" s="13"/>
      <c r="K3" s="12"/>
      <c r="L3" s="12"/>
      <c r="M3" s="10"/>
      <c r="P3" s="12"/>
    </row>
    <row r="4" spans="1:18" s="7" customFormat="1" ht="26.25" customHeight="1" x14ac:dyDescent="0.25">
      <c r="B4" s="8" t="s">
        <v>3</v>
      </c>
      <c r="C4" s="9">
        <f>SUM(Tableau24[MONTANT TVA])</f>
        <v>3159.2</v>
      </c>
      <c r="D4" s="10"/>
      <c r="E4" s="11" t="s">
        <v>4</v>
      </c>
      <c r="F4" s="9">
        <f>F3*20/120</f>
        <v>350.43333333333334</v>
      </c>
      <c r="G4" s="12"/>
      <c r="H4" s="14"/>
      <c r="I4" s="10"/>
      <c r="J4" s="15"/>
      <c r="K4" s="12"/>
      <c r="L4" s="12"/>
      <c r="M4" s="10"/>
      <c r="N4" s="16"/>
      <c r="O4" s="16"/>
      <c r="P4" s="12"/>
    </row>
    <row r="5" spans="1:18" s="7" customFormat="1" ht="27" customHeight="1" x14ac:dyDescent="0.25">
      <c r="B5" s="8" t="s">
        <v>5</v>
      </c>
      <c r="C5" s="9">
        <f>SUM(Tableau24[MONTANT TTC])</f>
        <v>18955.2</v>
      </c>
      <c r="D5" s="10"/>
      <c r="E5" s="11" t="s">
        <v>6</v>
      </c>
      <c r="F5" s="9">
        <f>C5-F3</f>
        <v>16852.600000000002</v>
      </c>
      <c r="G5" s="12"/>
      <c r="H5" s="14"/>
      <c r="I5" s="10"/>
      <c r="J5" s="13"/>
      <c r="K5" s="12"/>
      <c r="L5" s="12"/>
      <c r="M5" s="10"/>
      <c r="N5" s="16"/>
      <c r="O5" s="16"/>
      <c r="P5" s="12"/>
    </row>
    <row r="6" spans="1:18" ht="7.5" customHeight="1" x14ac:dyDescent="0.25"/>
    <row r="7" spans="1:18" ht="9" customHeight="1" x14ac:dyDescent="0.25"/>
    <row r="8" spans="1:18" ht="50.25" customHeight="1" x14ac:dyDescent="0.25">
      <c r="A8" s="17" t="s">
        <v>7</v>
      </c>
      <c r="B8" s="17" t="s">
        <v>8</v>
      </c>
      <c r="C8" s="17" t="s">
        <v>9</v>
      </c>
      <c r="D8" s="18" t="s">
        <v>10</v>
      </c>
      <c r="E8" s="19" t="s">
        <v>11</v>
      </c>
      <c r="F8" s="20" t="s">
        <v>12</v>
      </c>
      <c r="G8" s="20" t="s">
        <v>13</v>
      </c>
      <c r="H8" s="17" t="s">
        <v>14</v>
      </c>
      <c r="I8" s="18" t="s">
        <v>15</v>
      </c>
      <c r="J8" s="21" t="s">
        <v>16</v>
      </c>
      <c r="K8" s="20" t="s">
        <v>17</v>
      </c>
      <c r="L8" s="20" t="s">
        <v>49</v>
      </c>
      <c r="M8" s="18" t="s">
        <v>18</v>
      </c>
      <c r="N8" s="17" t="s">
        <v>19</v>
      </c>
      <c r="O8" s="17" t="s">
        <v>20</v>
      </c>
      <c r="P8" s="20" t="s">
        <v>21</v>
      </c>
      <c r="Q8" s="17" t="s">
        <v>22</v>
      </c>
      <c r="R8" s="17" t="s">
        <v>23</v>
      </c>
    </row>
    <row r="9" spans="1:18" ht="30" x14ac:dyDescent="0.25">
      <c r="A9" s="16" t="str">
        <f>IF(Tableau24[RESTE DU]&lt;0.0001,"REGLEE",IF(Tableau24[[#This Row],[SOMME REGLEE]]&gt;0,"REGLEMENT PARTIEL","NON REGLEE"))</f>
        <v>REGLEMENT PARTIEL</v>
      </c>
      <c r="B9" s="16" t="s">
        <v>34</v>
      </c>
      <c r="C9" s="16">
        <v>1</v>
      </c>
      <c r="D9" s="22">
        <v>43115</v>
      </c>
      <c r="E9" s="23">
        <v>2520</v>
      </c>
      <c r="F9" s="23">
        <f>Tableau24[[#This Row],[MONTANT TTC]]-Tableau24[[#This Row],[MONTANT HT]]</f>
        <v>504</v>
      </c>
      <c r="G9" s="23">
        <f>Tableau24[[#This Row],[MONTANT HT]]*1.2</f>
        <v>3024</v>
      </c>
      <c r="H9" s="16" t="s">
        <v>30</v>
      </c>
      <c r="I9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43159</v>
      </c>
      <c r="J9" s="15">
        <f ca="1">TODAY()-Tableau24[[#This Row],[DATE LIMITE PAIEMENT]]</f>
        <v>-51</v>
      </c>
      <c r="K9" s="23">
        <f>665+600</f>
        <v>1265</v>
      </c>
      <c r="L9" s="23">
        <f>Tableau24[[#This Row],[SOMME REGLEE]]-(Tableau24[[#This Row],[SOMME REGLEE]]/1.2)</f>
        <v>210.83333333333326</v>
      </c>
      <c r="M9" s="22">
        <v>43108</v>
      </c>
      <c r="N9" s="16"/>
      <c r="O9" s="16"/>
      <c r="P9" s="23">
        <f>Tableau24[[#This Row],[MONTANT TTC]]-Tableau24[[#This Row],[SOMME REGLEE]]</f>
        <v>1759</v>
      </c>
      <c r="Q9" s="16"/>
      <c r="R9" s="16"/>
    </row>
    <row r="10" spans="1:18" ht="30" x14ac:dyDescent="0.25">
      <c r="A10" s="14" t="str">
        <f>IF(Tableau24[RESTE DU]&lt;0.0001,"REGLEE",IF(Tableau24[[#This Row],[SOMME REGLEE]]&gt;0,"REGLEMENT PARTIEL","NON REGLEE"))</f>
        <v>NON REGLEE</v>
      </c>
      <c r="B10" s="24" t="s">
        <v>35</v>
      </c>
      <c r="C10" s="24">
        <v>2</v>
      </c>
      <c r="D10" s="25">
        <v>43086</v>
      </c>
      <c r="E10" s="23">
        <v>267</v>
      </c>
      <c r="F10" s="23">
        <f>Tableau24[[#This Row],[MONTANT TTC]]-Tableau24[[#This Row],[MONTANT HT]]</f>
        <v>53.399999999999977</v>
      </c>
      <c r="G10" s="23">
        <f>Tableau24[[#This Row],[MONTANT HT]]*1.2</f>
        <v>320.39999999999998</v>
      </c>
      <c r="H10" s="16" t="s">
        <v>30</v>
      </c>
      <c r="I10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43131</v>
      </c>
      <c r="J10" s="15">
        <f ca="1">TODAY()-Tableau24[[#This Row],[DATE LIMITE PAIEMENT]]</f>
        <v>-23</v>
      </c>
      <c r="K10" s="26"/>
      <c r="L10" s="26">
        <f>Tableau24[[#This Row],[SOMME REGLEE]]-(Tableau24[[#This Row],[SOMME REGLEE]]/1.2)</f>
        <v>0</v>
      </c>
      <c r="M10" s="22"/>
      <c r="N10" s="16"/>
      <c r="O10" s="16"/>
      <c r="P10" s="23">
        <f>Tableau24[[#This Row],[MONTANT TTC]]-Tableau24[[#This Row],[SOMME REGLEE]]</f>
        <v>320.39999999999998</v>
      </c>
      <c r="Q10" s="16"/>
      <c r="R10" s="16"/>
    </row>
    <row r="11" spans="1:18" x14ac:dyDescent="0.25">
      <c r="A11" s="14" t="str">
        <f>IF(Tableau24[RESTE DU]&lt;0.0001,"REGLEE",IF(Tableau24[[#This Row],[SOMME REGLEE]]&gt;0,"REGLEMENT PARTIEL","NON REGLEE"))</f>
        <v>REGLEE</v>
      </c>
      <c r="B11" s="24" t="s">
        <v>36</v>
      </c>
      <c r="C11" s="24">
        <v>3</v>
      </c>
      <c r="D11" s="25">
        <v>43070</v>
      </c>
      <c r="E11" s="23">
        <v>698</v>
      </c>
      <c r="F11" s="23">
        <f>Tableau24[[#This Row],[MONTANT TTC]]-Tableau24[[#This Row],[MONTANT HT]]</f>
        <v>139.60000000000002</v>
      </c>
      <c r="G11" s="23">
        <f>Tableau24[[#This Row],[MONTANT HT]]*1.2</f>
        <v>837.6</v>
      </c>
      <c r="H11" s="14" t="s">
        <v>31</v>
      </c>
      <c r="I11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43070</v>
      </c>
      <c r="J11" s="15">
        <f ca="1">TODAY()-Tableau24[[#This Row],[DATE LIMITE PAIEMENT]]</f>
        <v>38</v>
      </c>
      <c r="K11" s="26">
        <v>837.6</v>
      </c>
      <c r="L11" s="26">
        <f>Tableau24[[#This Row],[SOMME REGLEE]]-(Tableau24[[#This Row],[SOMME REGLEE]]/1.2)</f>
        <v>139.60000000000002</v>
      </c>
      <c r="M11" s="22">
        <v>43086</v>
      </c>
      <c r="N11" s="16"/>
      <c r="O11" s="16"/>
      <c r="P11" s="23">
        <f>Tableau24[[#This Row],[MONTANT TTC]]-Tableau24[[#This Row],[SOMME REGLEE]]</f>
        <v>0</v>
      </c>
      <c r="Q11" s="16"/>
      <c r="R11" s="16"/>
    </row>
    <row r="12" spans="1:18" ht="30" x14ac:dyDescent="0.25">
      <c r="A12" s="14" t="str">
        <f>IF(Tableau24[RESTE DU]&lt;0.0001,"REGLEE",IF(Tableau24[[#This Row],[SOMME REGLEE]]&gt;0,"REGLEMENT PARTIEL","NON REGLEE"))</f>
        <v>NON REGLEE</v>
      </c>
      <c r="B12" s="24" t="s">
        <v>37</v>
      </c>
      <c r="C12" s="24">
        <v>4</v>
      </c>
      <c r="D12" s="25">
        <v>43104</v>
      </c>
      <c r="E12" s="23">
        <v>4785</v>
      </c>
      <c r="F12" s="23">
        <f>Tableau24[[#This Row],[MONTANT TTC]]-Tableau24[[#This Row],[MONTANT HT]]</f>
        <v>957</v>
      </c>
      <c r="G12" s="23">
        <f>Tableau24[[#This Row],[MONTANT HT]]*1.2</f>
        <v>5742</v>
      </c>
      <c r="H12" s="16" t="s">
        <v>32</v>
      </c>
      <c r="I12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43174</v>
      </c>
      <c r="J12" s="15">
        <f ca="1">TODAY()-Tableau24[[#This Row],[DATE LIMITE PAIEMENT]]</f>
        <v>-66</v>
      </c>
      <c r="K12" s="23"/>
      <c r="L12" s="23">
        <f>Tableau24[[#This Row],[SOMME REGLEE]]-(Tableau24[[#This Row],[SOMME REGLEE]]/1.2)</f>
        <v>0</v>
      </c>
      <c r="M12" s="22"/>
      <c r="N12" s="16"/>
      <c r="O12" s="16"/>
      <c r="P12" s="23">
        <f>Tableau24[[#This Row],[MONTANT TTC]]-Tableau24[[#This Row],[SOMME REGLEE]]</f>
        <v>5742</v>
      </c>
      <c r="Q12" s="16"/>
      <c r="R12" s="16"/>
    </row>
    <row r="13" spans="1:18" ht="30" x14ac:dyDescent="0.25">
      <c r="A13" s="14" t="str">
        <f>IF(Tableau24[RESTE DU]&lt;0.0001,"REGLEE",IF(Tableau24[[#This Row],[SOMME REGLEE]]&gt;0,"REGLEMENT PARTIEL","NON REGLEE"))</f>
        <v>NON REGLEE</v>
      </c>
      <c r="B13" s="24" t="s">
        <v>38</v>
      </c>
      <c r="C13" s="24">
        <v>5</v>
      </c>
      <c r="D13" s="25">
        <v>43100</v>
      </c>
      <c r="E13" s="23">
        <v>3326</v>
      </c>
      <c r="F13" s="23">
        <f>Tableau24[[#This Row],[MONTANT TTC]]-Tableau24[[#This Row],[MONTANT HT]]</f>
        <v>665.19999999999982</v>
      </c>
      <c r="G13" s="23">
        <f>Tableau24[[#This Row],[MONTANT HT]]*1.2</f>
        <v>3991.2</v>
      </c>
      <c r="H13" s="16" t="s">
        <v>33</v>
      </c>
      <c r="I13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43145</v>
      </c>
      <c r="J13" s="15">
        <f ca="1">TODAY()-Tableau24[[#This Row],[DATE LIMITE PAIEMENT]]</f>
        <v>-37</v>
      </c>
      <c r="K13" s="26"/>
      <c r="L13" s="26">
        <f>Tableau24[[#This Row],[SOMME REGLEE]]-(Tableau24[[#This Row],[SOMME REGLEE]]/1.2)</f>
        <v>0</v>
      </c>
      <c r="M13" s="22"/>
      <c r="N13" s="16"/>
      <c r="O13" s="16"/>
      <c r="P13" s="23">
        <f>Tableau24[[#This Row],[MONTANT TTC]]-Tableau24[[#This Row],[SOMME REGLEE]]</f>
        <v>3991.2</v>
      </c>
      <c r="Q13" s="16"/>
      <c r="R13" s="16"/>
    </row>
    <row r="14" spans="1:18" ht="30" x14ac:dyDescent="0.25">
      <c r="A14" s="14" t="str">
        <f>IF(Tableau24[RESTE DU]&lt;0.0001,"REGLEE",IF(Tableau24[[#This Row],[SOMME REGLEE]]&gt;0,"REGLEMENT PARTIEL","NON REGLEE"))</f>
        <v>NON REGLEE</v>
      </c>
      <c r="B14" s="24" t="s">
        <v>42</v>
      </c>
      <c r="C14" s="24">
        <v>6</v>
      </c>
      <c r="D14" s="25">
        <v>43167</v>
      </c>
      <c r="E14" s="23">
        <v>4200</v>
      </c>
      <c r="F14" s="23">
        <f>Tableau24[[#This Row],[MONTANT TTC]]-Tableau24[[#This Row],[MONTANT HT]]</f>
        <v>840</v>
      </c>
      <c r="G14" s="23">
        <f>Tableau24[[#This Row],[MONTANT HT]]*1.2</f>
        <v>5040</v>
      </c>
      <c r="H14" s="16" t="s">
        <v>32</v>
      </c>
      <c r="I14" s="22">
        <f>IF(Tableau24[[#This Row],[DELAIS PAIEMENT]]="30j fin de mois",EOMONTH(Tableau24[[#This Row],[DATE FACTURE]],1),IF(Tableau24[[#This Row],[DELAIS PAIEMENT]]="30j",Tableau24[[#This Row],[DATE FACTURE]]+30,IF(Tableau24[[#This Row],[DELAIS PAIEMENT]]="60j",Tableau24[[#This Row],[DATE FACTURE]]+60,IF(Tableau24[[#This Row],[DELAIS PAIEMENT]]="45j",Tableau24[[#This Row],[DATE FACTURE]]+45,IF(Tableau24[[#This Row],[DELAIS PAIEMENT]]="immediat",Tableau24[[#This Row],[DATE FACTURE]],IF(Tableau24[[#This Row],[DELAIS PAIEMENT]]="45j fin de mois",EOMONTH(Tableau24[[#This Row],[DATE FACTURE]],1)+15,Tableau24[[#This Row],[DATE FACTURE]]))))))</f>
        <v>43235</v>
      </c>
      <c r="J14" s="15">
        <f ca="1">TODAY()-Tableau24[[#This Row],[DATE LIMITE PAIEMENT]]</f>
        <v>-127</v>
      </c>
      <c r="K14" s="26"/>
      <c r="L14" s="26">
        <f>Tableau24[[#This Row],[SOMME REGLEE]]-(Tableau24[[#This Row],[SOMME REGLEE]]/1.2)</f>
        <v>0</v>
      </c>
      <c r="M14" s="22"/>
      <c r="N14" s="16"/>
      <c r="O14" s="16"/>
      <c r="P14" s="23">
        <f>Tableau24[[#This Row],[MONTANT TTC]]-Tableau24[[#This Row],[SOMME REGLEE]]</f>
        <v>5040</v>
      </c>
      <c r="Q14" s="16"/>
      <c r="R14" s="16"/>
    </row>
    <row r="15" spans="1:18" x14ac:dyDescent="0.25">
      <c r="A15" s="16"/>
      <c r="B15" s="24"/>
      <c r="C15" s="24"/>
      <c r="D15" s="25"/>
      <c r="E15" s="23"/>
      <c r="F15" s="23"/>
      <c r="G15" s="23"/>
      <c r="H15" s="16"/>
      <c r="I15" s="22"/>
      <c r="J15" s="15"/>
      <c r="K15" s="26"/>
      <c r="L15" s="26"/>
      <c r="M15" s="22"/>
      <c r="N15" s="16"/>
      <c r="O15" s="16"/>
      <c r="P15" s="23"/>
      <c r="Q15" s="16"/>
      <c r="R15" s="16"/>
    </row>
    <row r="16" spans="1:18" x14ac:dyDescent="0.25">
      <c r="A16" s="16"/>
      <c r="B16" s="24"/>
      <c r="C16" s="24"/>
      <c r="D16" s="25"/>
      <c r="E16" s="23"/>
      <c r="F16" s="23"/>
      <c r="G16" s="23"/>
      <c r="H16" s="16"/>
      <c r="I16" s="22"/>
      <c r="J16" s="15"/>
      <c r="K16" s="26"/>
      <c r="L16" s="26"/>
      <c r="M16" s="22"/>
      <c r="N16" s="16"/>
      <c r="O16" s="16"/>
      <c r="P16" s="23"/>
      <c r="Q16" s="16"/>
      <c r="R16" s="16"/>
    </row>
    <row r="17" spans="1:18" x14ac:dyDescent="0.25">
      <c r="A17" s="16"/>
      <c r="B17" s="24"/>
      <c r="C17" s="24"/>
      <c r="D17" s="25"/>
      <c r="E17" s="23"/>
      <c r="F17" s="23"/>
      <c r="G17" s="23"/>
      <c r="H17" s="16"/>
      <c r="I17" s="22"/>
      <c r="J17" s="15"/>
      <c r="K17" s="26"/>
      <c r="L17" s="26"/>
      <c r="M17" s="22"/>
      <c r="N17" s="16"/>
      <c r="O17" s="16"/>
      <c r="P17" s="23"/>
      <c r="Q17" s="16"/>
      <c r="R17" s="16"/>
    </row>
    <row r="18" spans="1:18" x14ac:dyDescent="0.25">
      <c r="A18" s="14"/>
      <c r="B18" s="16"/>
      <c r="C18" s="16"/>
      <c r="D18" s="22"/>
      <c r="E18" s="23"/>
      <c r="F18" s="23"/>
      <c r="G18" s="23"/>
      <c r="H18" s="16"/>
      <c r="I18" s="22"/>
      <c r="J18" s="15"/>
      <c r="K18" s="23"/>
      <c r="L18" s="23"/>
      <c r="M18" s="22"/>
      <c r="N18" s="16"/>
      <c r="O18" s="16"/>
      <c r="P18" s="23"/>
      <c r="Q18" s="16"/>
      <c r="R18" s="16"/>
    </row>
    <row r="19" spans="1:18" x14ac:dyDescent="0.25">
      <c r="A19" s="14"/>
      <c r="B19" s="27"/>
      <c r="C19" s="16"/>
      <c r="D19" s="28"/>
      <c r="E19" s="23"/>
      <c r="F19" s="23"/>
      <c r="G19" s="23"/>
      <c r="H19" s="16"/>
      <c r="I19" s="22"/>
      <c r="J19" s="15"/>
      <c r="K19" s="23"/>
      <c r="L19" s="23"/>
      <c r="M19" s="22"/>
      <c r="N19" s="16"/>
      <c r="O19" s="16"/>
      <c r="P19" s="23"/>
      <c r="Q19" s="16"/>
      <c r="R19" s="16"/>
    </row>
    <row r="20" spans="1:18" x14ac:dyDescent="0.25">
      <c r="A20" s="14"/>
      <c r="B20" s="27"/>
      <c r="C20" s="16"/>
      <c r="D20" s="28"/>
      <c r="E20" s="23"/>
      <c r="F20" s="23"/>
      <c r="G20" s="23"/>
      <c r="H20" s="16"/>
      <c r="I20" s="22"/>
      <c r="J20" s="15"/>
      <c r="K20" s="23"/>
      <c r="L20" s="23"/>
      <c r="M20" s="22"/>
      <c r="N20" s="16"/>
      <c r="O20" s="16"/>
      <c r="P20" s="23"/>
      <c r="Q20" s="16"/>
      <c r="R20" s="16"/>
    </row>
    <row r="21" spans="1:18" x14ac:dyDescent="0.25">
      <c r="A21" s="14"/>
      <c r="B21" s="27"/>
      <c r="C21" s="16"/>
      <c r="D21" s="28"/>
      <c r="E21" s="23"/>
      <c r="F21" s="23"/>
      <c r="G21" s="23"/>
      <c r="H21" s="16"/>
      <c r="I21" s="22"/>
      <c r="J21" s="15"/>
      <c r="K21" s="23"/>
      <c r="L21" s="23"/>
      <c r="M21" s="22"/>
      <c r="N21" s="16"/>
      <c r="O21" s="16"/>
      <c r="P21" s="23"/>
      <c r="Q21" s="16"/>
      <c r="R21" s="16"/>
    </row>
    <row r="22" spans="1:18" x14ac:dyDescent="0.25">
      <c r="A22" s="14"/>
      <c r="B22" s="27"/>
      <c r="C22" s="16"/>
      <c r="D22" s="28"/>
      <c r="E22" s="23"/>
      <c r="F22" s="23"/>
      <c r="G22" s="23"/>
      <c r="H22" s="16"/>
      <c r="I22" s="47"/>
      <c r="J22" s="15"/>
      <c r="K22" s="23"/>
      <c r="L22" s="23"/>
      <c r="M22" s="22"/>
      <c r="N22" s="16"/>
      <c r="O22" s="16"/>
      <c r="P22" s="23"/>
      <c r="Q22" s="16"/>
      <c r="R22" s="16"/>
    </row>
    <row r="23" spans="1:18" ht="19.5" customHeight="1" x14ac:dyDescent="0.25">
      <c r="A23" s="14"/>
      <c r="B23" s="27"/>
      <c r="C23" s="16"/>
      <c r="D23" s="28"/>
      <c r="E23" s="23"/>
      <c r="F23" s="23"/>
      <c r="G23" s="23"/>
      <c r="H23" s="16"/>
      <c r="I23" s="22"/>
      <c r="J23" s="15"/>
      <c r="K23" s="23"/>
      <c r="L23" s="23"/>
      <c r="M23" s="22"/>
      <c r="N23" s="16"/>
      <c r="O23" s="16"/>
      <c r="P23" s="23"/>
      <c r="Q23" s="16"/>
      <c r="R23" s="16"/>
    </row>
    <row r="24" spans="1:18" ht="22.5" customHeight="1" x14ac:dyDescent="0.25">
      <c r="A24" s="14"/>
      <c r="B24" s="27"/>
      <c r="C24" s="16"/>
      <c r="D24" s="28"/>
      <c r="E24" s="23"/>
      <c r="F24" s="23"/>
      <c r="G24" s="23"/>
      <c r="H24" s="16"/>
      <c r="I24" s="22"/>
      <c r="J24" s="15"/>
      <c r="K24" s="23"/>
      <c r="L24" s="23"/>
      <c r="M24" s="22"/>
      <c r="N24" s="16"/>
      <c r="O24" s="16"/>
      <c r="P24" s="23"/>
      <c r="Q24" s="16"/>
      <c r="R24" s="16"/>
    </row>
    <row r="25" spans="1:18" ht="23.25" customHeight="1" x14ac:dyDescent="0.25">
      <c r="A25" s="14"/>
      <c r="B25" s="24"/>
      <c r="C25" s="29"/>
      <c r="D25" s="30"/>
      <c r="E25" s="23"/>
      <c r="F25" s="23"/>
      <c r="G25" s="23"/>
      <c r="H25" s="16"/>
      <c r="I25" s="22"/>
      <c r="J25" s="15"/>
      <c r="K25" s="23"/>
      <c r="L25" s="23"/>
      <c r="M25" s="22"/>
      <c r="N25" s="16"/>
      <c r="O25" s="16"/>
      <c r="P25" s="23"/>
      <c r="Q25" s="16"/>
      <c r="R25" s="16"/>
    </row>
    <row r="26" spans="1:18" ht="19.5" customHeight="1" x14ac:dyDescent="0.25">
      <c r="A26" s="14"/>
      <c r="B26" s="24"/>
      <c r="C26" s="29"/>
      <c r="D26" s="30"/>
      <c r="E26" s="23"/>
      <c r="F26" s="23"/>
      <c r="G26" s="23"/>
      <c r="H26" s="16"/>
      <c r="I26" s="22"/>
      <c r="J26" s="15"/>
      <c r="K26" s="23"/>
      <c r="L26" s="23"/>
      <c r="M26" s="22"/>
      <c r="N26" s="16"/>
      <c r="O26" s="16"/>
      <c r="P26" s="23"/>
      <c r="Q26" s="16"/>
      <c r="R26" s="16"/>
    </row>
    <row r="27" spans="1:18" ht="20.25" customHeight="1" x14ac:dyDescent="0.25">
      <c r="A27" s="14"/>
      <c r="B27" s="24"/>
      <c r="C27" s="29"/>
      <c r="D27" s="30"/>
      <c r="E27" s="23"/>
      <c r="F27" s="23"/>
      <c r="G27" s="23"/>
      <c r="H27" s="16"/>
      <c r="I27" s="22"/>
      <c r="J27" s="15"/>
      <c r="K27" s="23"/>
      <c r="L27" s="23"/>
      <c r="M27" s="22"/>
      <c r="N27" s="16"/>
      <c r="O27" s="16"/>
      <c r="P27" s="23"/>
      <c r="Q27" s="16"/>
      <c r="R27" s="16"/>
    </row>
    <row r="28" spans="1:18" ht="16.5" customHeight="1" x14ac:dyDescent="0.25">
      <c r="A28" s="14"/>
      <c r="B28" s="24"/>
      <c r="C28" s="29"/>
      <c r="D28" s="30"/>
      <c r="E28" s="23"/>
      <c r="F28" s="23"/>
      <c r="G28" s="23"/>
      <c r="H28" s="16"/>
      <c r="I28" s="22"/>
      <c r="J28" s="15"/>
      <c r="K28" s="23"/>
      <c r="L28" s="23"/>
      <c r="M28" s="22"/>
      <c r="N28" s="16"/>
      <c r="O28" s="16"/>
      <c r="P28" s="23"/>
      <c r="Q28" s="16"/>
      <c r="R28" s="16"/>
    </row>
    <row r="29" spans="1:18" ht="18.75" customHeight="1" x14ac:dyDescent="0.25">
      <c r="A29" s="14"/>
      <c r="B29" s="24"/>
      <c r="C29" s="29"/>
      <c r="D29" s="30"/>
      <c r="E29" s="23"/>
      <c r="F29" s="23"/>
      <c r="G29" s="23"/>
      <c r="H29" s="16"/>
      <c r="I29" s="22"/>
      <c r="J29" s="15"/>
      <c r="K29" s="23"/>
      <c r="L29" s="23"/>
      <c r="M29" s="22"/>
      <c r="N29" s="16"/>
      <c r="O29" s="16"/>
      <c r="P29" s="23"/>
      <c r="Q29" s="16"/>
      <c r="R29" s="16"/>
    </row>
    <row r="30" spans="1:18" ht="16.5" customHeight="1" x14ac:dyDescent="0.25">
      <c r="A30" s="14"/>
      <c r="B30" s="24"/>
      <c r="C30" s="29"/>
      <c r="D30" s="30"/>
      <c r="E30" s="23"/>
      <c r="F30" s="23"/>
      <c r="G30" s="23"/>
      <c r="H30" s="16"/>
      <c r="I30" s="22"/>
      <c r="J30" s="15"/>
      <c r="K30" s="23"/>
      <c r="L30" s="23"/>
      <c r="M30" s="22"/>
      <c r="N30" s="16"/>
      <c r="O30" s="16"/>
      <c r="P30" s="23"/>
      <c r="Q30" s="16"/>
      <c r="R30" s="16"/>
    </row>
    <row r="31" spans="1:18" ht="20.25" customHeight="1" x14ac:dyDescent="0.25">
      <c r="A31" s="14"/>
      <c r="B31" s="24"/>
      <c r="C31" s="29"/>
      <c r="D31" s="30"/>
      <c r="E31" s="23"/>
      <c r="F31" s="23"/>
      <c r="G31" s="23"/>
      <c r="H31" s="16"/>
      <c r="I31" s="22"/>
      <c r="J31" s="15"/>
      <c r="K31" s="23"/>
      <c r="L31" s="23"/>
      <c r="M31" s="22"/>
      <c r="N31" s="16"/>
      <c r="O31" s="16"/>
      <c r="P31" s="23"/>
      <c r="Q31" s="16"/>
      <c r="R31" s="16"/>
    </row>
    <row r="32" spans="1:18" ht="18.75" customHeight="1" x14ac:dyDescent="0.25">
      <c r="A32" s="14"/>
      <c r="B32" s="24"/>
      <c r="C32" s="29"/>
      <c r="D32" s="30"/>
      <c r="E32" s="23"/>
      <c r="F32" s="23"/>
      <c r="G32" s="23"/>
      <c r="H32" s="16"/>
      <c r="I32" s="22"/>
      <c r="J32" s="15"/>
      <c r="K32" s="23"/>
      <c r="L32" s="23"/>
      <c r="M32" s="22"/>
      <c r="N32" s="16"/>
      <c r="O32" s="16"/>
      <c r="P32" s="23"/>
      <c r="Q32" s="16"/>
      <c r="R32" s="16"/>
    </row>
    <row r="33" spans="1:18" ht="18" customHeight="1" x14ac:dyDescent="0.25">
      <c r="A33" s="14"/>
      <c r="B33" s="24"/>
      <c r="C33" s="29"/>
      <c r="D33" s="30"/>
      <c r="E33" s="23"/>
      <c r="F33" s="23"/>
      <c r="G33" s="23"/>
      <c r="H33" s="16"/>
      <c r="I33" s="22"/>
      <c r="J33" s="15"/>
      <c r="K33" s="23"/>
      <c r="L33" s="23"/>
      <c r="M33" s="22"/>
      <c r="N33" s="16"/>
      <c r="O33" s="16"/>
      <c r="P33" s="23"/>
      <c r="Q33" s="16"/>
      <c r="R33" s="16"/>
    </row>
    <row r="34" spans="1:18" ht="19.5" customHeight="1" x14ac:dyDescent="0.25">
      <c r="A34" s="14"/>
      <c r="B34" s="24"/>
      <c r="C34" s="29"/>
      <c r="D34" s="30"/>
      <c r="E34" s="23"/>
      <c r="F34" s="23"/>
      <c r="G34" s="23"/>
      <c r="H34" s="16"/>
      <c r="I34" s="22"/>
      <c r="J34" s="15"/>
      <c r="K34" s="23"/>
      <c r="L34" s="23"/>
      <c r="M34" s="22"/>
      <c r="N34" s="16"/>
      <c r="O34" s="16"/>
      <c r="P34" s="23"/>
      <c r="Q34" s="16"/>
      <c r="R34" s="16"/>
    </row>
    <row r="35" spans="1:18" ht="16.5" customHeight="1" x14ac:dyDescent="0.25">
      <c r="A35" s="14"/>
      <c r="B35" s="24"/>
      <c r="C35" s="29"/>
      <c r="D35" s="30"/>
      <c r="E35" s="23"/>
      <c r="F35" s="23"/>
      <c r="G35" s="23"/>
      <c r="H35" s="16"/>
      <c r="I35" s="22"/>
      <c r="J35" s="15"/>
      <c r="K35" s="23"/>
      <c r="L35" s="23"/>
      <c r="M35" s="22"/>
      <c r="N35" s="16"/>
      <c r="O35" s="16"/>
      <c r="P35" s="23"/>
      <c r="Q35" s="16"/>
      <c r="R35" s="16"/>
    </row>
    <row r="36" spans="1:18" ht="21.75" customHeight="1" x14ac:dyDescent="0.25">
      <c r="A36" s="14"/>
      <c r="B36" s="24"/>
      <c r="C36" s="29"/>
      <c r="D36" s="30"/>
      <c r="E36" s="23"/>
      <c r="F36" s="23"/>
      <c r="G36" s="23"/>
      <c r="H36" s="16"/>
      <c r="I36" s="22"/>
      <c r="J36" s="15"/>
      <c r="K36" s="23"/>
      <c r="L36" s="23"/>
      <c r="M36" s="22"/>
      <c r="N36" s="16"/>
      <c r="O36" s="16"/>
      <c r="P36" s="23"/>
      <c r="Q36" s="16"/>
      <c r="R36" s="16"/>
    </row>
    <row r="37" spans="1:18" ht="23.25" customHeight="1" x14ac:dyDescent="0.25">
      <c r="A37" s="14"/>
      <c r="B37" s="24"/>
      <c r="C37" s="29"/>
      <c r="D37" s="30"/>
      <c r="E37" s="23"/>
      <c r="F37" s="23"/>
      <c r="G37" s="23"/>
      <c r="H37" s="16"/>
      <c r="I37" s="22"/>
      <c r="J37" s="15"/>
      <c r="K37" s="23"/>
      <c r="L37" s="23"/>
      <c r="M37" s="22"/>
      <c r="N37" s="16"/>
      <c r="O37" s="16"/>
      <c r="P37" s="23"/>
      <c r="Q37" s="16"/>
      <c r="R37" s="16"/>
    </row>
    <row r="38" spans="1:18" ht="18.75" customHeight="1" x14ac:dyDescent="0.25">
      <c r="A38" s="14"/>
      <c r="B38" s="24"/>
      <c r="C38" s="29"/>
      <c r="D38" s="30"/>
      <c r="E38" s="23"/>
      <c r="F38" s="23"/>
      <c r="G38" s="23"/>
      <c r="H38" s="16"/>
      <c r="I38" s="22"/>
      <c r="J38" s="15"/>
      <c r="K38" s="23"/>
      <c r="L38" s="23"/>
      <c r="M38" s="22"/>
      <c r="N38" s="16"/>
      <c r="O38" s="16"/>
      <c r="P38" s="23"/>
      <c r="Q38" s="16"/>
      <c r="R38" s="16"/>
    </row>
    <row r="39" spans="1:18" ht="18" customHeight="1" x14ac:dyDescent="0.25">
      <c r="A39" s="14"/>
      <c r="B39" s="24"/>
      <c r="C39" s="29"/>
      <c r="D39" s="30"/>
      <c r="E39" s="23"/>
      <c r="F39" s="23"/>
      <c r="G39" s="23"/>
      <c r="H39" s="16"/>
      <c r="I39" s="22"/>
      <c r="J39" s="15"/>
      <c r="K39" s="23"/>
      <c r="L39" s="23"/>
      <c r="M39" s="22"/>
      <c r="N39" s="16"/>
      <c r="O39" s="16"/>
      <c r="P39" s="23"/>
      <c r="Q39" s="16"/>
      <c r="R39" s="16"/>
    </row>
    <row r="40" spans="1:18" x14ac:dyDescent="0.25">
      <c r="A40" s="14"/>
      <c r="B40" s="16"/>
      <c r="C40" s="16"/>
      <c r="D40" s="22"/>
      <c r="E40" s="23"/>
      <c r="F40" s="23"/>
      <c r="G40" s="23"/>
      <c r="H40" s="16"/>
      <c r="I40" s="22"/>
      <c r="J40" s="15"/>
      <c r="K40" s="23"/>
      <c r="L40" s="23"/>
      <c r="M40" s="22"/>
      <c r="N40" s="16"/>
      <c r="O40" s="16"/>
      <c r="P40" s="23"/>
      <c r="Q40" s="16"/>
      <c r="R40" s="16"/>
    </row>
    <row r="41" spans="1:18" x14ac:dyDescent="0.25">
      <c r="A41" s="14"/>
      <c r="B41" s="16"/>
      <c r="C41" s="16"/>
      <c r="D41" s="22"/>
      <c r="E41" s="23"/>
      <c r="F41" s="23"/>
      <c r="G41" s="23"/>
      <c r="H41" s="16"/>
      <c r="I41" s="22"/>
      <c r="J41" s="15"/>
      <c r="K41" s="23"/>
      <c r="L41" s="23"/>
      <c r="M41" s="22"/>
      <c r="N41" s="16"/>
      <c r="O41" s="16"/>
      <c r="P41" s="23"/>
      <c r="Q41" s="16"/>
      <c r="R41" s="16"/>
    </row>
    <row r="42" spans="1:18" x14ac:dyDescent="0.25">
      <c r="A42" s="14"/>
      <c r="B42" s="16"/>
      <c r="C42" s="16"/>
      <c r="D42" s="22"/>
      <c r="E42" s="23"/>
      <c r="F42" s="23"/>
      <c r="G42" s="23"/>
      <c r="H42" s="16"/>
      <c r="I42" s="22"/>
      <c r="J42" s="15"/>
      <c r="K42" s="23"/>
      <c r="L42" s="23"/>
      <c r="M42" s="22"/>
      <c r="N42" s="16"/>
      <c r="O42" s="16"/>
      <c r="P42" s="23"/>
      <c r="Q42" s="16"/>
      <c r="R42" s="16"/>
    </row>
    <row r="43" spans="1:18" x14ac:dyDescent="0.25">
      <c r="A43" s="14"/>
      <c r="B43" s="24"/>
      <c r="C43" s="29"/>
      <c r="D43" s="30"/>
      <c r="E43" s="31"/>
      <c r="F43" s="23"/>
      <c r="G43" s="23"/>
      <c r="H43" s="16"/>
      <c r="I43" s="22"/>
      <c r="J43" s="15"/>
      <c r="K43" s="23"/>
      <c r="L43" s="23"/>
      <c r="M43" s="22"/>
      <c r="N43" s="16"/>
      <c r="O43" s="16"/>
      <c r="P43" s="23"/>
      <c r="Q43" s="16"/>
      <c r="R43" s="16"/>
    </row>
    <row r="44" spans="1:18" x14ac:dyDescent="0.25">
      <c r="A44" s="14"/>
      <c r="B44" s="24"/>
      <c r="C44" s="29"/>
      <c r="D44" s="30"/>
      <c r="E44" s="31"/>
      <c r="F44" s="23"/>
      <c r="G44" s="23"/>
      <c r="H44" s="16"/>
      <c r="I44" s="22"/>
      <c r="J44" s="15"/>
      <c r="K44" s="23"/>
      <c r="L44" s="23"/>
      <c r="M44" s="22"/>
      <c r="N44" s="16"/>
      <c r="O44" s="16"/>
      <c r="P44" s="23"/>
      <c r="Q44" s="16"/>
      <c r="R44" s="16"/>
    </row>
    <row r="45" spans="1:18" x14ac:dyDescent="0.25">
      <c r="A45" s="14"/>
      <c r="B45" s="24"/>
      <c r="C45" s="29"/>
      <c r="D45" s="30"/>
      <c r="E45" s="31"/>
      <c r="F45" s="23"/>
      <c r="G45" s="23"/>
      <c r="H45" s="16"/>
      <c r="I45" s="22"/>
      <c r="J45" s="15"/>
      <c r="K45" s="23"/>
      <c r="L45" s="23"/>
      <c r="M45" s="22"/>
      <c r="N45" s="16"/>
      <c r="O45" s="16"/>
      <c r="P45" s="23"/>
      <c r="Q45" s="16"/>
      <c r="R45" s="16"/>
    </row>
    <row r="46" spans="1:18" x14ac:dyDescent="0.25">
      <c r="A46" s="14"/>
      <c r="B46" s="24"/>
      <c r="C46" s="29"/>
      <c r="D46" s="30"/>
      <c r="E46" s="31"/>
      <c r="F46" s="23"/>
      <c r="G46" s="23"/>
      <c r="H46" s="16"/>
      <c r="I46" s="22"/>
      <c r="J46" s="15"/>
      <c r="K46" s="23"/>
      <c r="L46" s="23"/>
      <c r="M46" s="22"/>
      <c r="N46" s="16"/>
      <c r="O46" s="16"/>
      <c r="P46" s="23"/>
      <c r="Q46" s="16"/>
      <c r="R46" s="16"/>
    </row>
    <row r="47" spans="1:18" x14ac:dyDescent="0.25">
      <c r="A47" s="14"/>
      <c r="B47" s="24"/>
      <c r="C47" s="29"/>
      <c r="D47" s="30"/>
      <c r="E47" s="31"/>
      <c r="F47" s="23"/>
      <c r="G47" s="23"/>
      <c r="H47" s="16"/>
      <c r="I47" s="22"/>
      <c r="J47" s="15"/>
      <c r="K47" s="23"/>
      <c r="L47" s="23"/>
      <c r="M47" s="22"/>
      <c r="N47" s="16"/>
      <c r="O47" s="16"/>
      <c r="P47" s="23"/>
      <c r="Q47" s="16"/>
      <c r="R47" s="16"/>
    </row>
    <row r="48" spans="1:18" x14ac:dyDescent="0.25">
      <c r="A48" s="14"/>
      <c r="B48" s="24"/>
      <c r="C48" s="29"/>
      <c r="D48" s="30"/>
      <c r="E48" s="31"/>
      <c r="F48" s="23"/>
      <c r="G48" s="23"/>
      <c r="H48" s="16"/>
      <c r="I48" s="22"/>
      <c r="J48" s="15"/>
      <c r="K48" s="23"/>
      <c r="L48" s="23"/>
      <c r="M48" s="22"/>
      <c r="N48" s="16"/>
      <c r="O48" s="16"/>
      <c r="P48" s="23"/>
      <c r="Q48" s="16"/>
      <c r="R48" s="16"/>
    </row>
    <row r="49" spans="1:18" x14ac:dyDescent="0.25">
      <c r="A49" s="14"/>
      <c r="B49" s="24"/>
      <c r="C49" s="29"/>
      <c r="D49" s="30"/>
      <c r="E49" s="31"/>
      <c r="F49" s="23"/>
      <c r="G49" s="23"/>
      <c r="H49" s="16"/>
      <c r="I49" s="22"/>
      <c r="J49" s="15"/>
      <c r="K49" s="23"/>
      <c r="L49" s="23"/>
      <c r="M49" s="22"/>
      <c r="N49" s="16"/>
      <c r="O49" s="16"/>
      <c r="P49" s="23"/>
      <c r="Q49" s="16"/>
      <c r="R49" s="16"/>
    </row>
    <row r="50" spans="1:18" x14ac:dyDescent="0.25">
      <c r="A50" s="14"/>
      <c r="B50" s="24"/>
      <c r="C50" s="29"/>
      <c r="D50" s="30"/>
      <c r="E50" s="31"/>
      <c r="F50" s="23"/>
      <c r="G50" s="23"/>
      <c r="H50" s="16"/>
      <c r="I50" s="22"/>
      <c r="J50" s="15"/>
      <c r="K50" s="23"/>
      <c r="L50" s="23"/>
      <c r="M50" s="22"/>
      <c r="N50" s="16"/>
      <c r="O50" s="16"/>
      <c r="P50" s="23"/>
      <c r="Q50" s="16"/>
      <c r="R50" s="16"/>
    </row>
    <row r="51" spans="1:18" x14ac:dyDescent="0.25">
      <c r="A51" s="14"/>
      <c r="B51" s="24"/>
      <c r="C51" s="29"/>
      <c r="D51" s="30"/>
      <c r="E51" s="31"/>
      <c r="F51" s="23"/>
      <c r="G51" s="23"/>
      <c r="H51" s="16"/>
      <c r="I51" s="22"/>
      <c r="J51" s="15"/>
      <c r="K51" s="23"/>
      <c r="L51" s="23"/>
      <c r="M51" s="22"/>
      <c r="N51" s="16"/>
      <c r="O51" s="16"/>
      <c r="P51" s="23"/>
      <c r="Q51" s="16"/>
      <c r="R51" s="16"/>
    </row>
    <row r="52" spans="1:18" x14ac:dyDescent="0.25">
      <c r="A52" s="14"/>
      <c r="B52" s="24"/>
      <c r="C52" s="29"/>
      <c r="D52" s="30"/>
      <c r="E52" s="31"/>
      <c r="F52" s="23"/>
      <c r="G52" s="23"/>
      <c r="H52" s="16"/>
      <c r="I52" s="22"/>
      <c r="J52" s="15"/>
      <c r="K52" s="23"/>
      <c r="L52" s="23"/>
      <c r="M52" s="22"/>
      <c r="N52" s="16"/>
      <c r="O52" s="16"/>
      <c r="P52" s="23"/>
      <c r="Q52" s="16"/>
      <c r="R52" s="16"/>
    </row>
    <row r="53" spans="1:18" x14ac:dyDescent="0.25">
      <c r="A53" s="14"/>
      <c r="B53" s="24"/>
      <c r="C53" s="29"/>
      <c r="D53" s="30"/>
      <c r="E53" s="31"/>
      <c r="F53" s="23"/>
      <c r="G53" s="23"/>
      <c r="H53" s="16"/>
      <c r="I53" s="22"/>
      <c r="J53" s="15"/>
      <c r="K53" s="23"/>
      <c r="L53" s="23"/>
      <c r="M53" s="22"/>
      <c r="N53" s="16"/>
      <c r="O53" s="16"/>
      <c r="P53" s="23"/>
      <c r="Q53" s="16"/>
      <c r="R53" s="16"/>
    </row>
    <row r="54" spans="1:18" x14ac:dyDescent="0.25">
      <c r="A54" s="14"/>
      <c r="B54" s="24"/>
      <c r="C54" s="29"/>
      <c r="D54" s="30"/>
      <c r="E54" s="31"/>
      <c r="F54" s="23"/>
      <c r="G54" s="23"/>
      <c r="H54" s="16"/>
      <c r="I54" s="22"/>
      <c r="J54" s="15"/>
      <c r="K54" s="23"/>
      <c r="L54" s="23"/>
      <c r="M54" s="22"/>
      <c r="N54" s="16"/>
      <c r="O54" s="16"/>
      <c r="P54" s="23"/>
      <c r="Q54" s="16"/>
      <c r="R54" s="16"/>
    </row>
    <row r="55" spans="1:18" x14ac:dyDescent="0.25">
      <c r="A55" s="14"/>
      <c r="B55" s="24"/>
      <c r="C55" s="29"/>
      <c r="D55" s="30"/>
      <c r="E55" s="31"/>
      <c r="F55" s="23"/>
      <c r="G55" s="23"/>
      <c r="H55" s="16"/>
      <c r="I55" s="22"/>
      <c r="J55" s="15"/>
      <c r="K55" s="23"/>
      <c r="L55" s="23"/>
      <c r="M55" s="22"/>
      <c r="N55" s="16"/>
      <c r="O55" s="16"/>
      <c r="P55" s="23"/>
      <c r="Q55" s="16"/>
      <c r="R55" s="16"/>
    </row>
    <row r="56" spans="1:18" x14ac:dyDescent="0.25">
      <c r="A56" s="14"/>
      <c r="B56" s="24"/>
      <c r="C56" s="29"/>
      <c r="D56" s="30"/>
      <c r="E56" s="31"/>
      <c r="F56" s="23"/>
      <c r="G56" s="23"/>
      <c r="H56" s="16"/>
      <c r="I56" s="22"/>
      <c r="J56" s="15"/>
      <c r="K56" s="23"/>
      <c r="L56" s="23"/>
      <c r="M56" s="22"/>
      <c r="N56" s="16"/>
      <c r="O56" s="16"/>
      <c r="P56" s="23"/>
      <c r="Q56" s="16"/>
      <c r="R56" s="16"/>
    </row>
    <row r="57" spans="1:18" x14ac:dyDescent="0.25">
      <c r="A57" s="14"/>
      <c r="B57" s="24"/>
      <c r="C57" s="29"/>
      <c r="D57" s="30"/>
      <c r="E57" s="31"/>
      <c r="F57" s="23"/>
      <c r="G57" s="23"/>
      <c r="H57" s="16"/>
      <c r="I57" s="22"/>
      <c r="J57" s="15"/>
      <c r="K57" s="23"/>
      <c r="L57" s="23"/>
      <c r="M57" s="22"/>
      <c r="N57" s="16"/>
      <c r="O57" s="16"/>
      <c r="P57" s="23"/>
      <c r="Q57" s="16"/>
      <c r="R57" s="16"/>
    </row>
    <row r="58" spans="1:18" x14ac:dyDescent="0.25">
      <c r="A58" s="14"/>
      <c r="B58" s="24"/>
      <c r="C58" s="29"/>
      <c r="D58" s="30"/>
      <c r="E58" s="31"/>
      <c r="F58" s="23"/>
      <c r="G58" s="23"/>
      <c r="H58" s="16"/>
      <c r="I58" s="22"/>
      <c r="J58" s="15"/>
      <c r="K58" s="23"/>
      <c r="L58" s="23"/>
      <c r="M58" s="22"/>
      <c r="N58" s="16"/>
      <c r="O58" s="16"/>
      <c r="P58" s="23"/>
      <c r="Q58" s="16"/>
      <c r="R58" s="16"/>
    </row>
    <row r="59" spans="1:18" x14ac:dyDescent="0.25">
      <c r="A59" s="14"/>
      <c r="B59" s="24"/>
      <c r="C59" s="29"/>
      <c r="D59" s="30"/>
      <c r="E59" s="31"/>
      <c r="F59" s="23"/>
      <c r="G59" s="23"/>
      <c r="H59" s="16"/>
      <c r="I59" s="22"/>
      <c r="J59" s="15"/>
      <c r="K59" s="23"/>
      <c r="L59" s="23"/>
      <c r="M59" s="22"/>
      <c r="N59" s="16"/>
      <c r="O59" s="16"/>
      <c r="P59" s="23"/>
      <c r="Q59" s="16"/>
      <c r="R59" s="16"/>
    </row>
    <row r="60" spans="1:18" x14ac:dyDescent="0.25">
      <c r="A60" s="14"/>
      <c r="B60" s="24"/>
      <c r="C60" s="29"/>
      <c r="D60" s="30"/>
      <c r="E60" s="31"/>
      <c r="F60" s="23"/>
      <c r="G60" s="23"/>
      <c r="H60" s="16"/>
      <c r="I60" s="22"/>
      <c r="J60" s="15"/>
      <c r="K60" s="23"/>
      <c r="L60" s="23"/>
      <c r="M60" s="22"/>
      <c r="N60" s="16"/>
      <c r="O60" s="16"/>
      <c r="P60" s="23"/>
      <c r="Q60" s="16"/>
      <c r="R60" s="16"/>
    </row>
    <row r="61" spans="1:18" x14ac:dyDescent="0.25">
      <c r="A61" s="14"/>
      <c r="B61" s="24"/>
      <c r="C61" s="29"/>
      <c r="D61" s="30"/>
      <c r="E61" s="31"/>
      <c r="F61" s="23"/>
      <c r="G61" s="23"/>
      <c r="H61" s="16"/>
      <c r="I61" s="22"/>
      <c r="J61" s="15"/>
      <c r="K61" s="23"/>
      <c r="L61" s="23"/>
      <c r="M61" s="22"/>
      <c r="N61" s="16"/>
      <c r="O61" s="16"/>
      <c r="P61" s="23"/>
      <c r="Q61" s="16"/>
      <c r="R61" s="16"/>
    </row>
    <row r="62" spans="1:18" x14ac:dyDescent="0.25">
      <c r="A62" s="14"/>
      <c r="B62" s="24"/>
      <c r="C62" s="29"/>
      <c r="D62" s="30"/>
      <c r="E62" s="31"/>
      <c r="F62" s="23"/>
      <c r="G62" s="23"/>
      <c r="H62" s="16"/>
      <c r="I62" s="22"/>
      <c r="J62" s="15"/>
      <c r="K62" s="23"/>
      <c r="L62" s="23"/>
      <c r="M62" s="22"/>
      <c r="N62" s="16"/>
      <c r="O62" s="16"/>
      <c r="P62" s="23"/>
      <c r="Q62" s="16"/>
      <c r="R62" s="16"/>
    </row>
    <row r="63" spans="1:18" x14ac:dyDescent="0.25">
      <c r="A63" s="14"/>
      <c r="B63" s="24"/>
      <c r="C63" s="29"/>
      <c r="D63" s="30"/>
      <c r="E63" s="31"/>
      <c r="F63" s="23"/>
      <c r="G63" s="23"/>
      <c r="H63" s="16"/>
      <c r="I63" s="22"/>
      <c r="J63" s="15"/>
      <c r="K63" s="23"/>
      <c r="L63" s="23"/>
      <c r="M63" s="22"/>
      <c r="N63" s="16"/>
      <c r="O63" s="16"/>
      <c r="P63" s="23"/>
      <c r="Q63" s="16"/>
      <c r="R63" s="16"/>
    </row>
    <row r="64" spans="1:18" x14ac:dyDescent="0.25">
      <c r="A64" s="14"/>
      <c r="B64" s="24"/>
      <c r="C64" s="29"/>
      <c r="D64" s="30"/>
      <c r="E64" s="31"/>
      <c r="F64" s="23"/>
      <c r="G64" s="23"/>
      <c r="H64" s="16"/>
      <c r="I64" s="22"/>
      <c r="J64" s="15"/>
      <c r="K64" s="23"/>
      <c r="L64" s="23"/>
      <c r="M64" s="22"/>
      <c r="N64" s="16"/>
      <c r="O64" s="16"/>
      <c r="P64" s="23"/>
      <c r="Q64" s="16"/>
      <c r="R64" s="16"/>
    </row>
    <row r="65" spans="1:18" x14ac:dyDescent="0.25">
      <c r="A65" s="14"/>
      <c r="B65" s="24"/>
      <c r="C65" s="29"/>
      <c r="D65" s="30"/>
      <c r="E65" s="31"/>
      <c r="F65" s="23"/>
      <c r="G65" s="23"/>
      <c r="H65" s="16"/>
      <c r="I65" s="22"/>
      <c r="J65" s="15"/>
      <c r="K65" s="23"/>
      <c r="L65" s="23"/>
      <c r="M65" s="22"/>
      <c r="N65" s="16"/>
      <c r="O65" s="16"/>
      <c r="P65" s="23"/>
      <c r="Q65" s="16"/>
      <c r="R65" s="16"/>
    </row>
    <row r="66" spans="1:18" x14ac:dyDescent="0.25">
      <c r="A66" s="14"/>
      <c r="B66" s="24"/>
      <c r="C66" s="29"/>
      <c r="D66" s="30"/>
      <c r="E66" s="31"/>
      <c r="F66" s="23"/>
      <c r="G66" s="23"/>
      <c r="H66" s="16"/>
      <c r="I66" s="22"/>
      <c r="J66" s="15"/>
      <c r="K66" s="23"/>
      <c r="L66" s="23"/>
      <c r="M66" s="22"/>
      <c r="N66" s="16"/>
      <c r="O66" s="16"/>
      <c r="P66" s="23"/>
      <c r="Q66" s="16"/>
      <c r="R66" s="16"/>
    </row>
    <row r="67" spans="1:18" x14ac:dyDescent="0.25">
      <c r="A67" s="14"/>
      <c r="B67" s="24"/>
      <c r="C67" s="29"/>
      <c r="D67" s="30"/>
      <c r="E67" s="31"/>
      <c r="F67" s="23"/>
      <c r="G67" s="23"/>
      <c r="H67" s="16"/>
      <c r="I67" s="22"/>
      <c r="J67" s="15"/>
      <c r="K67" s="23"/>
      <c r="L67" s="23"/>
      <c r="M67" s="22"/>
      <c r="N67" s="16"/>
      <c r="O67" s="16"/>
      <c r="P67" s="23"/>
      <c r="Q67" s="16"/>
      <c r="R67" s="16"/>
    </row>
    <row r="68" spans="1:18" x14ac:dyDescent="0.25">
      <c r="A68" s="14"/>
      <c r="B68" s="24"/>
      <c r="C68" s="29"/>
      <c r="D68" s="30"/>
      <c r="E68" s="31"/>
      <c r="F68" s="23"/>
      <c r="G68" s="23"/>
      <c r="H68" s="16"/>
      <c r="I68" s="22"/>
      <c r="J68" s="15"/>
      <c r="K68" s="23"/>
      <c r="L68" s="23"/>
      <c r="M68" s="22"/>
      <c r="N68" s="16"/>
      <c r="O68" s="16"/>
      <c r="P68" s="23"/>
      <c r="Q68" s="16"/>
      <c r="R68" s="16"/>
    </row>
    <row r="69" spans="1:18" x14ac:dyDescent="0.25">
      <c r="A69" s="14"/>
      <c r="B69" s="24"/>
      <c r="C69" s="29"/>
      <c r="D69" s="30"/>
      <c r="E69" s="31"/>
      <c r="F69" s="23"/>
      <c r="G69" s="23"/>
      <c r="H69" s="16"/>
      <c r="I69" s="22"/>
      <c r="J69" s="15"/>
      <c r="K69" s="23"/>
      <c r="L69" s="23"/>
      <c r="M69" s="22"/>
      <c r="N69" s="16"/>
      <c r="O69" s="16"/>
      <c r="P69" s="23"/>
      <c r="Q69" s="16"/>
      <c r="R69" s="16"/>
    </row>
    <row r="70" spans="1:18" x14ac:dyDescent="0.25">
      <c r="A70" s="14"/>
      <c r="B70" s="24"/>
      <c r="C70" s="29"/>
      <c r="D70" s="30"/>
      <c r="E70" s="31"/>
      <c r="F70" s="23"/>
      <c r="G70" s="23"/>
      <c r="H70" s="16"/>
      <c r="I70" s="22"/>
      <c r="J70" s="15"/>
      <c r="K70" s="23"/>
      <c r="L70" s="23"/>
      <c r="M70" s="22"/>
      <c r="N70" s="16"/>
      <c r="O70" s="16"/>
      <c r="P70" s="23"/>
      <c r="Q70" s="16"/>
      <c r="R70" s="16"/>
    </row>
    <row r="71" spans="1:18" x14ac:dyDescent="0.25">
      <c r="A71" s="14"/>
      <c r="B71" s="24"/>
      <c r="C71" s="29"/>
      <c r="D71" s="30"/>
      <c r="E71" s="31"/>
      <c r="F71" s="23"/>
      <c r="G71" s="23"/>
      <c r="H71" s="16"/>
      <c r="I71" s="22"/>
      <c r="J71" s="15"/>
      <c r="K71" s="23"/>
      <c r="L71" s="23"/>
      <c r="M71" s="22"/>
      <c r="N71" s="16"/>
      <c r="O71" s="16"/>
      <c r="P71" s="23"/>
      <c r="Q71" s="16"/>
      <c r="R71" s="16"/>
    </row>
    <row r="72" spans="1:18" x14ac:dyDescent="0.25">
      <c r="A72" s="14"/>
      <c r="B72" s="24"/>
      <c r="C72" s="29"/>
      <c r="D72" s="30"/>
      <c r="E72" s="31"/>
      <c r="F72" s="23"/>
      <c r="G72" s="23"/>
      <c r="H72" s="16"/>
      <c r="I72" s="22"/>
      <c r="J72" s="15"/>
      <c r="K72" s="23"/>
      <c r="L72" s="23"/>
      <c r="M72" s="22"/>
      <c r="N72" s="16"/>
      <c r="O72" s="16"/>
      <c r="P72" s="23"/>
      <c r="Q72" s="16"/>
      <c r="R72" s="16"/>
    </row>
    <row r="73" spans="1:18" x14ac:dyDescent="0.25">
      <c r="A73" s="14"/>
      <c r="B73" s="24"/>
      <c r="C73" s="29"/>
      <c r="D73" s="30"/>
      <c r="E73" s="31"/>
      <c r="F73" s="23"/>
      <c r="G73" s="23"/>
      <c r="H73" s="16"/>
      <c r="I73" s="22"/>
      <c r="J73" s="15"/>
      <c r="K73" s="23"/>
      <c r="L73" s="23"/>
      <c r="M73" s="22"/>
      <c r="N73" s="16"/>
      <c r="O73" s="16"/>
      <c r="P73" s="23"/>
      <c r="Q73" s="16"/>
      <c r="R73" s="16"/>
    </row>
    <row r="74" spans="1:18" x14ac:dyDescent="0.25">
      <c r="A74" s="14"/>
      <c r="B74" s="24"/>
      <c r="C74" s="29"/>
      <c r="D74" s="30"/>
      <c r="E74" s="31"/>
      <c r="F74" s="23"/>
      <c r="G74" s="23"/>
      <c r="H74" s="16"/>
      <c r="I74" s="22"/>
      <c r="J74" s="15"/>
      <c r="K74" s="23"/>
      <c r="L74" s="23"/>
      <c r="M74" s="22"/>
      <c r="N74" s="16"/>
      <c r="O74" s="16"/>
      <c r="P74" s="23"/>
      <c r="Q74" s="16"/>
      <c r="R74" s="16"/>
    </row>
    <row r="75" spans="1:18" x14ac:dyDescent="0.25">
      <c r="A75" s="14"/>
      <c r="B75" s="24"/>
      <c r="C75" s="29"/>
      <c r="D75" s="30"/>
      <c r="E75" s="31"/>
      <c r="F75" s="23"/>
      <c r="G75" s="23"/>
      <c r="H75" s="16"/>
      <c r="I75" s="22"/>
      <c r="J75" s="15"/>
      <c r="K75" s="23"/>
      <c r="L75" s="23"/>
      <c r="M75" s="22"/>
      <c r="N75" s="16"/>
      <c r="O75" s="16"/>
      <c r="P75" s="23"/>
      <c r="Q75" s="16"/>
      <c r="R75" s="16"/>
    </row>
    <row r="76" spans="1:18" x14ac:dyDescent="0.25">
      <c r="A76" s="14"/>
      <c r="B76" s="24"/>
      <c r="C76" s="29"/>
      <c r="D76" s="30"/>
      <c r="E76" s="31"/>
      <c r="F76" s="23"/>
      <c r="G76" s="23"/>
      <c r="H76" s="16"/>
      <c r="I76" s="22"/>
      <c r="J76" s="15"/>
      <c r="K76" s="23"/>
      <c r="L76" s="23"/>
      <c r="M76" s="22"/>
      <c r="N76" s="16"/>
      <c r="O76" s="16"/>
      <c r="P76" s="23"/>
      <c r="Q76" s="16"/>
      <c r="R76" s="16"/>
    </row>
    <row r="77" spans="1:18" x14ac:dyDescent="0.25">
      <c r="A77" s="14"/>
      <c r="B77" s="24"/>
      <c r="C77" s="29"/>
      <c r="D77" s="30"/>
      <c r="E77" s="31"/>
      <c r="F77" s="23"/>
      <c r="G77" s="23"/>
      <c r="H77" s="16"/>
      <c r="I77" s="22"/>
      <c r="J77" s="15"/>
      <c r="K77" s="23"/>
      <c r="L77" s="23"/>
      <c r="M77" s="22"/>
      <c r="N77" s="16"/>
      <c r="O77" s="16"/>
      <c r="P77" s="23"/>
      <c r="Q77" s="16"/>
      <c r="R77" s="16"/>
    </row>
    <row r="78" spans="1:18" x14ac:dyDescent="0.25">
      <c r="A78" s="14"/>
      <c r="B78" s="24"/>
      <c r="C78" s="29"/>
      <c r="D78" s="30"/>
      <c r="E78" s="31"/>
      <c r="F78" s="23"/>
      <c r="G78" s="23"/>
      <c r="H78" s="16"/>
      <c r="I78" s="22"/>
      <c r="J78" s="15"/>
      <c r="K78" s="23"/>
      <c r="L78" s="23"/>
      <c r="M78" s="22"/>
      <c r="N78" s="16"/>
      <c r="O78" s="16"/>
      <c r="P78" s="23"/>
      <c r="Q78" s="16"/>
      <c r="R78" s="16"/>
    </row>
    <row r="79" spans="1:18" x14ac:dyDescent="0.25">
      <c r="A79" s="14"/>
      <c r="B79" s="24"/>
      <c r="C79" s="29"/>
      <c r="D79" s="30"/>
      <c r="E79" s="31"/>
      <c r="F79" s="23"/>
      <c r="G79" s="23"/>
      <c r="H79" s="16"/>
      <c r="I79" s="22"/>
      <c r="J79" s="15"/>
      <c r="K79" s="23"/>
      <c r="L79" s="23"/>
      <c r="M79" s="22"/>
      <c r="N79" s="16"/>
      <c r="O79" s="16"/>
      <c r="P79" s="23"/>
      <c r="Q79" s="16"/>
      <c r="R79" s="16"/>
    </row>
    <row r="80" spans="1:18" x14ac:dyDescent="0.25">
      <c r="A80" s="14"/>
      <c r="B80" s="24"/>
      <c r="C80" s="29"/>
      <c r="D80" s="30"/>
      <c r="E80" s="31"/>
      <c r="F80" s="23"/>
      <c r="G80" s="23"/>
      <c r="H80" s="16"/>
      <c r="I80" s="22"/>
      <c r="J80" s="15"/>
      <c r="K80" s="23"/>
      <c r="L80" s="23"/>
      <c r="M80" s="22"/>
      <c r="N80" s="16"/>
      <c r="O80" s="16"/>
      <c r="P80" s="23"/>
      <c r="Q80" s="16"/>
      <c r="R80" s="16"/>
    </row>
    <row r="81" spans="1:18" x14ac:dyDescent="0.25">
      <c r="A81" s="14"/>
      <c r="B81" s="24"/>
      <c r="C81" s="29"/>
      <c r="D81" s="30"/>
      <c r="E81" s="31"/>
      <c r="F81" s="23"/>
      <c r="G81" s="23"/>
      <c r="H81" s="16"/>
      <c r="I81" s="22"/>
      <c r="J81" s="15"/>
      <c r="K81" s="23"/>
      <c r="L81" s="23"/>
      <c r="M81" s="22"/>
      <c r="N81" s="16"/>
      <c r="O81" s="16"/>
      <c r="P81" s="23"/>
      <c r="Q81" s="16"/>
      <c r="R81" s="16"/>
    </row>
    <row r="82" spans="1:18" x14ac:dyDescent="0.25">
      <c r="A82" s="14"/>
      <c r="B82" s="24"/>
      <c r="C82" s="29"/>
      <c r="D82" s="30"/>
      <c r="E82" s="31"/>
      <c r="F82" s="23"/>
      <c r="G82" s="23"/>
      <c r="H82" s="16"/>
      <c r="I82" s="22"/>
      <c r="J82" s="15"/>
      <c r="K82" s="23"/>
      <c r="L82" s="23"/>
      <c r="M82" s="22"/>
      <c r="N82" s="16"/>
      <c r="O82" s="16"/>
      <c r="P82" s="23"/>
      <c r="Q82" s="16"/>
      <c r="R82" s="16"/>
    </row>
    <row r="83" spans="1:18" x14ac:dyDescent="0.25">
      <c r="A83" s="14"/>
      <c r="B83" s="24"/>
      <c r="C83" s="29"/>
      <c r="D83" s="30"/>
      <c r="E83" s="31"/>
      <c r="F83" s="23"/>
      <c r="G83" s="23"/>
      <c r="H83" s="16"/>
      <c r="I83" s="22"/>
      <c r="J83" s="15"/>
      <c r="K83" s="23"/>
      <c r="L83" s="23"/>
      <c r="M83" s="22"/>
      <c r="N83" s="16"/>
      <c r="O83" s="16"/>
      <c r="P83" s="23"/>
      <c r="Q83" s="16"/>
      <c r="R83" s="16"/>
    </row>
    <row r="84" spans="1:18" x14ac:dyDescent="0.25">
      <c r="A84" s="14"/>
      <c r="B84" s="24"/>
      <c r="C84" s="29"/>
      <c r="D84" s="30"/>
      <c r="E84" s="31"/>
      <c r="F84" s="23"/>
      <c r="G84" s="23"/>
      <c r="H84" s="16"/>
      <c r="I84" s="22"/>
      <c r="J84" s="15"/>
      <c r="K84" s="23"/>
      <c r="L84" s="23"/>
      <c r="M84" s="22"/>
      <c r="N84" s="16"/>
      <c r="O84" s="16"/>
      <c r="P84" s="23"/>
      <c r="Q84" s="16"/>
      <c r="R84" s="16"/>
    </row>
    <row r="85" spans="1:18" x14ac:dyDescent="0.25">
      <c r="A85" s="14"/>
      <c r="B85" s="24"/>
      <c r="C85" s="29"/>
      <c r="D85" s="30"/>
      <c r="E85" s="31"/>
      <c r="F85" s="23"/>
      <c r="G85" s="23"/>
      <c r="H85" s="16"/>
      <c r="I85" s="22"/>
      <c r="J85" s="15"/>
      <c r="K85" s="23"/>
      <c r="L85" s="23"/>
      <c r="M85" s="22"/>
      <c r="N85" s="16"/>
      <c r="O85" s="16"/>
      <c r="P85" s="23"/>
      <c r="Q85" s="16"/>
      <c r="R85" s="16"/>
    </row>
    <row r="86" spans="1:18" x14ac:dyDescent="0.25">
      <c r="A86" s="14"/>
      <c r="B86" s="24"/>
      <c r="C86" s="29"/>
      <c r="D86" s="30"/>
      <c r="E86" s="31"/>
      <c r="F86" s="23"/>
      <c r="G86" s="23"/>
      <c r="H86" s="16"/>
      <c r="I86" s="22"/>
      <c r="J86" s="15"/>
      <c r="K86" s="23"/>
      <c r="L86" s="23"/>
      <c r="M86" s="22"/>
      <c r="N86" s="16"/>
      <c r="O86" s="16"/>
      <c r="P86" s="23"/>
      <c r="Q86" s="16"/>
      <c r="R86" s="16"/>
    </row>
    <row r="87" spans="1:18" x14ac:dyDescent="0.25">
      <c r="A87" s="14"/>
      <c r="B87" s="24"/>
      <c r="C87" s="29"/>
      <c r="D87" s="30"/>
      <c r="E87" s="31"/>
      <c r="F87" s="23"/>
      <c r="G87" s="23"/>
      <c r="H87" s="16"/>
      <c r="I87" s="22"/>
      <c r="J87" s="15"/>
      <c r="K87" s="23"/>
      <c r="L87" s="23"/>
      <c r="M87" s="22"/>
      <c r="N87" s="16"/>
      <c r="O87" s="16"/>
      <c r="P87" s="23"/>
      <c r="Q87" s="16"/>
      <c r="R87" s="16"/>
    </row>
    <row r="88" spans="1:18" x14ac:dyDescent="0.25">
      <c r="A88" s="14"/>
      <c r="B88" s="24"/>
      <c r="C88" s="29"/>
      <c r="D88" s="30"/>
      <c r="E88" s="31"/>
      <c r="F88" s="23"/>
      <c r="G88" s="23"/>
      <c r="H88" s="16"/>
      <c r="I88" s="22"/>
      <c r="J88" s="15"/>
      <c r="K88" s="23"/>
      <c r="L88" s="23"/>
      <c r="M88" s="22"/>
      <c r="N88" s="16"/>
      <c r="O88" s="16"/>
      <c r="P88" s="23"/>
      <c r="Q88" s="16"/>
      <c r="R88" s="16"/>
    </row>
    <row r="89" spans="1:18" x14ac:dyDescent="0.25">
      <c r="A89" s="14"/>
      <c r="B89" s="24"/>
      <c r="C89" s="29"/>
      <c r="D89" s="30"/>
      <c r="E89" s="31"/>
      <c r="F89" s="23"/>
      <c r="G89" s="23"/>
      <c r="H89" s="16"/>
      <c r="I89" s="22"/>
      <c r="J89" s="15"/>
      <c r="K89" s="23"/>
      <c r="L89" s="23"/>
      <c r="M89" s="22"/>
      <c r="N89" s="16"/>
      <c r="O89" s="16"/>
      <c r="P89" s="23"/>
      <c r="Q89" s="16"/>
      <c r="R89" s="16"/>
    </row>
    <row r="90" spans="1:18" x14ac:dyDescent="0.25">
      <c r="A90" s="14"/>
      <c r="B90" s="24"/>
      <c r="C90" s="29"/>
      <c r="D90" s="30"/>
      <c r="E90" s="31"/>
      <c r="F90" s="23"/>
      <c r="G90" s="23"/>
      <c r="H90" s="16"/>
      <c r="I90" s="22"/>
      <c r="J90" s="15"/>
      <c r="K90" s="23"/>
      <c r="L90" s="23"/>
      <c r="M90" s="22"/>
      <c r="N90" s="16"/>
      <c r="O90" s="16"/>
      <c r="P90" s="23"/>
      <c r="Q90" s="16"/>
      <c r="R90" s="16"/>
    </row>
    <row r="91" spans="1:18" x14ac:dyDescent="0.25">
      <c r="A91" s="14"/>
      <c r="B91" s="24"/>
      <c r="C91" s="29"/>
      <c r="D91" s="30"/>
      <c r="E91" s="31"/>
      <c r="F91" s="23"/>
      <c r="G91" s="23"/>
      <c r="H91" s="16"/>
      <c r="I91" s="22"/>
      <c r="J91" s="15"/>
      <c r="K91" s="23"/>
      <c r="L91" s="23"/>
      <c r="M91" s="22"/>
      <c r="N91" s="16"/>
      <c r="O91" s="16"/>
      <c r="P91" s="23"/>
      <c r="Q91" s="16"/>
      <c r="R91" s="16"/>
    </row>
    <row r="92" spans="1:18" x14ac:dyDescent="0.25">
      <c r="A92" s="14"/>
      <c r="B92" s="24"/>
      <c r="C92" s="29"/>
      <c r="D92" s="30"/>
      <c r="E92" s="31"/>
      <c r="F92" s="23"/>
      <c r="G92" s="23"/>
      <c r="H92" s="16"/>
      <c r="I92" s="22"/>
      <c r="J92" s="15"/>
      <c r="K92" s="23"/>
      <c r="L92" s="23"/>
      <c r="M92" s="22"/>
      <c r="N92" s="16"/>
      <c r="O92" s="16"/>
      <c r="P92" s="23"/>
      <c r="Q92" s="16"/>
      <c r="R92" s="16"/>
    </row>
    <row r="93" spans="1:18" x14ac:dyDescent="0.25">
      <c r="A93" s="14"/>
      <c r="B93" s="24"/>
      <c r="C93" s="29"/>
      <c r="D93" s="30"/>
      <c r="E93" s="31"/>
      <c r="F93" s="23"/>
      <c r="G93" s="23"/>
      <c r="H93" s="16"/>
      <c r="I93" s="22"/>
      <c r="J93" s="15"/>
      <c r="K93" s="23"/>
      <c r="L93" s="23"/>
      <c r="M93" s="22"/>
      <c r="N93" s="16"/>
      <c r="O93" s="16"/>
      <c r="P93" s="23"/>
      <c r="Q93" s="16"/>
      <c r="R93" s="16"/>
    </row>
    <row r="94" spans="1:18" x14ac:dyDescent="0.25">
      <c r="A94" s="14"/>
      <c r="B94" s="24"/>
      <c r="C94" s="29"/>
      <c r="D94" s="30"/>
      <c r="E94" s="31"/>
      <c r="F94" s="23"/>
      <c r="G94" s="23"/>
      <c r="H94" s="16"/>
      <c r="I94" s="22"/>
      <c r="J94" s="15"/>
      <c r="K94" s="23"/>
      <c r="L94" s="23"/>
      <c r="M94" s="22"/>
      <c r="N94" s="16"/>
      <c r="O94" s="16"/>
      <c r="P94" s="23"/>
      <c r="Q94" s="16"/>
      <c r="R94" s="16"/>
    </row>
    <row r="95" spans="1:18" x14ac:dyDescent="0.25">
      <c r="A95" s="14"/>
      <c r="B95" s="24"/>
      <c r="C95" s="29"/>
      <c r="D95" s="30"/>
      <c r="E95" s="31"/>
      <c r="F95" s="23"/>
      <c r="G95" s="23"/>
      <c r="H95" s="16"/>
      <c r="I95" s="22"/>
      <c r="J95" s="15"/>
      <c r="K95" s="23"/>
      <c r="L95" s="23"/>
      <c r="M95" s="22"/>
      <c r="N95" s="16"/>
      <c r="O95" s="16"/>
      <c r="P95" s="23"/>
      <c r="Q95" s="16"/>
      <c r="R95" s="16"/>
    </row>
    <row r="96" spans="1:18" x14ac:dyDescent="0.25">
      <c r="A96" s="14"/>
      <c r="B96" s="24"/>
      <c r="C96" s="29"/>
      <c r="D96" s="30"/>
      <c r="E96" s="31"/>
      <c r="F96" s="23"/>
      <c r="G96" s="23"/>
      <c r="H96" s="16"/>
      <c r="I96" s="22"/>
      <c r="J96" s="15"/>
      <c r="K96" s="23"/>
      <c r="L96" s="23"/>
      <c r="M96" s="22"/>
      <c r="N96" s="16"/>
      <c r="O96" s="16"/>
      <c r="P96" s="23"/>
      <c r="Q96" s="16"/>
      <c r="R96" s="16"/>
    </row>
    <row r="97" spans="1:18" x14ac:dyDescent="0.25">
      <c r="A97" s="14"/>
      <c r="B97" s="24"/>
      <c r="C97" s="29"/>
      <c r="D97" s="30"/>
      <c r="E97" s="31"/>
      <c r="F97" s="23"/>
      <c r="G97" s="23"/>
      <c r="H97" s="16"/>
      <c r="I97" s="22"/>
      <c r="J97" s="15"/>
      <c r="K97" s="23"/>
      <c r="L97" s="23"/>
      <c r="M97" s="22"/>
      <c r="N97" s="16"/>
      <c r="O97" s="16"/>
      <c r="P97" s="23"/>
      <c r="Q97" s="16"/>
      <c r="R97" s="16"/>
    </row>
    <row r="98" spans="1:18" x14ac:dyDescent="0.25">
      <c r="A98" s="14"/>
      <c r="B98" s="24"/>
      <c r="C98" s="29"/>
      <c r="D98" s="30"/>
      <c r="E98" s="31"/>
      <c r="F98" s="23"/>
      <c r="G98" s="23"/>
      <c r="H98" s="16"/>
      <c r="I98" s="22"/>
      <c r="J98" s="15"/>
      <c r="K98" s="23"/>
      <c r="L98" s="23"/>
      <c r="M98" s="22"/>
      <c r="N98" s="16"/>
      <c r="O98" s="16"/>
      <c r="P98" s="23"/>
      <c r="Q98" s="16"/>
      <c r="R98" s="16"/>
    </row>
    <row r="99" spans="1:18" x14ac:dyDescent="0.25">
      <c r="A99" s="14"/>
      <c r="B99" s="24"/>
      <c r="C99" s="29"/>
      <c r="D99" s="30"/>
      <c r="E99" s="31"/>
      <c r="F99" s="23"/>
      <c r="G99" s="23"/>
      <c r="H99" s="16"/>
      <c r="I99" s="22"/>
      <c r="J99" s="15"/>
      <c r="K99" s="23"/>
      <c r="L99" s="23"/>
      <c r="M99" s="22"/>
      <c r="N99" s="16"/>
      <c r="O99" s="16"/>
      <c r="P99" s="23"/>
      <c r="Q99" s="16"/>
      <c r="R99" s="16"/>
    </row>
    <row r="100" spans="1:18" x14ac:dyDescent="0.25">
      <c r="A100" s="14"/>
      <c r="B100" s="24"/>
      <c r="C100" s="29"/>
      <c r="D100" s="30"/>
      <c r="E100" s="31"/>
      <c r="F100" s="23"/>
      <c r="G100" s="23"/>
      <c r="H100" s="16"/>
      <c r="I100" s="22"/>
      <c r="J100" s="15"/>
      <c r="K100" s="23"/>
      <c r="L100" s="23"/>
      <c r="M100" s="22"/>
      <c r="N100" s="16"/>
      <c r="O100" s="16"/>
      <c r="P100" s="23"/>
      <c r="Q100" s="16"/>
      <c r="R100" s="16"/>
    </row>
    <row r="101" spans="1:18" x14ac:dyDescent="0.25">
      <c r="A101" s="16"/>
      <c r="B101" s="16"/>
      <c r="C101" s="16"/>
      <c r="D101" s="22"/>
      <c r="E101" s="32"/>
      <c r="F101" s="23"/>
      <c r="G101" s="23"/>
      <c r="H101" s="16"/>
      <c r="I101" s="22"/>
      <c r="J101" s="15"/>
      <c r="K101" s="23"/>
      <c r="L101" s="23"/>
      <c r="M101" s="22"/>
      <c r="N101" s="16"/>
      <c r="O101" s="16"/>
      <c r="P101" s="23"/>
      <c r="Q101" s="16"/>
      <c r="R101" s="16"/>
    </row>
    <row r="102" spans="1:18" x14ac:dyDescent="0.25">
      <c r="A102" s="16"/>
      <c r="B102" s="16"/>
      <c r="C102" s="16"/>
      <c r="D102" s="22"/>
      <c r="E102" s="32"/>
      <c r="F102" s="23"/>
      <c r="G102" s="23"/>
      <c r="H102" s="16"/>
      <c r="I102" s="22"/>
      <c r="J102" s="15"/>
      <c r="K102" s="23"/>
      <c r="L102" s="23"/>
      <c r="M102" s="22"/>
      <c r="N102" s="16"/>
      <c r="O102" s="16"/>
      <c r="P102" s="23"/>
      <c r="Q102" s="16"/>
      <c r="R102" s="16"/>
    </row>
    <row r="103" spans="1:18" x14ac:dyDescent="0.25">
      <c r="A103" s="16"/>
      <c r="B103" s="16"/>
      <c r="C103" s="16"/>
      <c r="D103" s="22"/>
      <c r="E103" s="32"/>
      <c r="F103" s="23"/>
      <c r="G103" s="23"/>
      <c r="H103" s="16"/>
      <c r="I103" s="22"/>
      <c r="J103" s="15"/>
      <c r="K103" s="23"/>
      <c r="L103" s="23"/>
      <c r="M103" s="22"/>
      <c r="N103" s="16"/>
      <c r="O103" s="16"/>
      <c r="P103" s="23"/>
      <c r="Q103" s="16"/>
      <c r="R103" s="16"/>
    </row>
    <row r="104" spans="1:18" x14ac:dyDescent="0.25">
      <c r="A104" s="16"/>
      <c r="B104" s="16"/>
      <c r="C104" s="16"/>
      <c r="D104" s="22"/>
      <c r="E104" s="32"/>
      <c r="F104" s="23"/>
      <c r="G104" s="23"/>
      <c r="H104" s="16"/>
      <c r="I104" s="22"/>
      <c r="J104" s="15"/>
      <c r="K104" s="23"/>
      <c r="L104" s="23"/>
      <c r="M104" s="22"/>
      <c r="N104" s="16"/>
      <c r="O104" s="16"/>
      <c r="P104" s="23"/>
      <c r="Q104" s="16"/>
      <c r="R104" s="16"/>
    </row>
    <row r="105" spans="1:18" x14ac:dyDescent="0.25">
      <c r="A105" s="16"/>
      <c r="B105" s="16"/>
      <c r="C105" s="16"/>
      <c r="D105" s="22"/>
      <c r="E105" s="32"/>
      <c r="F105" s="23"/>
      <c r="G105" s="23"/>
      <c r="H105" s="16"/>
      <c r="I105" s="22"/>
      <c r="J105" s="15"/>
      <c r="K105" s="23"/>
      <c r="L105" s="23"/>
      <c r="M105" s="22"/>
      <c r="N105" s="16"/>
      <c r="O105" s="16"/>
      <c r="P105" s="23"/>
      <c r="Q105" s="16"/>
      <c r="R105" s="16"/>
    </row>
    <row r="106" spans="1:18" x14ac:dyDescent="0.25">
      <c r="A106" s="16"/>
      <c r="B106" s="16"/>
      <c r="C106" s="16"/>
      <c r="D106" s="22"/>
      <c r="E106" s="32"/>
      <c r="F106" s="23"/>
      <c r="G106" s="23"/>
      <c r="H106" s="16"/>
      <c r="I106" s="22"/>
      <c r="J106" s="15"/>
      <c r="K106" s="23"/>
      <c r="L106" s="23"/>
      <c r="M106" s="22"/>
      <c r="N106" s="16"/>
      <c r="O106" s="16"/>
      <c r="P106" s="23"/>
      <c r="Q106" s="16"/>
      <c r="R106" s="16"/>
    </row>
    <row r="107" spans="1:18" x14ac:dyDescent="0.25">
      <c r="A107" s="16"/>
      <c r="B107" s="16"/>
      <c r="C107" s="16"/>
      <c r="D107" s="22"/>
      <c r="E107" s="32"/>
      <c r="F107" s="23"/>
      <c r="G107" s="23"/>
      <c r="H107" s="16"/>
      <c r="I107" s="22"/>
      <c r="J107" s="15"/>
      <c r="K107" s="23"/>
      <c r="L107" s="23"/>
      <c r="M107" s="22"/>
      <c r="N107" s="16"/>
      <c r="O107" s="16"/>
      <c r="P107" s="23"/>
      <c r="Q107" s="16"/>
      <c r="R107" s="16"/>
    </row>
    <row r="108" spans="1:18" x14ac:dyDescent="0.25">
      <c r="A108" s="16"/>
      <c r="B108" s="16"/>
      <c r="C108" s="16"/>
      <c r="D108" s="22"/>
      <c r="E108" s="32"/>
      <c r="F108" s="23"/>
      <c r="G108" s="23"/>
      <c r="H108" s="16"/>
      <c r="I108" s="22"/>
      <c r="J108" s="15"/>
      <c r="K108" s="23"/>
      <c r="L108" s="23"/>
      <c r="M108" s="22"/>
      <c r="N108" s="16"/>
      <c r="O108" s="16"/>
      <c r="P108" s="23"/>
      <c r="Q108" s="16"/>
      <c r="R108" s="16"/>
    </row>
    <row r="109" spans="1:18" x14ac:dyDescent="0.25">
      <c r="A109" s="16"/>
      <c r="B109" s="16"/>
      <c r="C109" s="16"/>
      <c r="D109" s="22"/>
      <c r="E109" s="32"/>
      <c r="F109" s="23"/>
      <c r="G109" s="23"/>
      <c r="H109" s="16"/>
      <c r="I109" s="22"/>
      <c r="J109" s="15"/>
      <c r="K109" s="23"/>
      <c r="L109" s="23"/>
      <c r="M109" s="22"/>
      <c r="N109" s="16"/>
      <c r="O109" s="16"/>
      <c r="P109" s="23"/>
      <c r="Q109" s="16"/>
      <c r="R109" s="16"/>
    </row>
    <row r="110" spans="1:18" x14ac:dyDescent="0.25">
      <c r="A110" s="16"/>
      <c r="B110" s="16"/>
      <c r="C110" s="16"/>
      <c r="D110" s="22"/>
      <c r="E110" s="32"/>
      <c r="F110" s="23"/>
      <c r="G110" s="23"/>
      <c r="H110" s="16"/>
      <c r="I110" s="22"/>
      <c r="J110" s="15"/>
      <c r="K110" s="23"/>
      <c r="L110" s="23"/>
      <c r="M110" s="22"/>
      <c r="N110" s="16"/>
      <c r="O110" s="16"/>
      <c r="P110" s="23"/>
      <c r="Q110" s="16"/>
      <c r="R110" s="16"/>
    </row>
    <row r="111" spans="1:18" x14ac:dyDescent="0.25">
      <c r="A111" s="16"/>
      <c r="B111" s="16"/>
      <c r="C111" s="16"/>
      <c r="D111" s="22"/>
      <c r="E111" s="32"/>
      <c r="F111" s="23"/>
      <c r="G111" s="23"/>
      <c r="H111" s="16"/>
      <c r="I111" s="22"/>
      <c r="J111" s="15"/>
      <c r="K111" s="23"/>
      <c r="L111" s="23"/>
      <c r="M111" s="22"/>
      <c r="N111" s="16"/>
      <c r="O111" s="16"/>
      <c r="P111" s="23"/>
      <c r="Q111" s="16"/>
      <c r="R111" s="16"/>
    </row>
    <row r="112" spans="1:18" x14ac:dyDescent="0.25">
      <c r="A112" s="16"/>
      <c r="B112" s="16"/>
      <c r="C112" s="16"/>
      <c r="D112" s="22"/>
      <c r="E112" s="32"/>
      <c r="F112" s="23"/>
      <c r="G112" s="23"/>
      <c r="H112" s="16"/>
      <c r="I112" s="22"/>
      <c r="J112" s="15"/>
      <c r="K112" s="23"/>
      <c r="L112" s="23"/>
      <c r="M112" s="22"/>
      <c r="N112" s="16"/>
      <c r="O112" s="16"/>
      <c r="P112" s="23"/>
      <c r="Q112" s="16"/>
      <c r="R112" s="16"/>
    </row>
    <row r="113" spans="1:18" x14ac:dyDescent="0.25">
      <c r="A113" s="16"/>
      <c r="B113" s="16"/>
      <c r="C113" s="16"/>
      <c r="D113" s="22"/>
      <c r="E113" s="32"/>
      <c r="F113" s="23"/>
      <c r="G113" s="23"/>
      <c r="H113" s="16"/>
      <c r="I113" s="22"/>
      <c r="J113" s="15"/>
      <c r="K113" s="23"/>
      <c r="L113" s="23"/>
      <c r="M113" s="22"/>
      <c r="N113" s="16"/>
      <c r="O113" s="16"/>
      <c r="P113" s="23"/>
      <c r="Q113" s="16"/>
      <c r="R113" s="16"/>
    </row>
    <row r="114" spans="1:18" x14ac:dyDescent="0.25">
      <c r="A114" s="16"/>
      <c r="B114" s="16"/>
      <c r="C114" s="16"/>
      <c r="D114" s="22"/>
      <c r="E114" s="32"/>
      <c r="F114" s="23"/>
      <c r="G114" s="23"/>
      <c r="H114" s="16"/>
      <c r="I114" s="22"/>
      <c r="J114" s="15"/>
      <c r="K114" s="23"/>
      <c r="L114" s="23"/>
      <c r="M114" s="22"/>
      <c r="N114" s="16"/>
      <c r="O114" s="16"/>
      <c r="P114" s="23"/>
      <c r="Q114" s="16"/>
      <c r="R114" s="16"/>
    </row>
    <row r="115" spans="1:18" x14ac:dyDescent="0.25">
      <c r="A115" s="16"/>
      <c r="B115" s="16"/>
      <c r="C115" s="16"/>
      <c r="D115" s="22"/>
      <c r="E115" s="32"/>
      <c r="F115" s="23"/>
      <c r="G115" s="23"/>
      <c r="H115" s="16"/>
      <c r="I115" s="22"/>
      <c r="J115" s="15"/>
      <c r="K115" s="23"/>
      <c r="L115" s="23"/>
      <c r="M115" s="22"/>
      <c r="N115" s="16"/>
      <c r="O115" s="16"/>
      <c r="P115" s="23"/>
      <c r="Q115" s="16"/>
      <c r="R115" s="16"/>
    </row>
    <row r="116" spans="1:18" x14ac:dyDescent="0.25">
      <c r="A116" s="16"/>
      <c r="B116" s="16"/>
      <c r="C116" s="16"/>
      <c r="D116" s="22"/>
      <c r="E116" s="32"/>
      <c r="F116" s="23"/>
      <c r="G116" s="23"/>
      <c r="H116" s="16"/>
      <c r="I116" s="22"/>
      <c r="J116" s="15"/>
      <c r="K116" s="23"/>
      <c r="L116" s="23"/>
      <c r="M116" s="22"/>
      <c r="N116" s="16"/>
      <c r="O116" s="16"/>
      <c r="P116" s="23"/>
      <c r="Q116" s="16"/>
      <c r="R116" s="16"/>
    </row>
    <row r="117" spans="1:18" x14ac:dyDescent="0.25">
      <c r="A117" s="16"/>
      <c r="B117" s="16"/>
      <c r="C117" s="16"/>
      <c r="D117" s="22"/>
      <c r="E117" s="32"/>
      <c r="F117" s="23"/>
      <c r="G117" s="23"/>
      <c r="H117" s="16"/>
      <c r="I117" s="22"/>
      <c r="J117" s="15"/>
      <c r="K117" s="23"/>
      <c r="L117" s="23"/>
      <c r="M117" s="22"/>
      <c r="N117" s="16"/>
      <c r="O117" s="16"/>
      <c r="P117" s="23"/>
      <c r="Q117" s="16"/>
      <c r="R117" s="16"/>
    </row>
    <row r="118" spans="1:18" x14ac:dyDescent="0.25">
      <c r="A118" s="16"/>
      <c r="B118" s="16"/>
      <c r="C118" s="16"/>
      <c r="D118" s="22"/>
      <c r="E118" s="32"/>
      <c r="F118" s="23"/>
      <c r="G118" s="23"/>
      <c r="H118" s="16"/>
      <c r="I118" s="22"/>
      <c r="J118" s="15"/>
      <c r="K118" s="23"/>
      <c r="L118" s="23"/>
      <c r="M118" s="22"/>
      <c r="N118" s="16"/>
      <c r="O118" s="16"/>
      <c r="P118" s="23"/>
      <c r="Q118" s="16"/>
      <c r="R118" s="16"/>
    </row>
    <row r="119" spans="1:18" x14ac:dyDescent="0.25">
      <c r="A119" s="16"/>
      <c r="B119" s="16"/>
      <c r="C119" s="16"/>
      <c r="D119" s="22"/>
      <c r="E119" s="32"/>
      <c r="F119" s="23"/>
      <c r="G119" s="23"/>
      <c r="H119" s="16"/>
      <c r="I119" s="22"/>
      <c r="J119" s="15"/>
      <c r="K119" s="23"/>
      <c r="L119" s="23"/>
      <c r="M119" s="22"/>
      <c r="N119" s="16"/>
      <c r="O119" s="16"/>
      <c r="P119" s="23"/>
      <c r="Q119" s="16"/>
      <c r="R119" s="16"/>
    </row>
    <row r="120" spans="1:18" x14ac:dyDescent="0.25">
      <c r="A120" s="16"/>
      <c r="B120" s="16"/>
      <c r="C120" s="16"/>
      <c r="D120" s="22"/>
      <c r="E120" s="32"/>
      <c r="F120" s="23"/>
      <c r="G120" s="23"/>
      <c r="H120" s="16"/>
      <c r="I120" s="22"/>
      <c r="J120" s="15"/>
      <c r="K120" s="23"/>
      <c r="L120" s="23"/>
      <c r="M120" s="22"/>
      <c r="N120" s="16"/>
      <c r="O120" s="16"/>
      <c r="P120" s="23"/>
      <c r="Q120" s="16"/>
      <c r="R120" s="16"/>
    </row>
    <row r="121" spans="1:18" x14ac:dyDescent="0.25">
      <c r="A121" s="16"/>
      <c r="B121" s="16"/>
      <c r="C121" s="16"/>
      <c r="D121" s="22"/>
      <c r="E121" s="32"/>
      <c r="F121" s="23"/>
      <c r="G121" s="23"/>
      <c r="H121" s="16"/>
      <c r="I121" s="22"/>
      <c r="J121" s="15"/>
      <c r="K121" s="23"/>
      <c r="L121" s="23"/>
      <c r="M121" s="22"/>
      <c r="N121" s="16"/>
      <c r="O121" s="16"/>
      <c r="P121" s="23"/>
      <c r="Q121" s="16"/>
      <c r="R121" s="16"/>
    </row>
    <row r="122" spans="1:18" x14ac:dyDescent="0.25">
      <c r="A122" s="16"/>
      <c r="B122" s="16"/>
      <c r="C122" s="16"/>
      <c r="D122" s="22"/>
      <c r="E122" s="32"/>
      <c r="F122" s="23"/>
      <c r="G122" s="23"/>
      <c r="H122" s="16"/>
      <c r="I122" s="22"/>
      <c r="J122" s="15"/>
      <c r="K122" s="23"/>
      <c r="L122" s="23"/>
      <c r="M122" s="22"/>
      <c r="N122" s="16"/>
      <c r="O122" s="16"/>
      <c r="P122" s="23"/>
      <c r="Q122" s="16"/>
      <c r="R122" s="16"/>
    </row>
    <row r="123" spans="1:18" x14ac:dyDescent="0.25">
      <c r="A123" s="16"/>
      <c r="B123" s="16"/>
      <c r="C123" s="16"/>
      <c r="D123" s="22"/>
      <c r="E123" s="32"/>
      <c r="F123" s="23"/>
      <c r="G123" s="23"/>
      <c r="H123" s="16"/>
      <c r="I123" s="22"/>
      <c r="J123" s="15"/>
      <c r="K123" s="23"/>
      <c r="L123" s="23"/>
      <c r="M123" s="22"/>
      <c r="N123" s="16"/>
      <c r="O123" s="16"/>
      <c r="P123" s="23"/>
      <c r="Q123" s="16"/>
      <c r="R123" s="16"/>
    </row>
    <row r="124" spans="1:18" x14ac:dyDescent="0.25">
      <c r="A124" s="16"/>
      <c r="B124" s="16"/>
      <c r="C124" s="16"/>
      <c r="D124" s="22"/>
      <c r="E124" s="32"/>
      <c r="F124" s="23"/>
      <c r="G124" s="23"/>
      <c r="H124" s="16"/>
      <c r="I124" s="22"/>
      <c r="J124" s="15"/>
      <c r="K124" s="23"/>
      <c r="L124" s="23"/>
      <c r="M124" s="22"/>
      <c r="N124" s="16"/>
      <c r="O124" s="16"/>
      <c r="P124" s="23"/>
      <c r="Q124" s="16"/>
      <c r="R124" s="16"/>
    </row>
    <row r="125" spans="1:18" x14ac:dyDescent="0.25">
      <c r="A125" s="16"/>
      <c r="B125" s="16"/>
      <c r="C125" s="16"/>
      <c r="D125" s="22"/>
      <c r="E125" s="32"/>
      <c r="F125" s="23"/>
      <c r="G125" s="23"/>
      <c r="H125" s="16"/>
      <c r="I125" s="22"/>
      <c r="J125" s="15"/>
      <c r="K125" s="23"/>
      <c r="L125" s="23"/>
      <c r="M125" s="22"/>
      <c r="N125" s="16"/>
      <c r="O125" s="16"/>
      <c r="P125" s="23"/>
      <c r="Q125" s="16"/>
      <c r="R125" s="16"/>
    </row>
    <row r="126" spans="1:18" x14ac:dyDescent="0.25">
      <c r="A126" s="16"/>
      <c r="B126" s="16"/>
      <c r="C126" s="16"/>
      <c r="D126" s="22"/>
      <c r="E126" s="32"/>
      <c r="F126" s="23"/>
      <c r="G126" s="23"/>
      <c r="H126" s="16"/>
      <c r="I126" s="22"/>
      <c r="J126" s="15"/>
      <c r="K126" s="23"/>
      <c r="L126" s="23"/>
      <c r="M126" s="22"/>
      <c r="N126" s="16"/>
      <c r="O126" s="16"/>
      <c r="P126" s="23"/>
      <c r="Q126" s="16"/>
      <c r="R126" s="16"/>
    </row>
    <row r="127" spans="1:18" x14ac:dyDescent="0.25">
      <c r="A127" s="16"/>
      <c r="B127" s="16"/>
      <c r="C127" s="16"/>
      <c r="D127" s="22"/>
      <c r="E127" s="32"/>
      <c r="F127" s="23"/>
      <c r="G127" s="23"/>
      <c r="H127" s="16"/>
      <c r="I127" s="22"/>
      <c r="J127" s="15"/>
      <c r="K127" s="23"/>
      <c r="L127" s="23"/>
      <c r="M127" s="22"/>
      <c r="N127" s="16"/>
      <c r="O127" s="16"/>
      <c r="P127" s="23"/>
      <c r="Q127" s="16"/>
      <c r="R127" s="16"/>
    </row>
    <row r="128" spans="1:18" x14ac:dyDescent="0.25">
      <c r="A128" s="16"/>
      <c r="B128" s="16"/>
      <c r="C128" s="16"/>
      <c r="D128" s="22"/>
      <c r="E128" s="32"/>
      <c r="F128" s="23"/>
      <c r="G128" s="23"/>
      <c r="H128" s="16"/>
      <c r="I128" s="22"/>
      <c r="J128" s="15"/>
      <c r="K128" s="23"/>
      <c r="L128" s="23"/>
      <c r="M128" s="22"/>
      <c r="N128" s="16"/>
      <c r="O128" s="16"/>
      <c r="P128" s="23"/>
      <c r="Q128" s="16"/>
      <c r="R128" s="16"/>
    </row>
  </sheetData>
  <conditionalFormatting sqref="J9:J14">
    <cfRule type="cellIs" dxfId="8" priority="7" operator="greaterThan">
      <formula>2</formula>
    </cfRule>
  </conditionalFormatting>
  <conditionalFormatting sqref="A9:A14">
    <cfRule type="containsText" dxfId="7" priority="4" operator="containsText" text="REGLEE">
      <formula>NOT(ISERROR(SEARCH("REGLEE",A9)))</formula>
    </cfRule>
    <cfRule type="cellIs" priority="6" operator="equal">
      <formula>0</formula>
    </cfRule>
  </conditionalFormatting>
  <conditionalFormatting sqref="B9:B14">
    <cfRule type="cellIs" priority="5" operator="equal">
      <formula>0</formula>
    </cfRule>
  </conditionalFormatting>
  <conditionalFormatting sqref="A1:A1048576">
    <cfRule type="containsText" dxfId="6" priority="2" operator="containsText" text="REGLEMENT PARTIEL">
      <formula>NOT(ISERROR(SEARCH("REGLEMENT PARTIEL",A1)))</formula>
    </cfRule>
    <cfRule type="containsText" dxfId="5" priority="3" operator="containsText" text="NON REGLEE">
      <formula>NOT(ISERROR(SEARCH("NON REGLEE",A1)))</formula>
    </cfRule>
  </conditionalFormatting>
  <conditionalFormatting sqref="K26:L26 K28:L31 K18:L24 K9:L15">
    <cfRule type="cellIs" dxfId="4" priority="1" operator="equal">
      <formula>$G$8</formula>
    </cfRule>
  </conditionalFormatting>
  <dataValidations count="2">
    <dataValidation type="list" allowBlank="1" showInputMessage="1" showErrorMessage="1" sqref="H8:H1048576">
      <formula1>delais_paiement</formula1>
    </dataValidation>
    <dataValidation type="list" allowBlank="1" showInputMessage="1" showErrorMessage="1" sqref="N8:N1048576">
      <formula1>moyen_de_paiement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workbookViewId="0">
      <selection activeCell="N10" sqref="N10"/>
    </sheetView>
  </sheetViews>
  <sheetFormatPr baseColWidth="10" defaultRowHeight="15" x14ac:dyDescent="0.25"/>
  <cols>
    <col min="2" max="2" width="13.85546875" customWidth="1"/>
    <col min="6" max="8" width="11.42578125" style="3"/>
    <col min="9" max="9" width="14" customWidth="1"/>
    <col min="12" max="13" width="11.42578125" style="3"/>
    <col min="17" max="17" width="11.42578125" style="3"/>
  </cols>
  <sheetData>
    <row r="1" spans="1:18" ht="15.75" thickBot="1" x14ac:dyDescent="0.3">
      <c r="E1" s="1"/>
      <c r="H1" s="33"/>
      <c r="I1" s="34" t="s">
        <v>0</v>
      </c>
      <c r="J1" s="35">
        <f ca="1">TODAY()</f>
        <v>43108</v>
      </c>
      <c r="K1" s="6"/>
      <c r="N1" s="1"/>
    </row>
    <row r="2" spans="1:18" x14ac:dyDescent="0.25">
      <c r="E2" s="1"/>
      <c r="H2" s="33"/>
      <c r="I2" s="36"/>
      <c r="J2" s="37"/>
      <c r="K2" s="6"/>
      <c r="N2" s="1"/>
    </row>
    <row r="3" spans="1:18" ht="45" x14ac:dyDescent="0.25">
      <c r="B3" s="8" t="s">
        <v>1</v>
      </c>
      <c r="C3" s="9">
        <f>SUM(Tableau225[MONTANT HT])</f>
        <v>4000</v>
      </c>
      <c r="D3" s="10"/>
      <c r="E3" s="38" t="s">
        <v>24</v>
      </c>
      <c r="F3" s="9">
        <f>SUM(Tableau225[SOMME REGLEE])</f>
        <v>1500</v>
      </c>
      <c r="H3" s="33"/>
      <c r="I3" s="36"/>
      <c r="J3" s="37"/>
      <c r="K3" s="6"/>
      <c r="N3" s="1"/>
    </row>
    <row r="4" spans="1:18" ht="45" x14ac:dyDescent="0.25">
      <c r="B4" s="8" t="s">
        <v>3</v>
      </c>
      <c r="C4" s="9">
        <f>SUM(Tableau225[MONTANT TVA])</f>
        <v>800</v>
      </c>
      <c r="D4" s="10"/>
      <c r="E4" s="38" t="s">
        <v>25</v>
      </c>
      <c r="F4" s="39">
        <f>F3*20/120</f>
        <v>250</v>
      </c>
      <c r="H4" s="33"/>
      <c r="I4" s="36"/>
      <c r="J4" s="37"/>
      <c r="K4" s="6"/>
      <c r="N4" s="1"/>
    </row>
    <row r="5" spans="1:18" ht="45" x14ac:dyDescent="0.25">
      <c r="B5" s="8" t="s">
        <v>5</v>
      </c>
      <c r="C5" s="9">
        <f>SUM(Tableau225[MONTANT TTC])</f>
        <v>4800</v>
      </c>
      <c r="D5" s="10"/>
      <c r="E5" s="8" t="s">
        <v>26</v>
      </c>
      <c r="F5" s="9">
        <f>C5-F3</f>
        <v>3300</v>
      </c>
      <c r="H5" s="33"/>
      <c r="I5" s="36"/>
      <c r="J5" s="37"/>
      <c r="K5" s="6"/>
      <c r="N5" s="1"/>
    </row>
    <row r="6" spans="1:18" x14ac:dyDescent="0.25">
      <c r="E6" s="1"/>
      <c r="H6" s="33"/>
      <c r="I6" s="36"/>
      <c r="J6" s="37"/>
      <c r="K6" s="6"/>
      <c r="N6" s="1"/>
    </row>
    <row r="7" spans="1:18" ht="15.75" customHeight="1" x14ac:dyDescent="0.25">
      <c r="E7" s="1"/>
      <c r="H7" s="33"/>
      <c r="J7" s="1"/>
      <c r="K7" s="6"/>
      <c r="N7" s="1"/>
    </row>
    <row r="8" spans="1:18" ht="45" x14ac:dyDescent="0.25">
      <c r="A8" s="40" t="s">
        <v>7</v>
      </c>
      <c r="B8" s="40" t="s">
        <v>27</v>
      </c>
      <c r="C8" s="40" t="s">
        <v>28</v>
      </c>
      <c r="D8" s="40" t="s">
        <v>9</v>
      </c>
      <c r="E8" s="41" t="s">
        <v>10</v>
      </c>
      <c r="F8" s="42" t="s">
        <v>11</v>
      </c>
      <c r="G8" s="42" t="s">
        <v>12</v>
      </c>
      <c r="H8" s="43" t="s">
        <v>13</v>
      </c>
      <c r="I8" s="40" t="s">
        <v>14</v>
      </c>
      <c r="J8" s="41" t="s">
        <v>15</v>
      </c>
      <c r="K8" s="44" t="s">
        <v>16</v>
      </c>
      <c r="L8" s="42" t="s">
        <v>17</v>
      </c>
      <c r="M8" s="42" t="s">
        <v>53</v>
      </c>
      <c r="N8" s="41" t="s">
        <v>18</v>
      </c>
      <c r="O8" s="40" t="s">
        <v>19</v>
      </c>
      <c r="P8" s="40" t="s">
        <v>29</v>
      </c>
      <c r="Q8" s="42" t="s">
        <v>21</v>
      </c>
      <c r="R8" s="45"/>
    </row>
    <row r="9" spans="1:18" ht="38.25" customHeight="1" x14ac:dyDescent="0.25">
      <c r="A9" s="16" t="str">
        <f>IF(Tableau225[RESTE DU]&lt;0.0001,"REGLEE",IF(Tableau225[[#This Row],[SOMME REGLEE]]&gt;0,"REGLEMENT PARTIEL","NON REGLEE"))</f>
        <v>NON REGLEE</v>
      </c>
      <c r="B9" s="16" t="s">
        <v>43</v>
      </c>
      <c r="C9" s="16"/>
      <c r="D9" s="16">
        <v>1</v>
      </c>
      <c r="E9" s="22">
        <v>43079</v>
      </c>
      <c r="F9" s="23">
        <v>1500</v>
      </c>
      <c r="G9" s="23">
        <f>Tableau225[MONTANT HT]*20%</f>
        <v>300</v>
      </c>
      <c r="H9" s="46">
        <f>Tableau225[MONTANT HT]+Tableau225[MONTANT TVA]</f>
        <v>1800</v>
      </c>
      <c r="I9" s="16" t="s">
        <v>44</v>
      </c>
      <c r="J9" s="22">
        <f>IF(Tableau225[[#This Row],[DELAIS PAIEMENT]]="30j fin de mois",EOMONTH(Tableau225[[#This Row],[DATE FACTURE]],1),IF(Tableau225[[#This Row],[DELAIS PAIEMENT]]="30j",Tableau225[[#This Row],[DATE FACTURE]]+30,IF(Tableau225[[#This Row],[DELAIS PAIEMENT]]="60j",Tableau225[[#This Row],[DATE FACTURE]]+60,IF(Tableau225[[#This Row],[DELAIS PAIEMENT]]="45j",Tableau225[[#This Row],[DATE FACTURE]]+45,IF(Tableau225[[#This Row],[DELAIS PAIEMENT]]="immediat",Tableau225[[#This Row],[DATE FACTURE]],IF(Tableau225[[#This Row],[DELAIS PAIEMENT]]="45j fin de mois",EOMONTH(Tableau225[[#This Row],[DATE FACTURE]],1)+15,IF(Tableau225[[#This Row],[DELAIS PAIEMENT]]="15j",Tableau225[[#This Row],[DATE FACTURE]]+15,IF(Tableau225[[#This Row],[DELAIS PAIEMENT]]="20j",Tableau225[[#This Row],[DATE FACTURE]]+20,Tableau225[[#This Row],[DATE FACTURE]]))))))))</f>
        <v>43109</v>
      </c>
      <c r="K9" s="15">
        <f ca="1">TODAY()-Tableau225[[#This Row],[DATE LIMITE PAIEMENT]]</f>
        <v>-1</v>
      </c>
      <c r="L9" s="23"/>
      <c r="M9" s="23">
        <f>Tableau225[[#This Row],[SOMME REGLEE]]-(Tableau225[[#This Row],[SOMME REGLEE]]/1.2)</f>
        <v>0</v>
      </c>
      <c r="N9" s="22"/>
      <c r="O9" s="16"/>
      <c r="P9" s="16"/>
      <c r="Q9" s="23">
        <f>Tableau225[[#This Row],[MONTANT TTC]]-Tableau225[[#This Row],[SOMME REGLEE]]</f>
        <v>1800</v>
      </c>
    </row>
    <row r="10" spans="1:18" ht="30" x14ac:dyDescent="0.25">
      <c r="A10" s="16" t="str">
        <f>IF(Tableau225[RESTE DU]&lt;0.0001,"REGLEE",IF(Tableau225[[#This Row],[SOMME REGLEE]]&gt;0,"REGLEMENT PARTIEL","NON REGLEE"))</f>
        <v>REGLEMENT PARTIEL</v>
      </c>
      <c r="B10" s="16" t="s">
        <v>45</v>
      </c>
      <c r="C10" s="16"/>
      <c r="D10" s="16">
        <v>2</v>
      </c>
      <c r="E10" s="22">
        <v>43108</v>
      </c>
      <c r="F10" s="23">
        <v>2500</v>
      </c>
      <c r="G10" s="23">
        <f>Tableau225[MONTANT HT]*20%</f>
        <v>500</v>
      </c>
      <c r="H10" s="46">
        <f>Tableau225[MONTANT HT]+Tableau225[MONTANT TVA]</f>
        <v>3000</v>
      </c>
      <c r="I10" s="16" t="s">
        <v>44</v>
      </c>
      <c r="J10" s="22">
        <f>IF(Tableau225[[#This Row],[DELAIS PAIEMENT]]="30j fin de mois",EOMONTH(Tableau225[[#This Row],[DATE FACTURE]],1),IF(Tableau225[[#This Row],[DELAIS PAIEMENT]]="30j",Tableau225[[#This Row],[DATE FACTURE]]+30,IF(Tableau225[[#This Row],[DELAIS PAIEMENT]]="60j",Tableau225[[#This Row],[DATE FACTURE]]+60,IF(Tableau225[[#This Row],[DELAIS PAIEMENT]]="45j",Tableau225[[#This Row],[DATE FACTURE]]+45,IF(Tableau225[[#This Row],[DELAIS PAIEMENT]]="immediat",Tableau225[[#This Row],[DATE FACTURE]],IF(Tableau225[[#This Row],[DELAIS PAIEMENT]]="45j fin de mois",EOMONTH(Tableau225[[#This Row],[DATE FACTURE]],1)+15,IF(Tableau225[[#This Row],[DELAIS PAIEMENT]]="15j",Tableau225[[#This Row],[DATE FACTURE]]+15,IF(Tableau225[[#This Row],[DELAIS PAIEMENT]]="20j",Tableau225[[#This Row],[DATE FACTURE]]+20,Tableau225[[#This Row],[DATE FACTURE]]))))))))</f>
        <v>43138</v>
      </c>
      <c r="K10" s="15">
        <f ca="1">TODAY()-Tableau225[[#This Row],[DATE LIMITE PAIEMENT]]</f>
        <v>-30</v>
      </c>
      <c r="L10" s="23">
        <v>1500</v>
      </c>
      <c r="M10" s="23">
        <f>Tableau225[[#This Row],[SOMME REGLEE]]-(Tableau225[[#This Row],[SOMME REGLEE]]/1.2)</f>
        <v>250</v>
      </c>
      <c r="N10" s="22">
        <v>43123</v>
      </c>
      <c r="O10" s="16"/>
      <c r="P10" s="16"/>
      <c r="Q10" s="23">
        <f>Tableau225[[#This Row],[MONTANT TTC]]-Tableau225[[#This Row],[SOMME REGLEE]]</f>
        <v>1500</v>
      </c>
    </row>
    <row r="11" spans="1:18" x14ac:dyDescent="0.25">
      <c r="A11" s="16" t="str">
        <f>IF(Tableau225[RESTE DU]&lt;0.0001,"REGLEE",IF(Tableau225[[#This Row],[SOMME REGLEE]]&gt;0,"REGLEMENT PARTIEL","NON REGLEE"))</f>
        <v>REGLEE</v>
      </c>
      <c r="B11" s="16"/>
      <c r="C11" s="16"/>
      <c r="D11" s="16"/>
      <c r="E11" s="22"/>
      <c r="F11" s="23"/>
      <c r="G11" s="23">
        <f>Tableau225[MONTANT HT]*20%</f>
        <v>0</v>
      </c>
      <c r="H11" s="46">
        <f>Tableau225[MONTANT HT]+Tableau225[MONTANT TVA]</f>
        <v>0</v>
      </c>
      <c r="I11" s="16"/>
      <c r="J11" s="22">
        <f>IF(Tableau225[[#This Row],[DELAIS PAIEMENT]]="30j fin de mois",EOMONTH(Tableau225[[#This Row],[DATE FACTURE]],1),IF(Tableau225[[#This Row],[DELAIS PAIEMENT]]="30j",Tableau225[[#This Row],[DATE FACTURE]]+30,IF(Tableau225[[#This Row],[DELAIS PAIEMENT]]="60j",Tableau225[[#This Row],[DATE FACTURE]]+60,IF(Tableau225[[#This Row],[DELAIS PAIEMENT]]="45j",Tableau225[[#This Row],[DATE FACTURE]]+45,IF(Tableau225[[#This Row],[DELAIS PAIEMENT]]="immediat",Tableau225[[#This Row],[DATE FACTURE]],IF(Tableau225[[#This Row],[DELAIS PAIEMENT]]="45j fin de mois",EOMONTH(Tableau225[[#This Row],[DATE FACTURE]],1)+15,IF(Tableau225[[#This Row],[DELAIS PAIEMENT]]="15j",Tableau225[[#This Row],[DATE FACTURE]]+15,IF(Tableau225[[#This Row],[DELAIS PAIEMENT]]="20j",Tableau225[[#This Row],[DATE FACTURE]]+20,Tableau225[[#This Row],[DATE FACTURE]]))))))))</f>
        <v>0</v>
      </c>
      <c r="K11" s="15">
        <f ca="1">TODAY()-Tableau225[[#This Row],[DATE LIMITE PAIEMENT]]</f>
        <v>43108</v>
      </c>
      <c r="L11" s="23"/>
      <c r="M11" s="23">
        <f>Tableau225[[#This Row],[SOMME REGLEE]]-(Tableau225[[#This Row],[SOMME REGLEE]]/1.2)</f>
        <v>0</v>
      </c>
      <c r="N11" s="22"/>
      <c r="O11" s="16"/>
      <c r="P11" s="16"/>
      <c r="Q11" s="23">
        <f>Tableau225[[#This Row],[MONTANT TTC]]-Tableau225[[#This Row],[SOMME REGLEE]]</f>
        <v>0</v>
      </c>
    </row>
    <row r="12" spans="1:18" x14ac:dyDescent="0.25">
      <c r="A12" s="16"/>
      <c r="B12" s="16"/>
      <c r="C12" s="16"/>
      <c r="D12" s="16"/>
      <c r="E12" s="22"/>
      <c r="F12" s="23"/>
      <c r="G12" s="23"/>
      <c r="H12" s="46"/>
      <c r="I12" s="16"/>
      <c r="J12" s="22"/>
      <c r="K12" s="15"/>
      <c r="L12" s="23"/>
      <c r="M12" s="23"/>
      <c r="N12" s="22"/>
      <c r="O12" s="16"/>
      <c r="P12" s="16"/>
      <c r="Q12" s="23"/>
    </row>
    <row r="13" spans="1:18" x14ac:dyDescent="0.25">
      <c r="A13" s="16"/>
      <c r="B13" s="16"/>
      <c r="C13" s="16"/>
      <c r="D13" s="16"/>
      <c r="E13" s="22"/>
      <c r="F13" s="23"/>
      <c r="G13" s="23"/>
      <c r="H13" s="46"/>
      <c r="I13" s="16"/>
      <c r="J13" s="22"/>
      <c r="K13" s="15"/>
      <c r="L13" s="23"/>
      <c r="M13" s="23"/>
      <c r="N13" s="22"/>
      <c r="O13" s="16"/>
      <c r="P13" s="16"/>
      <c r="Q13" s="23"/>
    </row>
    <row r="14" spans="1:18" x14ac:dyDescent="0.25">
      <c r="A14" s="16"/>
      <c r="B14" s="16"/>
      <c r="C14" s="16"/>
      <c r="D14" s="16"/>
      <c r="E14" s="22"/>
      <c r="F14" s="23"/>
      <c r="G14" s="23"/>
      <c r="H14" s="46"/>
      <c r="I14" s="16"/>
      <c r="J14" s="22"/>
      <c r="K14" s="15"/>
      <c r="L14" s="23"/>
      <c r="M14" s="23"/>
      <c r="N14" s="22"/>
      <c r="O14" s="16"/>
      <c r="P14" s="16"/>
      <c r="Q14" s="23"/>
    </row>
    <row r="15" spans="1:18" x14ac:dyDescent="0.25">
      <c r="A15" s="16"/>
      <c r="B15" s="16"/>
      <c r="C15" s="16"/>
      <c r="D15" s="16"/>
      <c r="E15" s="22"/>
      <c r="F15" s="23"/>
      <c r="G15" s="23"/>
      <c r="H15" s="46"/>
      <c r="I15" s="16"/>
      <c r="J15" s="22"/>
      <c r="K15" s="15"/>
      <c r="L15" s="23"/>
      <c r="M15" s="23"/>
      <c r="N15" s="22"/>
      <c r="O15" s="16"/>
      <c r="P15" s="16"/>
      <c r="Q15" s="23"/>
    </row>
    <row r="16" spans="1:18" x14ac:dyDescent="0.25">
      <c r="A16" s="16"/>
      <c r="B16" s="16"/>
      <c r="C16" s="16"/>
      <c r="D16" s="16"/>
      <c r="E16" s="22"/>
      <c r="F16" s="23"/>
      <c r="G16" s="23"/>
      <c r="H16" s="46"/>
      <c r="I16" s="16"/>
      <c r="J16" s="22"/>
      <c r="K16" s="15"/>
      <c r="L16" s="23"/>
      <c r="M16" s="23"/>
      <c r="N16" s="22"/>
      <c r="O16" s="16"/>
      <c r="P16" s="16"/>
      <c r="Q16" s="23"/>
    </row>
    <row r="17" spans="1:17" x14ac:dyDescent="0.25">
      <c r="A17" s="16"/>
      <c r="B17" s="16"/>
      <c r="C17" s="16"/>
      <c r="D17" s="16"/>
      <c r="E17" s="22"/>
      <c r="F17" s="23"/>
      <c r="G17" s="23"/>
      <c r="H17" s="46"/>
      <c r="I17" s="16"/>
      <c r="J17" s="22"/>
      <c r="K17" s="15"/>
      <c r="L17" s="23"/>
      <c r="M17" s="23"/>
      <c r="N17" s="22"/>
      <c r="O17" s="16"/>
      <c r="P17" s="16"/>
      <c r="Q17" s="23"/>
    </row>
    <row r="18" spans="1:17" x14ac:dyDescent="0.25">
      <c r="A18" s="16"/>
      <c r="B18" s="16"/>
      <c r="C18" s="16"/>
      <c r="D18" s="16"/>
      <c r="E18" s="22"/>
      <c r="F18" s="23"/>
      <c r="G18" s="23"/>
      <c r="H18" s="46"/>
      <c r="I18" s="16"/>
      <c r="J18" s="22"/>
      <c r="K18" s="15"/>
      <c r="L18" s="23"/>
      <c r="M18" s="23"/>
      <c r="N18" s="22"/>
      <c r="O18" s="16"/>
      <c r="P18" s="16"/>
      <c r="Q18" s="23"/>
    </row>
    <row r="19" spans="1:17" x14ac:dyDescent="0.25">
      <c r="A19" s="16"/>
      <c r="B19" s="16"/>
      <c r="C19" s="16"/>
      <c r="D19" s="16"/>
      <c r="E19" s="22"/>
      <c r="F19" s="23"/>
      <c r="G19" s="23"/>
      <c r="H19" s="46"/>
      <c r="I19" s="16"/>
      <c r="J19" s="22"/>
      <c r="K19" s="15"/>
      <c r="L19" s="23"/>
      <c r="M19" s="23"/>
      <c r="N19" s="22"/>
      <c r="O19" s="16"/>
      <c r="P19" s="16"/>
      <c r="Q19" s="23"/>
    </row>
    <row r="20" spans="1:17" x14ac:dyDescent="0.25">
      <c r="A20" s="16"/>
      <c r="B20" s="16"/>
      <c r="C20" s="16"/>
      <c r="D20" s="16"/>
      <c r="E20" s="22"/>
      <c r="F20" s="23"/>
      <c r="G20" s="23"/>
      <c r="H20" s="46"/>
      <c r="I20" s="16"/>
      <c r="J20" s="22"/>
      <c r="K20" s="15"/>
      <c r="L20" s="23"/>
      <c r="M20" s="23"/>
      <c r="N20" s="22"/>
      <c r="O20" s="16"/>
      <c r="P20" s="16"/>
      <c r="Q20" s="23"/>
    </row>
    <row r="21" spans="1:17" x14ac:dyDescent="0.25">
      <c r="A21" s="16"/>
      <c r="B21" s="16"/>
      <c r="C21" s="16"/>
      <c r="D21" s="16"/>
      <c r="E21" s="22"/>
      <c r="F21" s="23"/>
      <c r="G21" s="23"/>
      <c r="H21" s="46"/>
      <c r="I21" s="16"/>
      <c r="J21" s="22"/>
      <c r="K21" s="15"/>
      <c r="L21" s="23"/>
      <c r="M21" s="23"/>
      <c r="N21" s="22"/>
      <c r="O21" s="16"/>
      <c r="P21" s="16"/>
      <c r="Q21" s="23"/>
    </row>
    <row r="22" spans="1:17" x14ac:dyDescent="0.25">
      <c r="A22" s="16"/>
      <c r="B22" s="16"/>
      <c r="C22" s="16"/>
      <c r="D22" s="16"/>
      <c r="E22" s="22"/>
      <c r="F22" s="23"/>
      <c r="G22" s="23"/>
      <c r="H22" s="46"/>
      <c r="I22" s="16"/>
      <c r="J22" s="22"/>
      <c r="K22" s="15"/>
      <c r="L22" s="23"/>
      <c r="M22" s="23"/>
      <c r="N22" s="22"/>
      <c r="O22" s="16"/>
      <c r="P22" s="16"/>
      <c r="Q22" s="23"/>
    </row>
    <row r="23" spans="1:17" x14ac:dyDescent="0.25">
      <c r="A23" s="16"/>
      <c r="B23" s="16"/>
      <c r="C23" s="16"/>
      <c r="D23" s="14"/>
      <c r="E23" s="22"/>
      <c r="F23" s="23"/>
      <c r="G23" s="23"/>
      <c r="H23" s="46"/>
      <c r="I23" s="16"/>
      <c r="J23" s="22"/>
      <c r="K23" s="15"/>
      <c r="L23" s="23"/>
      <c r="M23" s="23"/>
      <c r="N23" s="22"/>
      <c r="O23" s="16"/>
      <c r="P23" s="16"/>
      <c r="Q23" s="23"/>
    </row>
    <row r="24" spans="1:17" x14ac:dyDescent="0.25">
      <c r="A24" s="16"/>
      <c r="B24" s="16"/>
      <c r="C24" s="16"/>
      <c r="D24" s="16"/>
      <c r="E24" s="22"/>
      <c r="F24" s="23"/>
      <c r="G24" s="23"/>
      <c r="H24" s="46"/>
      <c r="I24" s="16"/>
      <c r="J24" s="22"/>
      <c r="K24" s="15"/>
      <c r="L24" s="23"/>
      <c r="M24" s="23"/>
      <c r="N24" s="22"/>
      <c r="O24" s="16"/>
      <c r="P24" s="16"/>
      <c r="Q24" s="23"/>
    </row>
    <row r="25" spans="1:17" x14ac:dyDescent="0.25">
      <c r="A25" s="16"/>
      <c r="B25" s="16"/>
      <c r="C25" s="16"/>
      <c r="D25" s="16"/>
      <c r="E25" s="22"/>
      <c r="F25" s="23"/>
      <c r="G25" s="23"/>
      <c r="H25" s="46"/>
      <c r="I25" s="16"/>
      <c r="J25" s="22"/>
      <c r="K25" s="15"/>
      <c r="L25" s="23"/>
      <c r="M25" s="23"/>
      <c r="N25" s="22"/>
      <c r="O25" s="16"/>
      <c r="P25" s="16"/>
      <c r="Q25" s="23"/>
    </row>
    <row r="26" spans="1:17" x14ac:dyDescent="0.25">
      <c r="A26" s="16"/>
      <c r="B26" s="16"/>
      <c r="C26" s="16"/>
      <c r="D26" s="16"/>
      <c r="E26" s="22"/>
      <c r="F26" s="23"/>
      <c r="G26" s="23"/>
      <c r="H26" s="46"/>
      <c r="I26" s="16"/>
      <c r="J26" s="22"/>
      <c r="K26" s="15"/>
      <c r="L26" s="23"/>
      <c r="M26" s="23"/>
      <c r="N26" s="22"/>
      <c r="O26" s="16"/>
      <c r="P26" s="16"/>
      <c r="Q26" s="23"/>
    </row>
    <row r="27" spans="1:17" x14ac:dyDescent="0.25">
      <c r="A27" s="16"/>
      <c r="B27" s="16"/>
      <c r="C27" s="16"/>
      <c r="D27" s="16"/>
      <c r="E27" s="22"/>
      <c r="F27" s="23"/>
      <c r="G27" s="23"/>
      <c r="H27" s="46"/>
      <c r="I27" s="16"/>
      <c r="J27" s="22"/>
      <c r="K27" s="15"/>
      <c r="L27" s="23"/>
      <c r="M27" s="23"/>
      <c r="N27" s="22"/>
      <c r="O27" s="16"/>
      <c r="P27" s="16"/>
      <c r="Q27" s="23"/>
    </row>
    <row r="28" spans="1:17" x14ac:dyDescent="0.25">
      <c r="A28" s="16"/>
      <c r="B28" s="16"/>
      <c r="C28" s="16"/>
      <c r="D28" s="16"/>
      <c r="E28" s="22"/>
      <c r="F28" s="23"/>
      <c r="G28" s="23"/>
      <c r="H28" s="46"/>
      <c r="I28" s="16"/>
      <c r="J28" s="22"/>
      <c r="K28" s="15"/>
      <c r="L28" s="23"/>
      <c r="M28" s="23"/>
      <c r="N28" s="22"/>
      <c r="O28" s="16"/>
      <c r="P28" s="16"/>
      <c r="Q28" s="23"/>
    </row>
    <row r="29" spans="1:17" x14ac:dyDescent="0.25">
      <c r="A29" s="16"/>
      <c r="B29" s="16"/>
      <c r="C29" s="16"/>
      <c r="D29" s="16"/>
      <c r="E29" s="22"/>
      <c r="F29" s="23"/>
      <c r="G29" s="23"/>
      <c r="H29" s="46"/>
      <c r="I29" s="16"/>
      <c r="J29" s="22"/>
      <c r="K29" s="15"/>
      <c r="L29" s="23"/>
      <c r="M29" s="23"/>
      <c r="N29" s="22"/>
      <c r="O29" s="16"/>
      <c r="P29" s="16"/>
      <c r="Q29" s="23"/>
    </row>
    <row r="30" spans="1:17" x14ac:dyDescent="0.25">
      <c r="A30" s="16"/>
      <c r="B30" s="16"/>
      <c r="C30" s="16"/>
      <c r="D30" s="16"/>
      <c r="E30" s="22"/>
      <c r="F30" s="23"/>
      <c r="G30" s="23"/>
      <c r="H30" s="46"/>
      <c r="I30" s="16"/>
      <c r="J30" s="22"/>
      <c r="K30" s="15"/>
      <c r="L30" s="23"/>
      <c r="M30" s="23"/>
      <c r="N30" s="22"/>
      <c r="O30" s="16"/>
      <c r="P30" s="16"/>
      <c r="Q30" s="23"/>
    </row>
    <row r="31" spans="1:17" x14ac:dyDescent="0.25">
      <c r="A31" s="16"/>
      <c r="B31" s="16"/>
      <c r="C31" s="16"/>
      <c r="D31" s="16"/>
      <c r="E31" s="22"/>
      <c r="F31" s="23"/>
      <c r="G31" s="23"/>
      <c r="H31" s="46"/>
      <c r="I31" s="16"/>
      <c r="J31" s="22"/>
      <c r="K31" s="15"/>
      <c r="L31" s="23"/>
      <c r="M31" s="23"/>
      <c r="N31" s="22"/>
      <c r="O31" s="16"/>
      <c r="P31" s="16"/>
      <c r="Q31" s="23"/>
    </row>
  </sheetData>
  <conditionalFormatting sqref="K9:K11">
    <cfRule type="cellIs" dxfId="3" priority="4" operator="greaterThan">
      <formula>2</formula>
    </cfRule>
  </conditionalFormatting>
  <conditionalFormatting sqref="A9:A11">
    <cfRule type="containsText" dxfId="2" priority="1" operator="containsText" text="REGLEMENT PARTIEL">
      <formula>NOT(ISERROR(SEARCH("REGLEMENT PARTIEL",A9)))</formula>
    </cfRule>
    <cfRule type="containsText" dxfId="1" priority="2" operator="containsText" text="NON REGLEE">
      <formula>NOT(ISERROR(SEARCH("NON REGLEE",A9)))</formula>
    </cfRule>
    <cfRule type="containsText" dxfId="0" priority="3" operator="containsText" text="REGLEE">
      <formula>NOT(ISERROR(SEARCH("REGLEE",A9)))</formula>
    </cfRule>
  </conditionalFormatting>
  <dataValidations count="2">
    <dataValidation type="list" allowBlank="1" showInputMessage="1" showErrorMessage="1" sqref="O1:O1048576">
      <formula1>moyen_de_paiement</formula1>
    </dataValidation>
    <dataValidation type="list" allowBlank="1" showInputMessage="1" showErrorMessage="1" sqref="I1:I1048576">
      <formula1>delais_paiement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workbookViewId="0"/>
  </sheetViews>
  <sheetFormatPr baseColWidth="10" defaultRowHeight="15" x14ac:dyDescent="0.25"/>
  <cols>
    <col min="1" max="1" width="7" customWidth="1"/>
    <col min="2" max="2" width="29" customWidth="1"/>
    <col min="3" max="15" width="11.85546875" customWidth="1"/>
  </cols>
  <sheetData>
    <row r="1" spans="1:15" x14ac:dyDescent="0.25">
      <c r="B1" s="49" t="s">
        <v>41</v>
      </c>
      <c r="C1" s="48">
        <v>43070</v>
      </c>
      <c r="D1" s="48">
        <v>43101</v>
      </c>
      <c r="E1" s="48">
        <v>43132</v>
      </c>
      <c r="F1" s="48">
        <v>43160</v>
      </c>
      <c r="G1" s="48">
        <v>43191</v>
      </c>
      <c r="H1" s="48">
        <v>43221</v>
      </c>
      <c r="I1" s="48">
        <v>43252</v>
      </c>
      <c r="J1" s="48">
        <v>43282</v>
      </c>
      <c r="K1" s="48">
        <v>43313</v>
      </c>
      <c r="L1" s="48">
        <v>43344</v>
      </c>
      <c r="M1" s="48">
        <v>43374</v>
      </c>
      <c r="N1" s="48">
        <v>43405</v>
      </c>
      <c r="O1" s="48">
        <v>43435</v>
      </c>
    </row>
    <row r="2" spans="1:15" x14ac:dyDescent="0.25">
      <c r="B2" s="49" t="s">
        <v>40</v>
      </c>
      <c r="C2" s="48">
        <f t="shared" ref="C2:O2" si="0">EOMONTH(C1,0)</f>
        <v>43100</v>
      </c>
      <c r="D2" s="48">
        <f t="shared" si="0"/>
        <v>43131</v>
      </c>
      <c r="E2" s="48">
        <f t="shared" si="0"/>
        <v>43159</v>
      </c>
      <c r="F2" s="48">
        <f t="shared" si="0"/>
        <v>43190</v>
      </c>
      <c r="G2" s="48">
        <f t="shared" si="0"/>
        <v>43220</v>
      </c>
      <c r="H2" s="48">
        <f t="shared" si="0"/>
        <v>43251</v>
      </c>
      <c r="I2" s="48">
        <f t="shared" si="0"/>
        <v>43281</v>
      </c>
      <c r="J2" s="48">
        <f t="shared" si="0"/>
        <v>43312</v>
      </c>
      <c r="K2" s="48">
        <f t="shared" si="0"/>
        <v>43343</v>
      </c>
      <c r="L2" s="48">
        <f t="shared" si="0"/>
        <v>43373</v>
      </c>
      <c r="M2" s="48">
        <f t="shared" si="0"/>
        <v>43404</v>
      </c>
      <c r="N2" s="48">
        <f t="shared" si="0"/>
        <v>43434</v>
      </c>
      <c r="O2" s="48">
        <f t="shared" si="0"/>
        <v>43465</v>
      </c>
    </row>
    <row r="3" spans="1:15" x14ac:dyDescent="0.25">
      <c r="A3" s="52" t="s">
        <v>48</v>
      </c>
      <c r="B3" t="s">
        <v>51</v>
      </c>
      <c r="C3" s="50">
        <f>SUMIFS(Tableau24[MONTANT TTC],Tableau24[DATE LIMITE PAIEMENT],"&gt;=" &amp; C$1,Tableau24[DATE LIMITE PAIEMENT],"&lt;=" &amp; C$2)</f>
        <v>837.6</v>
      </c>
      <c r="D3" s="50">
        <f>SUMIFS(Tableau24[MONTANT TTC],Tableau24[DATE LIMITE PAIEMENT],"&gt;=" &amp; D$1,Tableau24[DATE LIMITE PAIEMENT],"&lt;=" &amp; D$2)</f>
        <v>320.39999999999998</v>
      </c>
      <c r="E3" s="3">
        <f>SUMIFS(Tableau24[MONTANT TTC],Tableau24[DATE LIMITE PAIEMENT],"&gt;=" &amp; E$1,Tableau24[DATE LIMITE PAIEMENT],"&lt;=" &amp; E$2)</f>
        <v>7015.2</v>
      </c>
      <c r="F3" s="3">
        <f>SUMIFS(Tableau24[MONTANT TTC],Tableau24[DATE LIMITE PAIEMENT],"&gt;=" &amp; F$1,Tableau24[DATE LIMITE PAIEMENT],"&lt;=" &amp; F$2)</f>
        <v>5742</v>
      </c>
      <c r="G3" s="3">
        <f>SUMIFS(Tableau24[MONTANT TTC],Tableau24[DATE LIMITE PAIEMENT],"&gt;=" &amp; G$1,Tableau24[DATE LIMITE PAIEMENT],"&lt;=" &amp; G$2)</f>
        <v>0</v>
      </c>
      <c r="H3" s="3">
        <f>SUMIFS(Tableau24[MONTANT TTC],Tableau24[DATE LIMITE PAIEMENT],"&gt;=" &amp; H$1,Tableau24[DATE LIMITE PAIEMENT],"&lt;=" &amp; H$2)</f>
        <v>5040</v>
      </c>
      <c r="I3" s="3">
        <f>SUMIFS(Tableau24[MONTANT TTC],Tableau24[DATE LIMITE PAIEMENT],"&gt;=" &amp; I$1,Tableau24[DATE LIMITE PAIEMENT],"&lt;=" &amp; I$2)</f>
        <v>0</v>
      </c>
      <c r="J3" s="3">
        <f>SUMIFS(Tableau24[MONTANT TTC],Tableau24[DATE LIMITE PAIEMENT],"&gt;=" &amp; J$1,Tableau24[DATE LIMITE PAIEMENT],"&lt;=" &amp; J$2)</f>
        <v>0</v>
      </c>
      <c r="K3" s="3">
        <f>SUMIFS(Tableau24[MONTANT TTC],Tableau24[DATE LIMITE PAIEMENT],"&gt;=" &amp; K$1,Tableau24[DATE LIMITE PAIEMENT],"&lt;=" &amp; K$2)</f>
        <v>0</v>
      </c>
      <c r="L3" s="3">
        <f>SUMIFS(Tableau24[MONTANT TTC],Tableau24[DATE LIMITE PAIEMENT],"&gt;=" &amp; L$1,Tableau24[DATE LIMITE PAIEMENT],"&lt;=" &amp; L$2)</f>
        <v>0</v>
      </c>
      <c r="M3" s="3">
        <f>SUMIFS(Tableau24[MONTANT TTC],Tableau24[DATE LIMITE PAIEMENT],"&gt;=" &amp; M$1,Tableau24[DATE LIMITE PAIEMENT],"&lt;=" &amp; M$2)</f>
        <v>0</v>
      </c>
      <c r="N3" s="3">
        <f>SUMIFS(Tableau24[MONTANT TTC],Tableau24[DATE LIMITE PAIEMENT],"&gt;=" &amp; N$1,Tableau24[DATE LIMITE PAIEMENT],"&lt;=" &amp; N$2)</f>
        <v>0</v>
      </c>
      <c r="O3" s="3">
        <f>SUMIFS(Tableau24[MONTANT TTC],Tableau24[DATE LIMITE PAIEMENT],"&gt;=" &amp; O$1,Tableau24[DATE LIMITE PAIEMENT],"&lt;=" &amp; O$2)</f>
        <v>0</v>
      </c>
    </row>
    <row r="4" spans="1:15" x14ac:dyDescent="0.25">
      <c r="A4" s="52"/>
      <c r="B4" t="s">
        <v>52</v>
      </c>
      <c r="C4" s="3">
        <f>SUMIFS(Tableau24[SOMME REGLEE],Tableau24[[DATE ]],"&gt;=" &amp; C$1,Tableau24[[DATE ]],"&lt;=" &amp; C$2)</f>
        <v>837.6</v>
      </c>
      <c r="D4" s="3">
        <f>SUMIFS(Tableau24[SOMME REGLEE],Tableau24[[DATE ]],"&gt;=" &amp; D$1,Tableau24[[DATE ]],"&lt;=" &amp; D$2)</f>
        <v>1265</v>
      </c>
      <c r="E4" s="3">
        <f>SUMIFS(Tableau24[SOMME REGLEE],Tableau24[[DATE ]],"&gt;=" &amp; E$1,Tableau24[[DATE ]],"&lt;=" &amp; E$2)</f>
        <v>0</v>
      </c>
      <c r="F4" s="3">
        <f>SUMIFS(Tableau24[SOMME REGLEE],Tableau24[[DATE ]],"&gt;=" &amp; F$1,Tableau24[[DATE ]],"&lt;=" &amp; F$2)</f>
        <v>0</v>
      </c>
      <c r="G4" s="3">
        <f>SUMIFS(Tableau24[SOMME REGLEE],Tableau24[[DATE ]],"&gt;=" &amp; G$1,Tableau24[[DATE ]],"&lt;=" &amp; G$2)</f>
        <v>0</v>
      </c>
      <c r="H4" s="3">
        <f>SUMIFS(Tableau24[SOMME REGLEE],Tableau24[[DATE ]],"&gt;=" &amp; H$1,Tableau24[[DATE ]],"&lt;=" &amp; H$2)</f>
        <v>0</v>
      </c>
      <c r="I4" s="3">
        <f>SUMIFS(Tableau24[SOMME REGLEE],Tableau24[[DATE ]],"&gt;=" &amp; I$1,Tableau24[[DATE ]],"&lt;=" &amp; I$2)</f>
        <v>0</v>
      </c>
      <c r="J4" s="3">
        <f>SUMIFS(Tableau24[SOMME REGLEE],Tableau24[[DATE ]],"&gt;=" &amp; J$1,Tableau24[[DATE ]],"&lt;=" &amp; J$2)</f>
        <v>0</v>
      </c>
      <c r="K4" s="3">
        <f>SUMIFS(Tableau24[SOMME REGLEE],Tableau24[[DATE ]],"&gt;=" &amp; K$1,Tableau24[[DATE ]],"&lt;=" &amp; K$2)</f>
        <v>0</v>
      </c>
      <c r="L4" s="3">
        <f>SUMIFS(Tableau24[SOMME REGLEE],Tableau24[[DATE ]],"&gt;=" &amp; L$1,Tableau24[[DATE ]],"&lt;=" &amp; L$2)</f>
        <v>0</v>
      </c>
      <c r="M4" s="3">
        <f>SUMIFS(Tableau24[SOMME REGLEE],Tableau24[[DATE ]],"&gt;=" &amp; M$1,Tableau24[[DATE ]],"&lt;=" &amp; M$2)</f>
        <v>0</v>
      </c>
      <c r="N4" s="3">
        <f>SUMIFS(Tableau24[SOMME REGLEE],Tableau24[[DATE ]],"&gt;=" &amp; N$1,Tableau24[[DATE ]],"&lt;=" &amp; N$2)</f>
        <v>0</v>
      </c>
      <c r="O4" s="3">
        <f>SUMIFS(Tableau24[SOMME REGLEE],Tableau24[[DATE ]],"&gt;=" &amp; O$1,Tableau24[[DATE ]],"&lt;=" &amp; O$2)</f>
        <v>0</v>
      </c>
    </row>
    <row r="5" spans="1:15" ht="8.25" customHeight="1" thickBot="1" x14ac:dyDescent="0.3">
      <c r="A5" s="52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</row>
    <row r="6" spans="1:15" ht="19.5" customHeight="1" x14ac:dyDescent="0.25">
      <c r="A6" s="52"/>
      <c r="B6" t="s">
        <v>39</v>
      </c>
      <c r="C6" s="3">
        <f t="shared" ref="C6:O6" si="1">C3-C4</f>
        <v>0</v>
      </c>
      <c r="D6" s="3">
        <f t="shared" si="1"/>
        <v>-944.6</v>
      </c>
      <c r="E6" s="3">
        <f t="shared" si="1"/>
        <v>7015.2</v>
      </c>
      <c r="F6" s="3">
        <f t="shared" si="1"/>
        <v>5742</v>
      </c>
      <c r="G6" s="3">
        <f t="shared" si="1"/>
        <v>0</v>
      </c>
      <c r="H6" s="3">
        <f t="shared" si="1"/>
        <v>5040</v>
      </c>
      <c r="I6" s="3">
        <f t="shared" si="1"/>
        <v>0</v>
      </c>
      <c r="J6" s="3">
        <f t="shared" si="1"/>
        <v>0</v>
      </c>
      <c r="K6" s="3">
        <f t="shared" si="1"/>
        <v>0</v>
      </c>
      <c r="L6" s="3">
        <f t="shared" si="1"/>
        <v>0</v>
      </c>
      <c r="M6" s="3">
        <f t="shared" si="1"/>
        <v>0</v>
      </c>
      <c r="N6" s="3">
        <f t="shared" si="1"/>
        <v>0</v>
      </c>
      <c r="O6" s="3">
        <f t="shared" si="1"/>
        <v>0</v>
      </c>
    </row>
    <row r="7" spans="1:15" ht="20.25" customHeight="1" x14ac:dyDescent="0.25">
      <c r="A7" s="52"/>
      <c r="B7" s="49" t="s">
        <v>65</v>
      </c>
      <c r="C7" s="3">
        <f>C6</f>
        <v>0</v>
      </c>
      <c r="D7" s="3">
        <f t="shared" ref="D7:O7" si="2">D6+C7</f>
        <v>-944.6</v>
      </c>
      <c r="E7" s="3">
        <f>E6+D7</f>
        <v>6070.5999999999995</v>
      </c>
      <c r="F7" s="3">
        <f>F6+E7</f>
        <v>11812.599999999999</v>
      </c>
      <c r="G7" s="3">
        <f t="shared" si="2"/>
        <v>11812.599999999999</v>
      </c>
      <c r="H7" s="3">
        <f t="shared" si="2"/>
        <v>16852.599999999999</v>
      </c>
      <c r="I7" s="3">
        <f t="shared" si="2"/>
        <v>16852.599999999999</v>
      </c>
      <c r="J7" s="3">
        <f t="shared" si="2"/>
        <v>16852.599999999999</v>
      </c>
      <c r="K7" s="3">
        <f t="shared" si="2"/>
        <v>16852.599999999999</v>
      </c>
      <c r="L7" s="3">
        <f t="shared" si="2"/>
        <v>16852.599999999999</v>
      </c>
      <c r="M7" s="3">
        <f t="shared" si="2"/>
        <v>16852.599999999999</v>
      </c>
      <c r="N7" s="3">
        <f t="shared" si="2"/>
        <v>16852.599999999999</v>
      </c>
      <c r="O7" s="3">
        <f t="shared" si="2"/>
        <v>16852.599999999999</v>
      </c>
    </row>
    <row r="8" spans="1:15" x14ac:dyDescent="0.25">
      <c r="A8" s="5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 x14ac:dyDescent="0.25">
      <c r="A9" s="52"/>
      <c r="B9" s="54" t="s">
        <v>50</v>
      </c>
      <c r="C9" s="55">
        <f>SUMIFS(Tableau24[MONTANT TVA],Tableau24[DATE LIMITE PAIEMENT],"&gt;=" &amp; C$1,Tableau24[DATE LIMITE PAIEMENT],"&lt;=" &amp; C$2)</f>
        <v>139.60000000000002</v>
      </c>
      <c r="D9" s="55">
        <f>SUMIFS(Tableau24[MONTANT TVA],Tableau24[DATE LIMITE PAIEMENT],"&gt;=" &amp; D$1,Tableau24[DATE LIMITE PAIEMENT],"&lt;=" &amp; D$2)</f>
        <v>53.399999999999977</v>
      </c>
      <c r="E9" s="56">
        <f>SUMIFS(Tableau24[MONTANT TVA],Tableau24[DATE LIMITE PAIEMENT],"&gt;=" &amp; E$1,Tableau24[DATE LIMITE PAIEMENT],"&lt;=" &amp; E$2)</f>
        <v>1169.1999999999998</v>
      </c>
      <c r="F9" s="56">
        <f>SUMIFS(Tableau24[MONTANT TVA],Tableau24[DATE LIMITE PAIEMENT],"&gt;=" &amp; F$1,Tableau24[DATE LIMITE PAIEMENT],"&lt;=" &amp; F$2)</f>
        <v>957</v>
      </c>
      <c r="G9" s="56">
        <f>SUMIFS(Tableau24[MONTANT TVA],Tableau24[DATE LIMITE PAIEMENT],"&gt;=" &amp; G$1,Tableau24[DATE LIMITE PAIEMENT],"&lt;=" &amp; G$2)</f>
        <v>0</v>
      </c>
      <c r="H9" s="56">
        <f>SUMIFS(Tableau24[MONTANT TVA],Tableau24[DATE LIMITE PAIEMENT],"&gt;=" &amp; H$1,Tableau24[DATE LIMITE PAIEMENT],"&lt;=" &amp; H$2)</f>
        <v>840</v>
      </c>
      <c r="I9" s="56">
        <f>SUMIFS(Tableau24[MONTANT TVA],Tableau24[DATE LIMITE PAIEMENT],"&gt;=" &amp; I$1,Tableau24[DATE LIMITE PAIEMENT],"&lt;=" &amp; I$2)</f>
        <v>0</v>
      </c>
      <c r="J9" s="56">
        <f>SUMIFS(Tableau24[MONTANT TVA],Tableau24[DATE LIMITE PAIEMENT],"&gt;=" &amp; J$1,Tableau24[DATE LIMITE PAIEMENT],"&lt;=" &amp; J$2)</f>
        <v>0</v>
      </c>
      <c r="K9" s="56">
        <f>SUMIFS(Tableau24[MONTANT TVA],Tableau24[DATE LIMITE PAIEMENT],"&gt;=" &amp; K$1,Tableau24[DATE LIMITE PAIEMENT],"&lt;=" &amp; K$2)</f>
        <v>0</v>
      </c>
      <c r="L9" s="56">
        <f>SUMIFS(Tableau24[MONTANT TVA],Tableau24[DATE LIMITE PAIEMENT],"&gt;=" &amp; L$1,Tableau24[DATE LIMITE PAIEMENT],"&lt;=" &amp; L$2)</f>
        <v>0</v>
      </c>
      <c r="M9" s="56">
        <f>SUMIFS(Tableau24[MONTANT TVA],Tableau24[DATE LIMITE PAIEMENT],"&gt;=" &amp; M$1,Tableau24[DATE LIMITE PAIEMENT],"&lt;=" &amp; M$2)</f>
        <v>0</v>
      </c>
      <c r="N9" s="56">
        <f>SUMIFS(Tableau24[MONTANT TVA],Tableau24[DATE LIMITE PAIEMENT],"&gt;=" &amp; N$1,Tableau24[DATE LIMITE PAIEMENT],"&lt;=" &amp; N$2)</f>
        <v>0</v>
      </c>
      <c r="O9" s="56">
        <f>SUMIFS(Tableau24[MONTANT TVA],Tableau24[DATE LIMITE PAIEMENT],"&gt;=" &amp; O$1,Tableau24[DATE LIMITE PAIEMENT],"&lt;=" &amp; O$2)</f>
        <v>0</v>
      </c>
    </row>
    <row r="10" spans="1:15" x14ac:dyDescent="0.25">
      <c r="A10" s="52"/>
      <c r="B10" s="54" t="s">
        <v>55</v>
      </c>
      <c r="C10" s="56">
        <f>SUMIFS(Tableau24[TVA Réglée],Tableau24[[DATE ]],"&gt;=" &amp; C$1,Tableau24[[DATE ]],"&lt;=" &amp; C$2)</f>
        <v>139.60000000000002</v>
      </c>
      <c r="D10" s="56">
        <f>SUMIFS(Tableau24[TVA Réglée],Tableau24[[DATE ]],"&gt;=" &amp; D$1,Tableau24[[DATE ]],"&lt;=" &amp; D$2)</f>
        <v>210.83333333333326</v>
      </c>
      <c r="E10" s="56">
        <f>SUMIFS(Tableau24[TVA Réglée],Tableau24[[DATE ]],"&gt;=" &amp; E$1,Tableau24[[DATE ]],"&lt;=" &amp; E$2)</f>
        <v>0</v>
      </c>
      <c r="F10" s="56">
        <f>SUMIFS(Tableau24[TVA Réglée],Tableau24[[DATE ]],"&gt;=" &amp; F$1,Tableau24[[DATE ]],"&lt;=" &amp; F$2)</f>
        <v>0</v>
      </c>
      <c r="G10" s="56">
        <f>SUMIFS(Tableau24[TVA Réglée],Tableau24[[DATE ]],"&gt;=" &amp; G$1,Tableau24[[DATE ]],"&lt;=" &amp; G$2)</f>
        <v>0</v>
      </c>
      <c r="H10" s="56">
        <f>SUMIFS(Tableau24[TVA Réglée],Tableau24[[DATE ]],"&gt;=" &amp; H$1,Tableau24[[DATE ]],"&lt;=" &amp; H$2)</f>
        <v>0</v>
      </c>
      <c r="I10" s="56">
        <f>SUMIFS(Tableau24[TVA Réglée],Tableau24[[DATE ]],"&gt;=" &amp; I$1,Tableau24[[DATE ]],"&lt;=" &amp; I$2)</f>
        <v>0</v>
      </c>
      <c r="J10" s="56">
        <f>SUMIFS(Tableau24[TVA Réglée],Tableau24[[DATE ]],"&gt;=" &amp; J$1,Tableau24[[DATE ]],"&lt;=" &amp; J$2)</f>
        <v>0</v>
      </c>
      <c r="K10" s="56">
        <f>SUMIFS(Tableau24[TVA Réglée],Tableau24[[DATE ]],"&gt;=" &amp; K$1,Tableau24[[DATE ]],"&lt;=" &amp; K$2)</f>
        <v>0</v>
      </c>
      <c r="L10" s="56">
        <f>SUMIFS(Tableau24[TVA Réglée],Tableau24[[DATE ]],"&gt;=" &amp; L$1,Tableau24[[DATE ]],"&lt;=" &amp; L$2)</f>
        <v>0</v>
      </c>
      <c r="M10" s="56">
        <f>SUMIFS(Tableau24[TVA Réglée],Tableau24[[DATE ]],"&gt;=" &amp; M$1,Tableau24[[DATE ]],"&lt;=" &amp; M$2)</f>
        <v>0</v>
      </c>
      <c r="N10" s="56">
        <f>SUMIFS(Tableau24[TVA Réglée],Tableau24[[DATE ]],"&gt;=" &amp; N$1,Tableau24[[DATE ]],"&lt;=" &amp; N$2)</f>
        <v>0</v>
      </c>
      <c r="O10" s="56">
        <f>SUMIFS(Tableau24[TVA Réglée],Tableau24[[DATE ]],"&gt;=" &amp; O$1,Tableau24[[DATE ]],"&lt;=" &amp; O$2)</f>
        <v>0</v>
      </c>
    </row>
    <row r="11" spans="1:15" ht="8.25" customHeight="1" thickBot="1" x14ac:dyDescent="0.3">
      <c r="A11" s="52"/>
      <c r="B11" s="54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</row>
    <row r="12" spans="1:15" ht="20.25" customHeight="1" x14ac:dyDescent="0.25">
      <c r="A12" s="52"/>
      <c r="B12" s="54" t="s">
        <v>56</v>
      </c>
      <c r="C12" s="56">
        <f>C10</f>
        <v>139.60000000000002</v>
      </c>
      <c r="D12" s="56">
        <f t="shared" ref="D12:O12" si="3">IF(D10&lt;&gt;0,C12+D10,0)</f>
        <v>350.43333333333328</v>
      </c>
      <c r="E12" s="56">
        <f t="shared" si="3"/>
        <v>0</v>
      </c>
      <c r="F12" s="56">
        <f t="shared" si="3"/>
        <v>0</v>
      </c>
      <c r="G12" s="56">
        <f t="shared" si="3"/>
        <v>0</v>
      </c>
      <c r="H12" s="56">
        <f t="shared" si="3"/>
        <v>0</v>
      </c>
      <c r="I12" s="56">
        <f t="shared" si="3"/>
        <v>0</v>
      </c>
      <c r="J12" s="56">
        <f t="shared" si="3"/>
        <v>0</v>
      </c>
      <c r="K12" s="56">
        <f t="shared" si="3"/>
        <v>0</v>
      </c>
      <c r="L12" s="56">
        <f t="shared" si="3"/>
        <v>0</v>
      </c>
      <c r="M12" s="56">
        <f t="shared" si="3"/>
        <v>0</v>
      </c>
      <c r="N12" s="56">
        <f t="shared" si="3"/>
        <v>0</v>
      </c>
      <c r="O12" s="56">
        <f t="shared" si="3"/>
        <v>0</v>
      </c>
    </row>
    <row r="13" spans="1:15" x14ac:dyDescent="0.25"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x14ac:dyDescent="0.25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x14ac:dyDescent="0.25">
      <c r="A15" s="53" t="s">
        <v>58</v>
      </c>
      <c r="B15" t="s">
        <v>46</v>
      </c>
      <c r="C15" s="50">
        <f>SUMIFS(Tableau225[MONTANT TTC],Tableau225[DATE LIMITE PAIEMENT],"&gt;=" &amp; C$1,Tableau225[DATE LIMITE PAIEMENT],"&lt;=" &amp; C$2)</f>
        <v>0</v>
      </c>
      <c r="D15" s="50">
        <f>SUMIFS(Tableau225[MONTANT TTC],Tableau225[DATE LIMITE PAIEMENT],"&gt;=" &amp; D$1,Tableau225[DATE LIMITE PAIEMENT],"&lt;=" &amp; D$2)</f>
        <v>1800</v>
      </c>
      <c r="E15" s="3">
        <f>SUMIFS(Tableau225[MONTANT TTC],Tableau225[DATE LIMITE PAIEMENT],"&gt;=" &amp; E$1,Tableau225[DATE LIMITE PAIEMENT],"&lt;=" &amp; E$2)</f>
        <v>3000</v>
      </c>
      <c r="F15" s="3">
        <f>SUMIFS(Tableau225[MONTANT TTC],Tableau225[DATE LIMITE PAIEMENT],"&gt;=" &amp; F$1,Tableau225[DATE LIMITE PAIEMENT],"&lt;=" &amp; F$2)</f>
        <v>0</v>
      </c>
      <c r="G15" s="3">
        <f>SUMIFS(Tableau225[MONTANT TTC],Tableau225[DATE LIMITE PAIEMENT],"&gt;=" &amp; G$1,Tableau225[DATE LIMITE PAIEMENT],"&lt;=" &amp; G$2)</f>
        <v>0</v>
      </c>
      <c r="H15" s="3">
        <f>SUMIFS(Tableau225[MONTANT TTC],Tableau225[DATE LIMITE PAIEMENT],"&gt;=" &amp; H$1,Tableau225[DATE LIMITE PAIEMENT],"&lt;=" &amp; H$2)</f>
        <v>0</v>
      </c>
      <c r="I15" s="3">
        <f>SUMIFS(Tableau225[MONTANT TTC],Tableau225[DATE LIMITE PAIEMENT],"&gt;=" &amp; I$1,Tableau225[DATE LIMITE PAIEMENT],"&lt;=" &amp; I$2)</f>
        <v>0</v>
      </c>
      <c r="J15" s="3">
        <f>SUMIFS(Tableau225[MONTANT TTC],Tableau225[DATE LIMITE PAIEMENT],"&gt;=" &amp; J$1,Tableau225[DATE LIMITE PAIEMENT],"&lt;=" &amp; J$2)</f>
        <v>0</v>
      </c>
      <c r="K15" s="3">
        <f>SUMIFS(Tableau225[MONTANT TTC],Tableau225[DATE LIMITE PAIEMENT],"&gt;=" &amp; K$1,Tableau225[DATE LIMITE PAIEMENT],"&lt;=" &amp; K$2)</f>
        <v>0</v>
      </c>
      <c r="L15" s="3">
        <f>SUMIFS(Tableau225[MONTANT TTC],Tableau225[DATE LIMITE PAIEMENT],"&gt;=" &amp; L$1,Tableau225[DATE LIMITE PAIEMENT],"&lt;=" &amp; L$2)</f>
        <v>0</v>
      </c>
      <c r="M15" s="3">
        <f>SUMIFS(Tableau225[MONTANT TTC],Tableau225[DATE LIMITE PAIEMENT],"&gt;=" &amp; M$1,Tableau225[DATE LIMITE PAIEMENT],"&lt;=" &amp; M$2)</f>
        <v>0</v>
      </c>
      <c r="N15" s="3">
        <f>SUMIFS(Tableau225[MONTANT TTC],Tableau225[DATE LIMITE PAIEMENT],"&gt;=" &amp; N$1,Tableau225[DATE LIMITE PAIEMENT],"&lt;=" &amp; N$2)</f>
        <v>0</v>
      </c>
      <c r="O15" s="3">
        <f>SUMIFS(Tableau225[MONTANT TTC],Tableau225[DATE LIMITE PAIEMENT],"&gt;=" &amp; O$1,Tableau225[DATE LIMITE PAIEMENT],"&lt;=" &amp; O$2)</f>
        <v>0</v>
      </c>
    </row>
    <row r="16" spans="1:15" x14ac:dyDescent="0.25">
      <c r="A16" s="53"/>
      <c r="B16" t="s">
        <v>47</v>
      </c>
      <c r="C16" s="3">
        <f>SUMIFS(Tableau225[SOMME REGLEE],Tableau225[[DATE ]],"&gt;=" &amp; C$1,Tableau225[[DATE ]],"&lt;=" &amp; C$2)</f>
        <v>0</v>
      </c>
      <c r="D16" s="3">
        <f>SUMIFS(Tableau225[SOMME REGLEE],Tableau225[[DATE ]],"&gt;=" &amp; D$1,Tableau225[[DATE ]],"&lt;=" &amp; D$2)</f>
        <v>1500</v>
      </c>
      <c r="E16" s="3">
        <f>SUMIFS(Tableau225[SOMME REGLEE],Tableau225[[DATE ]],"&gt;=" &amp; E$1,Tableau225[[DATE ]],"&lt;=" &amp; E$2)</f>
        <v>0</v>
      </c>
      <c r="F16" s="3">
        <f>SUMIFS(Tableau225[SOMME REGLEE],Tableau225[[DATE ]],"&gt;=" &amp; F$1,Tableau225[[DATE ]],"&lt;=" &amp; F$2)</f>
        <v>0</v>
      </c>
      <c r="G16" s="3">
        <f>SUMIFS(Tableau225[SOMME REGLEE],Tableau225[[DATE ]],"&gt;=" &amp; G$1,Tableau225[[DATE ]],"&lt;=" &amp; G$2)</f>
        <v>0</v>
      </c>
      <c r="H16" s="3">
        <f>SUMIFS(Tableau225[SOMME REGLEE],Tableau225[[DATE ]],"&gt;=" &amp; H$1,Tableau225[[DATE ]],"&lt;=" &amp; H$2)</f>
        <v>0</v>
      </c>
      <c r="I16" s="3">
        <f>SUMIFS(Tableau225[SOMME REGLEE],Tableau225[[DATE ]],"&gt;=" &amp; I$1,Tableau225[[DATE ]],"&lt;=" &amp; I$2)</f>
        <v>0</v>
      </c>
      <c r="J16" s="3">
        <f>SUMIFS(Tableau225[SOMME REGLEE],Tableau225[[DATE ]],"&gt;=" &amp; J$1,Tableau225[[DATE ]],"&lt;=" &amp; J$2)</f>
        <v>0</v>
      </c>
      <c r="K16" s="3">
        <f>SUMIFS(Tableau225[SOMME REGLEE],Tableau225[[DATE ]],"&gt;=" &amp; K$1,Tableau225[[DATE ]],"&lt;=" &amp; K$2)</f>
        <v>0</v>
      </c>
      <c r="L16" s="3">
        <f>SUMIFS(Tableau225[SOMME REGLEE],Tableau225[[DATE ]],"&gt;=" &amp; L$1,Tableau225[[DATE ]],"&lt;=" &amp; L$2)</f>
        <v>0</v>
      </c>
      <c r="M16" s="3">
        <f>SUMIFS(Tableau225[SOMME REGLEE],Tableau225[[DATE ]],"&gt;=" &amp; M$1,Tableau225[[DATE ]],"&lt;=" &amp; M$2)</f>
        <v>0</v>
      </c>
      <c r="N16" s="3">
        <f>SUMIFS(Tableau225[SOMME REGLEE],Tableau225[[DATE ]],"&gt;=" &amp; N$1,Tableau225[[DATE ]],"&lt;=" &amp; N$2)</f>
        <v>0</v>
      </c>
      <c r="O16" s="3">
        <f>SUMIFS(Tableau225[SOMME REGLEE],Tableau225[[DATE ]],"&gt;=" &amp; O$1,Tableau225[[DATE ]],"&lt;=" &amp; O$2)</f>
        <v>0</v>
      </c>
    </row>
    <row r="17" spans="1:15" ht="11.25" customHeight="1" thickBot="1" x14ac:dyDescent="0.3">
      <c r="A17" s="53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</row>
    <row r="18" spans="1:15" x14ac:dyDescent="0.25">
      <c r="A18" s="53"/>
      <c r="B18" t="s">
        <v>66</v>
      </c>
      <c r="C18" s="3">
        <f>C15-C16</f>
        <v>0</v>
      </c>
      <c r="D18" s="3">
        <f t="shared" ref="D18:O18" si="4">D15-D16</f>
        <v>300</v>
      </c>
      <c r="E18" s="3">
        <f t="shared" si="4"/>
        <v>3000</v>
      </c>
      <c r="F18" s="3">
        <f t="shared" si="4"/>
        <v>0</v>
      </c>
      <c r="G18" s="3">
        <f t="shared" si="4"/>
        <v>0</v>
      </c>
      <c r="H18" s="3">
        <f t="shared" si="4"/>
        <v>0</v>
      </c>
      <c r="I18" s="3">
        <f t="shared" si="4"/>
        <v>0</v>
      </c>
      <c r="J18" s="3">
        <f t="shared" si="4"/>
        <v>0</v>
      </c>
      <c r="K18" s="3">
        <f t="shared" si="4"/>
        <v>0</v>
      </c>
      <c r="L18" s="3">
        <f t="shared" si="4"/>
        <v>0</v>
      </c>
      <c r="M18" s="3">
        <f t="shared" si="4"/>
        <v>0</v>
      </c>
      <c r="N18" s="3">
        <f t="shared" si="4"/>
        <v>0</v>
      </c>
      <c r="O18" s="3">
        <f t="shared" si="4"/>
        <v>0</v>
      </c>
    </row>
    <row r="19" spans="1:15" x14ac:dyDescent="0.25">
      <c r="A19" s="53"/>
      <c r="B19" s="49" t="s">
        <v>65</v>
      </c>
      <c r="C19" s="3">
        <f>C18</f>
        <v>0</v>
      </c>
      <c r="D19" s="3">
        <f>D18+C19</f>
        <v>300</v>
      </c>
      <c r="E19" s="3">
        <f>E18+D19</f>
        <v>3300</v>
      </c>
      <c r="F19" s="3">
        <f>F18+E19</f>
        <v>3300</v>
      </c>
      <c r="G19" s="3">
        <f t="shared" ref="G19" si="5">G18+F19</f>
        <v>3300</v>
      </c>
      <c r="H19" s="3">
        <f t="shared" ref="H19" si="6">H18+G19</f>
        <v>3300</v>
      </c>
      <c r="I19" s="3">
        <f t="shared" ref="I19" si="7">I18+H19</f>
        <v>3300</v>
      </c>
      <c r="J19" s="3">
        <f t="shared" ref="J19" si="8">J18+I19</f>
        <v>3300</v>
      </c>
      <c r="K19" s="3">
        <f t="shared" ref="K19" si="9">K18+J19</f>
        <v>3300</v>
      </c>
      <c r="L19" s="3">
        <f t="shared" ref="L19" si="10">L18+K19</f>
        <v>3300</v>
      </c>
      <c r="M19" s="3">
        <f t="shared" ref="M19" si="11">M18+L19</f>
        <v>3300</v>
      </c>
      <c r="N19" s="3">
        <f t="shared" ref="N19" si="12">N18+M19</f>
        <v>3300</v>
      </c>
      <c r="O19" s="3">
        <f t="shared" ref="O19" si="13">O18+N19</f>
        <v>3300</v>
      </c>
    </row>
    <row r="20" spans="1:15" x14ac:dyDescent="0.25">
      <c r="A20" s="5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5" x14ac:dyDescent="0.25">
      <c r="A21" s="53"/>
      <c r="B21" s="58" t="s">
        <v>50</v>
      </c>
      <c r="C21" s="59">
        <f>SUMIFS(Tableau225[MONTANT TVA],Tableau225[DATE LIMITE PAIEMENT],"&gt;=" &amp; C$1,Tableau225[DATE LIMITE PAIEMENT],"&lt;=" &amp; C$2)</f>
        <v>0</v>
      </c>
      <c r="D21" s="59">
        <f>SUMIFS(Tableau225[MONTANT TVA],Tableau225[DATE LIMITE PAIEMENT],"&gt;=" &amp; D$1,Tableau225[DATE LIMITE PAIEMENT],"&lt;=" &amp; D$2)</f>
        <v>300</v>
      </c>
      <c r="E21" s="60">
        <f>SUMIFS(Tableau225[MONTANT TVA],Tableau225[DATE LIMITE PAIEMENT],"&gt;=" &amp; E$1,Tableau225[DATE LIMITE PAIEMENT],"&lt;=" &amp; E$2)</f>
        <v>500</v>
      </c>
      <c r="F21" s="60">
        <f>SUMIFS(Tableau225[MONTANT TVA],Tableau225[DATE LIMITE PAIEMENT],"&gt;=" &amp; F$1,Tableau225[DATE LIMITE PAIEMENT],"&lt;=" &amp; F$2)</f>
        <v>0</v>
      </c>
      <c r="G21" s="60">
        <f>SUMIFS(Tableau225[MONTANT TVA],Tableau225[DATE LIMITE PAIEMENT],"&gt;=" &amp; G$1,Tableau225[DATE LIMITE PAIEMENT],"&lt;=" &amp; G$2)</f>
        <v>0</v>
      </c>
      <c r="H21" s="60">
        <f>SUMIFS(Tableau225[MONTANT TVA],Tableau225[DATE LIMITE PAIEMENT],"&gt;=" &amp; H$1,Tableau225[DATE LIMITE PAIEMENT],"&lt;=" &amp; H$2)</f>
        <v>0</v>
      </c>
      <c r="I21" s="60">
        <f>SUMIFS(Tableau225[MONTANT TVA],Tableau225[DATE LIMITE PAIEMENT],"&gt;=" &amp; I$1,Tableau225[DATE LIMITE PAIEMENT],"&lt;=" &amp; I$2)</f>
        <v>0</v>
      </c>
      <c r="J21" s="60">
        <f>SUMIFS(Tableau225[MONTANT TVA],Tableau225[DATE LIMITE PAIEMENT],"&gt;=" &amp; J$1,Tableau225[DATE LIMITE PAIEMENT],"&lt;=" &amp; J$2)</f>
        <v>0</v>
      </c>
      <c r="K21" s="60">
        <f>SUMIFS(Tableau225[MONTANT TVA],Tableau225[DATE LIMITE PAIEMENT],"&gt;=" &amp; K$1,Tableau225[DATE LIMITE PAIEMENT],"&lt;=" &amp; K$2)</f>
        <v>0</v>
      </c>
      <c r="L21" s="60">
        <f>SUMIFS(Tableau225[MONTANT TVA],Tableau225[DATE LIMITE PAIEMENT],"&gt;=" &amp; L$1,Tableau225[DATE LIMITE PAIEMENT],"&lt;=" &amp; L$2)</f>
        <v>0</v>
      </c>
      <c r="M21" s="60">
        <f>SUMIFS(Tableau225[MONTANT TVA],Tableau225[DATE LIMITE PAIEMENT],"&gt;=" &amp; M$1,Tableau225[DATE LIMITE PAIEMENT],"&lt;=" &amp; M$2)</f>
        <v>0</v>
      </c>
      <c r="N21" s="60">
        <f>SUMIFS(Tableau225[MONTANT TVA],Tableau225[DATE LIMITE PAIEMENT],"&gt;=" &amp; N$1,Tableau225[DATE LIMITE PAIEMENT],"&lt;=" &amp; N$2)</f>
        <v>0</v>
      </c>
      <c r="O21" s="60">
        <f>SUMIFS(Tableau225[MONTANT TVA],Tableau225[DATE LIMITE PAIEMENT],"&gt;=" &amp; O$1,Tableau225[DATE LIMITE PAIEMENT],"&lt;=" &amp; O$2)</f>
        <v>0</v>
      </c>
    </row>
    <row r="22" spans="1:15" x14ac:dyDescent="0.25">
      <c r="A22" s="53"/>
      <c r="B22" s="58" t="s">
        <v>54</v>
      </c>
      <c r="C22" s="60">
        <f>SUMIFS(Tableau225[TVA réglée],Tableau225[[DATE ]],"&gt;=" &amp; C$1,Tableau225[[DATE ]],"&lt;=" &amp; C$2)</f>
        <v>0</v>
      </c>
      <c r="D22" s="60">
        <f>SUMIFS(Tableau225[TVA réglée],Tableau225[[DATE ]],"&gt;=" &amp; D$1,Tableau225[[DATE ]],"&lt;=" &amp; D$2)</f>
        <v>250</v>
      </c>
      <c r="E22" s="60">
        <f>SUMIFS(Tableau225[TVA réglée],Tableau225[[DATE ]],"&gt;=" &amp; E$1,Tableau225[[DATE ]],"&lt;=" &amp; E$2)</f>
        <v>0</v>
      </c>
      <c r="F22" s="60">
        <f>SUMIFS(Tableau225[TVA réglée],Tableau225[[DATE ]],"&gt;=" &amp; F$1,Tableau225[[DATE ]],"&lt;=" &amp; F$2)</f>
        <v>0</v>
      </c>
      <c r="G22" s="60">
        <f>SUMIFS(Tableau225[TVA réglée],Tableau225[[DATE ]],"&gt;=" &amp; G$1,Tableau225[[DATE ]],"&lt;=" &amp; G$2)</f>
        <v>0</v>
      </c>
      <c r="H22" s="60">
        <f>SUMIFS(Tableau225[TVA réglée],Tableau225[[DATE ]],"&gt;=" &amp; H$1,Tableau225[[DATE ]],"&lt;=" &amp; H$2)</f>
        <v>0</v>
      </c>
      <c r="I22" s="60">
        <f>SUMIFS(Tableau225[TVA réglée],Tableau225[[DATE ]],"&gt;=" &amp; I$1,Tableau225[[DATE ]],"&lt;=" &amp; I$2)</f>
        <v>0</v>
      </c>
      <c r="J22" s="60">
        <f>SUMIFS(Tableau225[TVA réglée],Tableau225[[DATE ]],"&gt;=" &amp; J$1,Tableau225[[DATE ]],"&lt;=" &amp; J$2)</f>
        <v>0</v>
      </c>
      <c r="K22" s="60">
        <f>SUMIFS(Tableau225[TVA réglée],Tableau225[[DATE ]],"&gt;=" &amp; K$1,Tableau225[[DATE ]],"&lt;=" &amp; K$2)</f>
        <v>0</v>
      </c>
      <c r="L22" s="60">
        <f>SUMIFS(Tableau225[TVA réglée],Tableau225[[DATE ]],"&gt;=" &amp; L$1,Tableau225[[DATE ]],"&lt;=" &amp; L$2)</f>
        <v>0</v>
      </c>
      <c r="M22" s="60">
        <f>SUMIFS(Tableau225[TVA réglée],Tableau225[[DATE ]],"&gt;=" &amp; M$1,Tableau225[[DATE ]],"&lt;=" &amp; M$2)</f>
        <v>0</v>
      </c>
      <c r="N22" s="60">
        <f>SUMIFS(Tableau225[TVA réglée],Tableau225[[DATE ]],"&gt;=" &amp; N$1,Tableau225[[DATE ]],"&lt;=" &amp; N$2)</f>
        <v>0</v>
      </c>
      <c r="O22" s="60">
        <f>SUMIFS(Tableau225[TVA réglée],Tableau225[[DATE ]],"&gt;=" &amp; O$1,Tableau225[[DATE ]],"&lt;=" &amp; O$2)</f>
        <v>0</v>
      </c>
    </row>
    <row r="23" spans="1:15" ht="8.25" customHeight="1" thickBot="1" x14ac:dyDescent="0.3">
      <c r="A23" s="53"/>
      <c r="B23" s="58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</row>
    <row r="24" spans="1:15" ht="20.25" customHeight="1" x14ac:dyDescent="0.25">
      <c r="A24" s="53"/>
      <c r="B24" s="58" t="s">
        <v>57</v>
      </c>
      <c r="C24" s="60">
        <f>C22</f>
        <v>0</v>
      </c>
      <c r="D24" s="60">
        <f t="shared" ref="D24:O24" si="14">IF(D22&lt;&gt;0,C24+D22,0)</f>
        <v>250</v>
      </c>
      <c r="E24" s="60">
        <f t="shared" si="14"/>
        <v>0</v>
      </c>
      <c r="F24" s="60">
        <f t="shared" si="14"/>
        <v>0</v>
      </c>
      <c r="G24" s="60">
        <f t="shared" si="14"/>
        <v>0</v>
      </c>
      <c r="H24" s="60">
        <f t="shared" si="14"/>
        <v>0</v>
      </c>
      <c r="I24" s="60">
        <f t="shared" si="14"/>
        <v>0</v>
      </c>
      <c r="J24" s="60">
        <f t="shared" si="14"/>
        <v>0</v>
      </c>
      <c r="K24" s="60">
        <f t="shared" si="14"/>
        <v>0</v>
      </c>
      <c r="L24" s="60">
        <f t="shared" si="14"/>
        <v>0</v>
      </c>
      <c r="M24" s="60">
        <f t="shared" si="14"/>
        <v>0</v>
      </c>
      <c r="N24" s="60">
        <f t="shared" si="14"/>
        <v>0</v>
      </c>
      <c r="O24" s="60">
        <f t="shared" si="14"/>
        <v>0</v>
      </c>
    </row>
    <row r="25" spans="1:15" x14ac:dyDescent="0.25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 x14ac:dyDescent="0.25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x14ac:dyDescent="0.25">
      <c r="B27" s="58" t="s">
        <v>59</v>
      </c>
      <c r="C27" s="3">
        <f t="shared" ref="C27:O27" si="15">C10-C22</f>
        <v>139.60000000000002</v>
      </c>
      <c r="D27" s="3">
        <f t="shared" si="15"/>
        <v>-39.166666666666742</v>
      </c>
      <c r="E27" s="3">
        <f t="shared" si="15"/>
        <v>0</v>
      </c>
      <c r="F27" s="3">
        <f t="shared" si="15"/>
        <v>0</v>
      </c>
      <c r="G27" s="3">
        <f t="shared" si="15"/>
        <v>0</v>
      </c>
      <c r="H27" s="3">
        <f t="shared" si="15"/>
        <v>0</v>
      </c>
      <c r="I27" s="3">
        <f t="shared" si="15"/>
        <v>0</v>
      </c>
      <c r="J27" s="3">
        <f t="shared" si="15"/>
        <v>0</v>
      </c>
      <c r="K27" s="3">
        <f t="shared" si="15"/>
        <v>0</v>
      </c>
      <c r="L27" s="3">
        <f t="shared" si="15"/>
        <v>0</v>
      </c>
      <c r="M27" s="3">
        <f t="shared" si="15"/>
        <v>0</v>
      </c>
      <c r="N27" s="3">
        <f t="shared" si="15"/>
        <v>0</v>
      </c>
      <c r="O27" s="3">
        <f t="shared" si="15"/>
        <v>0</v>
      </c>
    </row>
    <row r="28" spans="1:15" x14ac:dyDescent="0.25">
      <c r="B28" s="58" t="s">
        <v>60</v>
      </c>
      <c r="C28" s="3">
        <f>C27</f>
        <v>139.60000000000002</v>
      </c>
      <c r="D28" s="3">
        <f t="shared" ref="D28:O28" si="16">IF(D27&lt;&gt;0,C28+D27,0)</f>
        <v>100.43333333333328</v>
      </c>
      <c r="E28" s="3">
        <f t="shared" si="16"/>
        <v>0</v>
      </c>
      <c r="F28" s="3">
        <f t="shared" si="16"/>
        <v>0</v>
      </c>
      <c r="G28" s="3">
        <f t="shared" si="16"/>
        <v>0</v>
      </c>
      <c r="H28" s="3">
        <f t="shared" si="16"/>
        <v>0</v>
      </c>
      <c r="I28" s="3">
        <f t="shared" si="16"/>
        <v>0</v>
      </c>
      <c r="J28" s="3">
        <f t="shared" si="16"/>
        <v>0</v>
      </c>
      <c r="K28" s="3">
        <f t="shared" si="16"/>
        <v>0</v>
      </c>
      <c r="L28" s="3">
        <f t="shared" si="16"/>
        <v>0</v>
      </c>
      <c r="M28" s="3">
        <f t="shared" si="16"/>
        <v>0</v>
      </c>
      <c r="N28" s="3">
        <f t="shared" si="16"/>
        <v>0</v>
      </c>
      <c r="O28" s="3">
        <f t="shared" si="16"/>
        <v>0</v>
      </c>
    </row>
    <row r="31" spans="1:15" x14ac:dyDescent="0.25">
      <c r="B31" t="s">
        <v>62</v>
      </c>
      <c r="C31" s="3">
        <f>C3-C15</f>
        <v>837.6</v>
      </c>
      <c r="D31" s="3">
        <f>D3-D15</f>
        <v>-1479.6</v>
      </c>
      <c r="E31" s="3">
        <f>E3-E15</f>
        <v>4015.2</v>
      </c>
      <c r="F31" s="3">
        <f>F3-F15</f>
        <v>5742</v>
      </c>
      <c r="G31" s="3">
        <f>G3-G15</f>
        <v>0</v>
      </c>
      <c r="H31" s="3">
        <f>H3-H15</f>
        <v>5040</v>
      </c>
      <c r="I31" s="3">
        <f>I3-I15</f>
        <v>0</v>
      </c>
      <c r="J31" s="3">
        <f>J3-J15</f>
        <v>0</v>
      </c>
      <c r="K31" s="3">
        <f>K3-K15</f>
        <v>0</v>
      </c>
      <c r="L31" s="3">
        <f>L3-L15</f>
        <v>0</v>
      </c>
      <c r="M31" s="3">
        <f>M3-M15</f>
        <v>0</v>
      </c>
      <c r="N31" s="3">
        <f>N3-N15</f>
        <v>0</v>
      </c>
      <c r="O31" s="3">
        <f>O3-O15</f>
        <v>0</v>
      </c>
    </row>
    <row r="32" spans="1:15" x14ac:dyDescent="0.25">
      <c r="B32" s="49" t="s">
        <v>64</v>
      </c>
      <c r="C32" s="3">
        <f>C31</f>
        <v>837.6</v>
      </c>
      <c r="D32" s="3">
        <f t="shared" ref="D32:O32" si="17">D31+C32</f>
        <v>-641.99999999999989</v>
      </c>
      <c r="E32" s="3">
        <f t="shared" si="17"/>
        <v>3373.2</v>
      </c>
      <c r="F32" s="3">
        <f t="shared" si="17"/>
        <v>9115.2000000000007</v>
      </c>
      <c r="G32" s="3">
        <f t="shared" si="17"/>
        <v>9115.2000000000007</v>
      </c>
      <c r="H32" s="3">
        <f t="shared" si="17"/>
        <v>14155.2</v>
      </c>
      <c r="I32" s="3">
        <f t="shared" si="17"/>
        <v>14155.2</v>
      </c>
      <c r="J32" s="3">
        <f t="shared" si="17"/>
        <v>14155.2</v>
      </c>
      <c r="K32" s="3">
        <f t="shared" si="17"/>
        <v>14155.2</v>
      </c>
      <c r="L32" s="3">
        <f t="shared" si="17"/>
        <v>14155.2</v>
      </c>
      <c r="M32" s="3">
        <f t="shared" si="17"/>
        <v>14155.2</v>
      </c>
      <c r="N32" s="3">
        <f t="shared" si="17"/>
        <v>14155.2</v>
      </c>
      <c r="O32" s="3">
        <f t="shared" si="17"/>
        <v>14155.2</v>
      </c>
    </row>
    <row r="33" spans="2:15" x14ac:dyDescent="0.25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2:15" x14ac:dyDescent="0.25">
      <c r="B34" t="s">
        <v>61</v>
      </c>
      <c r="C34" s="3">
        <f>C4-C16</f>
        <v>837.6</v>
      </c>
      <c r="D34" s="3">
        <f>D4-D16</f>
        <v>-235</v>
      </c>
      <c r="E34" s="3">
        <f>E4-E16</f>
        <v>0</v>
      </c>
      <c r="F34" s="3">
        <f>F4-F16</f>
        <v>0</v>
      </c>
      <c r="G34" s="3">
        <f>G4-G16</f>
        <v>0</v>
      </c>
      <c r="H34" s="3">
        <f>H4-H16</f>
        <v>0</v>
      </c>
      <c r="I34" s="3">
        <f>I4-I16</f>
        <v>0</v>
      </c>
      <c r="J34" s="3">
        <f>J4-J16</f>
        <v>0</v>
      </c>
      <c r="K34" s="3">
        <f>K4-K16</f>
        <v>0</v>
      </c>
      <c r="L34" s="3">
        <f>L4-L16</f>
        <v>0</v>
      </c>
      <c r="M34" s="3">
        <f>M4-M16</f>
        <v>0</v>
      </c>
      <c r="N34" s="3">
        <f>N4-N16</f>
        <v>0</v>
      </c>
      <c r="O34" s="3">
        <f>O4-O16</f>
        <v>0</v>
      </c>
    </row>
    <row r="35" spans="2:15" x14ac:dyDescent="0.25">
      <c r="B35" s="49" t="s">
        <v>64</v>
      </c>
      <c r="C35" s="3">
        <f>C34</f>
        <v>837.6</v>
      </c>
      <c r="D35" s="3">
        <f t="shared" ref="D35" si="18">D34+C35</f>
        <v>602.6</v>
      </c>
      <c r="E35" s="3">
        <f t="shared" ref="E35" si="19">E34+D35</f>
        <v>602.6</v>
      </c>
      <c r="F35" s="3">
        <f t="shared" ref="F35" si="20">F34+E35</f>
        <v>602.6</v>
      </c>
      <c r="G35" s="3">
        <f t="shared" ref="G35" si="21">G34+F35</f>
        <v>602.6</v>
      </c>
      <c r="H35" s="3">
        <f t="shared" ref="H35" si="22">H34+G35</f>
        <v>602.6</v>
      </c>
      <c r="I35" s="3">
        <f t="shared" ref="I35" si="23">I34+H35</f>
        <v>602.6</v>
      </c>
      <c r="J35" s="3">
        <f t="shared" ref="J35" si="24">J34+I35</f>
        <v>602.6</v>
      </c>
      <c r="K35" s="3">
        <f t="shared" ref="K35" si="25">K34+J35</f>
        <v>602.6</v>
      </c>
      <c r="L35" s="3">
        <f t="shared" ref="L35" si="26">L34+K35</f>
        <v>602.6</v>
      </c>
      <c r="M35" s="3">
        <f t="shared" ref="M35" si="27">M34+L35</f>
        <v>602.6</v>
      </c>
      <c r="N35" s="3">
        <f t="shared" ref="N35" si="28">N34+M35</f>
        <v>602.6</v>
      </c>
      <c r="O35" s="3">
        <f t="shared" ref="O35" si="29">O34+N35</f>
        <v>602.6</v>
      </c>
    </row>
    <row r="37" spans="2:15" x14ac:dyDescent="0.25">
      <c r="B37" t="s">
        <v>63</v>
      </c>
      <c r="C37" s="3">
        <f t="shared" ref="C37:O37" si="30">C34-C27</f>
        <v>698</v>
      </c>
      <c r="D37" s="3">
        <f t="shared" si="30"/>
        <v>-195.83333333333326</v>
      </c>
      <c r="E37" s="3">
        <f t="shared" si="30"/>
        <v>0</v>
      </c>
      <c r="F37" s="3">
        <f t="shared" si="30"/>
        <v>0</v>
      </c>
      <c r="G37" s="3">
        <f t="shared" si="30"/>
        <v>0</v>
      </c>
      <c r="H37" s="3">
        <f t="shared" si="30"/>
        <v>0</v>
      </c>
      <c r="I37" s="3">
        <f t="shared" si="30"/>
        <v>0</v>
      </c>
      <c r="J37" s="3">
        <f t="shared" si="30"/>
        <v>0</v>
      </c>
      <c r="K37" s="3">
        <f t="shared" si="30"/>
        <v>0</v>
      </c>
      <c r="L37" s="3">
        <f t="shared" si="30"/>
        <v>0</v>
      </c>
      <c r="M37" s="3">
        <f t="shared" si="30"/>
        <v>0</v>
      </c>
      <c r="N37" s="3">
        <f t="shared" si="30"/>
        <v>0</v>
      </c>
      <c r="O37" s="3">
        <f t="shared" si="30"/>
        <v>0</v>
      </c>
    </row>
    <row r="38" spans="2:15" x14ac:dyDescent="0.25">
      <c r="B38" s="49" t="s">
        <v>64</v>
      </c>
      <c r="C38" s="3">
        <f>C37</f>
        <v>698</v>
      </c>
      <c r="D38" s="3">
        <f>D37+C38</f>
        <v>502.16666666666674</v>
      </c>
      <c r="E38" s="3">
        <f t="shared" ref="E38" si="31">E37+D38</f>
        <v>502.16666666666674</v>
      </c>
      <c r="F38" s="3">
        <f t="shared" ref="F38" si="32">F37+E38</f>
        <v>502.16666666666674</v>
      </c>
      <c r="G38" s="3">
        <f t="shared" ref="G38" si="33">G37+F38</f>
        <v>502.16666666666674</v>
      </c>
      <c r="H38" s="3">
        <f t="shared" ref="H38" si="34">H37+G38</f>
        <v>502.16666666666674</v>
      </c>
      <c r="I38" s="3">
        <f t="shared" ref="I38" si="35">I37+H38</f>
        <v>502.16666666666674</v>
      </c>
      <c r="J38" s="3">
        <f t="shared" ref="J38" si="36">J37+I38</f>
        <v>502.16666666666674</v>
      </c>
      <c r="K38" s="3">
        <f t="shared" ref="K38" si="37">K37+J38</f>
        <v>502.16666666666674</v>
      </c>
      <c r="L38" s="3">
        <f t="shared" ref="L38" si="38">L37+K38</f>
        <v>502.16666666666674</v>
      </c>
      <c r="M38" s="3">
        <f t="shared" ref="M38" si="39">M37+L38</f>
        <v>502.16666666666674</v>
      </c>
      <c r="N38" s="3">
        <f t="shared" ref="N38" si="40">N37+M38</f>
        <v>502.16666666666674</v>
      </c>
      <c r="O38" s="3">
        <f t="shared" ref="O38" si="41">O37+N38</f>
        <v>502.16666666666674</v>
      </c>
    </row>
  </sheetData>
  <mergeCells count="2">
    <mergeCell ref="A3:A12"/>
    <mergeCell ref="A15:A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Factures CLIENTS</vt:lpstr>
      <vt:lpstr>Factures FOURNISSEURS</vt:lpstr>
      <vt:lpstr>Trésorerie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BM </cp:lastModifiedBy>
  <dcterms:created xsi:type="dcterms:W3CDTF">2018-01-05T15:30:22Z</dcterms:created>
  <dcterms:modified xsi:type="dcterms:W3CDTF">2018-01-08T18:16:52Z</dcterms:modified>
</cp:coreProperties>
</file>