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E:\Users\NonoZ\Documents\Mes Docs EXCEL\_Excel-Pratique\"/>
    </mc:Choice>
  </mc:AlternateContent>
  <bookViews>
    <workbookView xWindow="0" yWindow="0" windowWidth="32790" windowHeight="21135" activeTab="4"/>
  </bookViews>
  <sheets>
    <sheet name="Config" sheetId="17" r:id="rId1"/>
    <sheet name="distance" sheetId="16" r:id="rId2"/>
    <sheet name="Data" sheetId="14" state="hidden" r:id="rId3"/>
    <sheet name="EnrUSF" sheetId="18" state="hidden" r:id="rId4"/>
    <sheet name="BUDGET-VIERGE" sheetId="38" r:id="rId5"/>
  </sheets>
  <functionGroups builtInGroupCount="18"/>
  <externalReferences>
    <externalReference r:id="rId6"/>
  </externalReferences>
  <definedNames>
    <definedName name="apiKey">Config!$E$9</definedName>
    <definedName name="Bicycling">Config!$G$14</definedName>
    <definedName name="Conseiller">Data!$R$2:$R$3</definedName>
    <definedName name="distance">distance!$F$14</definedName>
    <definedName name="Driving">Config!$G$15</definedName>
    <definedName name="duration">distance!$K$14</definedName>
    <definedName name="LOCAL_MYSQL_DATE_FORMAT" localSheetId="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mode">Config!$E$7</definedName>
    <definedName name="Modeles">Data!$Q$2:$Q$5</definedName>
    <definedName name="ModeOfTransport">INDIRECT(distance!$E$9)</definedName>
    <definedName name="SelectedMode">distance!$E$9</definedName>
    <definedName name="SourceCity">distance!$K$4</definedName>
    <definedName name="Sourcecountry">distance!$O$4</definedName>
    <definedName name="SourceHouseNumber">distance!$G$4</definedName>
    <definedName name="SourcePostalCode">distance!$I$4</definedName>
    <definedName name="SourceState">distance!$M$4</definedName>
    <definedName name="SourceStreetName">distance!$C$4</definedName>
    <definedName name="TargetCity">distance!$K$7</definedName>
    <definedName name="TargetCountry">distance!$O$7</definedName>
    <definedName name="TargetHouseNumber">distance!$G$7</definedName>
    <definedName name="TargetPostalCode">distance!$I$7</definedName>
    <definedName name="TargetState">distance!$M$7</definedName>
    <definedName name="TargetStreetName">distance!$C$7</definedName>
    <definedName name="Transit">Config!$G$17</definedName>
    <definedName name="TransportModeList">Config!$F$14:$F$16</definedName>
    <definedName name="urlForDistance">Config!$E$8</definedName>
    <definedName name="Walking">Config!$G$16</definedName>
    <definedName name="_xlnm.Print_Area" localSheetId="4">'BUDGET-VIERGE'!$A$1:$G$66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50" i="14" l="1"/>
  <c r="M49" i="14"/>
  <c r="M48" i="14"/>
  <c r="M25" i="14"/>
  <c r="M24" i="14"/>
  <c r="M17" i="14"/>
  <c r="M15" i="14"/>
  <c r="M37" i="14"/>
  <c r="M33" i="14"/>
  <c r="M11" i="14"/>
  <c r="M9" i="14"/>
  <c r="M8" i="14"/>
  <c r="M30" i="14"/>
  <c r="M28" i="14"/>
  <c r="E51" i="38" l="1"/>
  <c r="E52" i="38" s="1"/>
  <c r="E53" i="38" l="1"/>
  <c r="E54" i="38" s="1"/>
  <c r="O54" i="14" l="1"/>
  <c r="J25" i="14" s="1"/>
  <c r="M32" i="14" l="1"/>
  <c r="M29" i="14"/>
  <c r="O53" i="14" l="1"/>
  <c r="O52" i="14" l="1"/>
  <c r="J24" i="14" s="1"/>
  <c r="E7" i="17" l="1"/>
  <c r="E6" i="17"/>
  <c r="E5" i="17"/>
  <c r="M24" i="16"/>
  <c r="C24" i="16"/>
  <c r="K16" i="16"/>
  <c r="F16" i="16"/>
  <c r="E8" i="17" l="1"/>
  <c r="O50" i="14"/>
  <c r="O19" i="14"/>
  <c r="O8" i="14"/>
  <c r="O30" i="14"/>
  <c r="O28" i="14"/>
  <c r="O29" i="14"/>
  <c r="O40" i="14"/>
  <c r="O41" i="14"/>
  <c r="O42" i="14"/>
  <c r="O43" i="14"/>
  <c r="O44" i="14"/>
  <c r="O45" i="14"/>
  <c r="O46" i="14"/>
  <c r="O47" i="14"/>
  <c r="O39" i="14"/>
  <c r="J5" i="14" s="1"/>
  <c r="O32" i="14"/>
  <c r="O36" i="14"/>
  <c r="O31" i="14"/>
  <c r="O27" i="14"/>
  <c r="O26" i="14"/>
  <c r="O23" i="14"/>
  <c r="O22" i="14"/>
  <c r="O20" i="14"/>
  <c r="O18" i="14"/>
  <c r="J18" i="14" s="1"/>
  <c r="O16" i="14"/>
  <c r="C22" i="14"/>
  <c r="B22" i="14"/>
  <c r="O12" i="14"/>
  <c r="J15" i="14" s="1"/>
  <c r="O4" i="14"/>
  <c r="J9" i="14" s="1"/>
  <c r="O5" i="14"/>
  <c r="J10" i="14" s="1"/>
  <c r="O6" i="14"/>
  <c r="J11" i="14" s="1"/>
  <c r="O7" i="14"/>
  <c r="O3" i="14"/>
  <c r="J7" i="14" s="1"/>
  <c r="E17" i="14"/>
  <c r="D17" i="14"/>
  <c r="C17" i="14"/>
  <c r="B17" i="14"/>
  <c r="C11" i="14"/>
  <c r="D11" i="14"/>
  <c r="E11" i="14"/>
  <c r="B11" i="14"/>
  <c r="B5" i="14"/>
  <c r="C5" i="14"/>
  <c r="D5" i="14"/>
  <c r="E5" i="14"/>
  <c r="F5" i="14"/>
  <c r="G5" i="14"/>
  <c r="O15" i="14" l="1"/>
  <c r="J17" i="14" s="1"/>
  <c r="O17" i="14"/>
  <c r="J19" i="14" s="1"/>
  <c r="O9" i="14"/>
  <c r="O11" i="14"/>
  <c r="M34" i="14"/>
  <c r="O10" i="14"/>
  <c r="B28" i="14"/>
  <c r="O35" i="14"/>
  <c r="B25" i="14"/>
  <c r="O38" i="14"/>
  <c r="J6" i="14"/>
  <c r="J4" i="14"/>
  <c r="J8" i="14"/>
  <c r="J12" i="14"/>
  <c r="O21" i="14"/>
  <c r="J20" i="14" s="1"/>
  <c r="O51" i="14"/>
  <c r="O24" i="14"/>
  <c r="O25" i="14"/>
  <c r="O13" i="14"/>
  <c r="O14" i="14"/>
  <c r="O49" i="14" l="1"/>
  <c r="J14" i="14"/>
  <c r="O48" i="14"/>
  <c r="J21" i="14"/>
  <c r="J13" i="14"/>
  <c r="J23" i="14"/>
  <c r="O37" i="14"/>
  <c r="O34" i="14"/>
  <c r="O33" i="14"/>
  <c r="J16" i="14" l="1"/>
  <c r="J22" i="14"/>
  <c r="B24" i="14" l="1"/>
  <c r="J1" i="14"/>
</calcChain>
</file>

<file path=xl/sharedStrings.xml><?xml version="1.0" encoding="utf-8"?>
<sst xmlns="http://schemas.openxmlformats.org/spreadsheetml/2006/main" count="334" uniqueCount="295">
  <si>
    <t>Facteur</t>
  </si>
  <si>
    <t>Total</t>
  </si>
  <si>
    <t>Largeur</t>
  </si>
  <si>
    <t>Longueur</t>
  </si>
  <si>
    <t>Sous-Sol</t>
  </si>
  <si>
    <t>RDJ</t>
  </si>
  <si>
    <t>RDC</t>
  </si>
  <si>
    <t>Etage</t>
  </si>
  <si>
    <t>Mezzanine</t>
  </si>
  <si>
    <t>Garage</t>
  </si>
  <si>
    <t>Joints</t>
  </si>
  <si>
    <t>Peinture Blanc</t>
  </si>
  <si>
    <t>Demolition</t>
  </si>
  <si>
    <t>Fosse</t>
  </si>
  <si>
    <t>Puit</t>
  </si>
  <si>
    <t>Plomberie</t>
  </si>
  <si>
    <t>Isolation</t>
  </si>
  <si>
    <t>Escalier bois</t>
  </si>
  <si>
    <t>Gouttieres</t>
  </si>
  <si>
    <t>SS_non_fini</t>
  </si>
  <si>
    <t>SS_fini_std</t>
  </si>
  <si>
    <t>SS_fini_logement</t>
  </si>
  <si>
    <t>Chambres</t>
  </si>
  <si>
    <t>Fenetres</t>
  </si>
  <si>
    <t>Balcon1</t>
  </si>
  <si>
    <t>BT-Alu</t>
  </si>
  <si>
    <t>BT</t>
  </si>
  <si>
    <t>Compo-ALU</t>
  </si>
  <si>
    <t>Beton-Alu</t>
  </si>
  <si>
    <t>Flottant</t>
  </si>
  <si>
    <t>Bois-Franc</t>
  </si>
  <si>
    <t>Carrelage</t>
  </si>
  <si>
    <t>Ouvertures</t>
  </si>
  <si>
    <t>Moulures</t>
  </si>
  <si>
    <t>Douches</t>
  </si>
  <si>
    <t>Carreaux</t>
  </si>
  <si>
    <t>Pi2</t>
  </si>
  <si>
    <t>Qté</t>
  </si>
  <si>
    <t>Balcon2</t>
  </si>
  <si>
    <t>Plomberie Etage</t>
  </si>
  <si>
    <t>Plomberie Garage</t>
  </si>
  <si>
    <t>Fondations SS</t>
  </si>
  <si>
    <t>Dalle</t>
  </si>
  <si>
    <t>Pompe</t>
  </si>
  <si>
    <t>Fondations RDJ-Bois</t>
  </si>
  <si>
    <t>Fondations RDj-BÉTON</t>
  </si>
  <si>
    <t>Flottant SS_RDJ</t>
  </si>
  <si>
    <t>Flottant RDC</t>
  </si>
  <si>
    <t>Flottant_Etage_Mezz</t>
  </si>
  <si>
    <t>Bois-Franc SS_RDJ</t>
  </si>
  <si>
    <t>Bois-Franc RDC</t>
  </si>
  <si>
    <t>Bois-Franc_Etage_Mezz</t>
  </si>
  <si>
    <t>Balcons</t>
  </si>
  <si>
    <t>Excavation</t>
  </si>
  <si>
    <t>Modules</t>
  </si>
  <si>
    <t>Grue</t>
  </si>
  <si>
    <t>Permis</t>
  </si>
  <si>
    <t>Notaire</t>
  </si>
  <si>
    <t>Arpenteur</t>
  </si>
  <si>
    <t>Test de sols</t>
  </si>
  <si>
    <t>GCR</t>
  </si>
  <si>
    <t>Terrain</t>
  </si>
  <si>
    <t>MODELES</t>
  </si>
  <si>
    <t>CONSEILLER</t>
  </si>
  <si>
    <t>Client</t>
  </si>
  <si>
    <t>Materiel bois-franc</t>
  </si>
  <si>
    <t>Materiel Flottant</t>
  </si>
  <si>
    <t>Materiel Ceramique</t>
  </si>
  <si>
    <t>Materiel Plomberie</t>
  </si>
  <si>
    <t>Materiel Fixtures</t>
  </si>
  <si>
    <t>Peinture Couleurs</t>
  </si>
  <si>
    <t>Ne pas utiliser</t>
  </si>
  <si>
    <t>Driving</t>
  </si>
  <si>
    <t>M</t>
  </si>
  <si>
    <t>Min</t>
  </si>
  <si>
    <t>KM</t>
  </si>
  <si>
    <t>Hrs.</t>
  </si>
  <si>
    <t>Base</t>
  </si>
  <si>
    <t>https://maps.googleapis.com/maps/api/distancematrix/xml?origins=</t>
  </si>
  <si>
    <t>Source</t>
  </si>
  <si>
    <t>Destinations</t>
  </si>
  <si>
    <t>Mode</t>
  </si>
  <si>
    <t>URL</t>
  </si>
  <si>
    <t>apiKey</t>
  </si>
  <si>
    <t>AIzaSyD8gwaXjoBgwvEfXi8XWfxAdBQKO1twr7g</t>
  </si>
  <si>
    <t>Mode Anglais Google</t>
  </si>
  <si>
    <t>SS_CheckBox</t>
  </si>
  <si>
    <t>SS_Longueur_TextBox</t>
  </si>
  <si>
    <t>RDJ_CheckBox</t>
  </si>
  <si>
    <t>RDJ_Longueur_TextBox</t>
  </si>
  <si>
    <t>RDJ_Largeur_TextBox</t>
  </si>
  <si>
    <t>RDC_CheckBox</t>
  </si>
  <si>
    <t>RDC_Longueur_TextBox</t>
  </si>
  <si>
    <t>RDC_Largeur_TextBox</t>
  </si>
  <si>
    <t>Etage_CheckBox</t>
  </si>
  <si>
    <t>Etage_Longueur_TextBox</t>
  </si>
  <si>
    <t>Etage_Largeur_TextBox</t>
  </si>
  <si>
    <t>Mezzanine_CheckBox</t>
  </si>
  <si>
    <t>Mezzanine_Longueur_TextBox</t>
  </si>
  <si>
    <t>Mezzanine_Largeur_TextBox</t>
  </si>
  <si>
    <t>Fosse septique</t>
  </si>
  <si>
    <t>Puit artesien</t>
  </si>
  <si>
    <t>Peinture_box</t>
  </si>
  <si>
    <t>Escalier_box</t>
  </si>
  <si>
    <t>SS_non_fini_box</t>
  </si>
  <si>
    <t>Balcon1_BT_box</t>
  </si>
  <si>
    <t>Balcon1_BT_ALU_box</t>
  </si>
  <si>
    <t>Balcon1_Compo_ALU_box</t>
  </si>
  <si>
    <t>Balcon1_Beton_ALU_box</t>
  </si>
  <si>
    <t>Balcon2_BT_box</t>
  </si>
  <si>
    <t>Balcon2_BT_ALU_box</t>
  </si>
  <si>
    <t>Balcon2_Compo_ALU_box</t>
  </si>
  <si>
    <t>Balcon2_Beton_ALU_box</t>
  </si>
  <si>
    <t>SS_fini_logement_box</t>
  </si>
  <si>
    <t>Chambres_TextBox</t>
  </si>
  <si>
    <t>Fenetres_TextBox</t>
  </si>
  <si>
    <t>Terrebonne. Quebec</t>
  </si>
  <si>
    <t>514-555-5555</t>
  </si>
  <si>
    <t>BÉTON ARMÉ</t>
  </si>
  <si>
    <t>FLOTTANT</t>
  </si>
  <si>
    <t>Garage_checkbox</t>
  </si>
  <si>
    <t>Garage_Largeur_Textbox</t>
  </si>
  <si>
    <t>Garage_Longueur_Textbox</t>
  </si>
  <si>
    <t>Plomberie_box</t>
  </si>
  <si>
    <t>Isolation_box</t>
  </si>
  <si>
    <t>Joints_box</t>
  </si>
  <si>
    <t>Planchers_box</t>
  </si>
  <si>
    <t>Carreaux_box</t>
  </si>
  <si>
    <t>Gouttieres_box</t>
  </si>
  <si>
    <t>boiseries_box</t>
  </si>
  <si>
    <t>Raccord_box</t>
  </si>
  <si>
    <t>Demolition_box</t>
  </si>
  <si>
    <t>Fosse_box</t>
  </si>
  <si>
    <t>Puit_box</t>
  </si>
  <si>
    <t>TextBox1</t>
  </si>
  <si>
    <t>TextBox2</t>
  </si>
  <si>
    <t>TextBox3</t>
  </si>
  <si>
    <t>TextBox4</t>
  </si>
  <si>
    <t>SS_fini_std_box</t>
  </si>
  <si>
    <t>ComboBox1</t>
  </si>
  <si>
    <t>COULEURS</t>
  </si>
  <si>
    <t>TextBox7</t>
  </si>
  <si>
    <t>TextBox8</t>
  </si>
  <si>
    <t>ComboBox3</t>
  </si>
  <si>
    <t>ComboBox4</t>
  </si>
  <si>
    <t>Carreaux_box2</t>
  </si>
  <si>
    <t>ComboBox6</t>
  </si>
  <si>
    <t>ComboBox7</t>
  </si>
  <si>
    <t>BOIS-FRANC</t>
  </si>
  <si>
    <t>ComboBox8</t>
  </si>
  <si>
    <t>ComboBox9</t>
  </si>
  <si>
    <t>SS_Largeur_TextBox</t>
  </si>
  <si>
    <t>TextBox10</t>
  </si>
  <si>
    <t>Excavation_box</t>
  </si>
  <si>
    <t>TextBox11</t>
  </si>
  <si>
    <t>TextBox12</t>
  </si>
  <si>
    <t>TextBox13</t>
  </si>
  <si>
    <t>TextBox14</t>
  </si>
  <si>
    <t>TextBox15</t>
  </si>
  <si>
    <t>TextBox16</t>
  </si>
  <si>
    <t>TextBox17</t>
  </si>
  <si>
    <t>TextBox18</t>
  </si>
  <si>
    <t>ComboBox10</t>
  </si>
  <si>
    <t>ComboBox11</t>
  </si>
  <si>
    <t>Modele_Autre_box</t>
  </si>
  <si>
    <t>TextBox19</t>
  </si>
  <si>
    <t>TextBox20</t>
  </si>
  <si>
    <t>TextBox21</t>
  </si>
  <si>
    <t>CheckBox1</t>
  </si>
  <si>
    <t>Tbx_NomClt</t>
  </si>
  <si>
    <t>Cbn_Sauvegarde</t>
  </si>
  <si>
    <t>Cbn_Récup</t>
  </si>
  <si>
    <t>Autres</t>
  </si>
  <si>
    <t>Depenses de base</t>
  </si>
  <si>
    <t>Fondations</t>
  </si>
  <si>
    <t>Raccord Électrique</t>
  </si>
  <si>
    <t>Raccord Plomberie</t>
  </si>
  <si>
    <t>Peinture</t>
  </si>
  <si>
    <t>Finition d'escalier</t>
  </si>
  <si>
    <t>Installation de planchers</t>
  </si>
  <si>
    <t>Installation de boiseries</t>
  </si>
  <si>
    <t>Finition de sous-sol / rdj</t>
  </si>
  <si>
    <t>Couvre-Planchers</t>
  </si>
  <si>
    <t>Appareils de plomberie</t>
  </si>
  <si>
    <t>Fixtures</t>
  </si>
  <si>
    <t>TextBox22</t>
  </si>
  <si>
    <t>TextBox23</t>
  </si>
  <si>
    <t>TextBox24</t>
  </si>
  <si>
    <t>TextBox25</t>
  </si>
  <si>
    <t>TextBox26</t>
  </si>
  <si>
    <t>TextBox27</t>
  </si>
  <si>
    <t>TextBox28</t>
  </si>
  <si>
    <t>TextBox29</t>
  </si>
  <si>
    <t>TextBox30</t>
  </si>
  <si>
    <t>TextBox31</t>
  </si>
  <si>
    <t>TextBox32</t>
  </si>
  <si>
    <t>TextBox33</t>
  </si>
  <si>
    <t>TextBox34</t>
  </si>
  <si>
    <t>TextBox35</t>
  </si>
  <si>
    <t>TextBox38</t>
  </si>
  <si>
    <t>TextBox39</t>
  </si>
  <si>
    <t>TextBox40</t>
  </si>
  <si>
    <t>TextBox41</t>
  </si>
  <si>
    <t>TextBox42</t>
  </si>
  <si>
    <t>TextBox44</t>
  </si>
  <si>
    <t>TextBox45</t>
  </si>
  <si>
    <t>TextBox46</t>
  </si>
  <si>
    <t>TextBox47</t>
  </si>
  <si>
    <t>TextBox48</t>
  </si>
  <si>
    <t>2</t>
  </si>
  <si>
    <t>CLIENT :</t>
  </si>
  <si>
    <t>CONSEILLER:</t>
  </si>
  <si>
    <t>CONJOINT :</t>
  </si>
  <si>
    <t>TÉLÉPHONE :</t>
  </si>
  <si>
    <t>COURRIEL :</t>
  </si>
  <si>
    <t>MODÈLE :</t>
  </si>
  <si>
    <t>Beaujolais</t>
  </si>
  <si>
    <t xml:space="preserve">SUPERFICIE :  </t>
  </si>
  <si>
    <t>Largeur :</t>
  </si>
  <si>
    <t>Profondeur :</t>
  </si>
  <si>
    <t>Véranda :</t>
  </si>
  <si>
    <t>0 Pieds Carrés</t>
  </si>
  <si>
    <t xml:space="preserve">Garage : </t>
  </si>
  <si>
    <t xml:space="preserve"> Pieds Carrés</t>
  </si>
  <si>
    <t>Ville :</t>
  </si>
  <si>
    <t>Date prévue du projet :</t>
  </si>
  <si>
    <t>été 2020</t>
  </si>
  <si>
    <t>COÛTS</t>
  </si>
  <si>
    <t xml:space="preserve">MAISON (MODULES) </t>
  </si>
  <si>
    <t>GRUE</t>
  </si>
  <si>
    <t>PUIT</t>
  </si>
  <si>
    <t>si nécessaire</t>
  </si>
  <si>
    <t>ISOLATION SOUS-SOL</t>
  </si>
  <si>
    <t>RACCORD ÉLECTRIQUE</t>
  </si>
  <si>
    <t>NOTAIRE</t>
  </si>
  <si>
    <t>ARPENTEUR</t>
  </si>
  <si>
    <t>Sous-total :</t>
  </si>
  <si>
    <t>Note:</t>
  </si>
  <si>
    <t xml:space="preserve">Signée à Saint-Lin-Laurentides, le </t>
  </si>
  <si>
    <t>Conseiller de Maisons Usinées Côté</t>
  </si>
  <si>
    <t>PERMIS</t>
  </si>
  <si>
    <t>TEST DE SOLS</t>
  </si>
  <si>
    <t>TERRAIN</t>
  </si>
  <si>
    <t>AUTRES</t>
  </si>
  <si>
    <t>DÉPENSES DE BASE</t>
  </si>
  <si>
    <t>GÉNÉRAL</t>
  </si>
  <si>
    <t>FONDATIONS</t>
  </si>
  <si>
    <t>DÉMOLITION DE MAISON</t>
  </si>
  <si>
    <t>EXCAVATION</t>
  </si>
  <si>
    <t>SYSTÈME SEPTIQUE</t>
  </si>
  <si>
    <t>FINITION INTÉRIEUR</t>
  </si>
  <si>
    <t>RACORD DE PLOMBERIE</t>
  </si>
  <si>
    <t>JOINTS</t>
  </si>
  <si>
    <t>PEINTURE</t>
  </si>
  <si>
    <t>FINITION D'ESCALIER</t>
  </si>
  <si>
    <t>INSTALLATION ET ACHAT DE COUVRE-PLANCHERS</t>
  </si>
  <si>
    <t>INSTALLATION DES BOISERIES FOURNIS PAR MUC</t>
  </si>
  <si>
    <t>INSTALLATION DE GOUTTIÈRES</t>
  </si>
  <si>
    <t>BALCONS EXTÉRIEURS</t>
  </si>
  <si>
    <t>FINITION DE SOUS-SOL / RDJ / BACHELOR</t>
  </si>
  <si>
    <t>T.P.S.</t>
  </si>
  <si>
    <t>T.V.Q.</t>
  </si>
  <si>
    <t>TOTAL:</t>
  </si>
  <si>
    <t>APPAREILS DE PLOMBERIE NON FOURNIS</t>
  </si>
  <si>
    <t>FIXTURES</t>
  </si>
  <si>
    <t>SUPERFICIE MUC</t>
  </si>
  <si>
    <t>TOTAL COUVRE PLANCHER</t>
  </si>
  <si>
    <t>SUPERFICIE GARAGE</t>
  </si>
  <si>
    <t>SUPERFICIE VERANDA</t>
  </si>
  <si>
    <t>SUPERFICIE TOTAL</t>
  </si>
  <si>
    <t>NB ETAGE FINI</t>
  </si>
  <si>
    <t>TextBox50</t>
  </si>
  <si>
    <t>Jonathan Barette</t>
  </si>
  <si>
    <t>Altitude</t>
  </si>
  <si>
    <t>Bellevue</t>
  </si>
  <si>
    <t>Sebastien Boivin</t>
  </si>
  <si>
    <t>Amarone</t>
  </si>
  <si>
    <t>Luc Cardinal</t>
  </si>
  <si>
    <t>514-913-2090</t>
  </si>
  <si>
    <t>notre-dame-de-la-merci</t>
  </si>
  <si>
    <t>Alain Cardinal</t>
  </si>
  <si>
    <t>LISTE BUDGÉTAIRE 2020 - Budget client (simulation)</t>
  </si>
  <si>
    <t>Date prévue</t>
  </si>
  <si>
    <t>TextBox51</t>
  </si>
  <si>
    <t>Maconnerie</t>
  </si>
  <si>
    <t>TextBox52</t>
  </si>
  <si>
    <t>CheckBox2</t>
  </si>
  <si>
    <t>TextBox53</t>
  </si>
  <si>
    <t>381,179.85 $</t>
  </si>
  <si>
    <t>MAÇONNERIE</t>
  </si>
  <si>
    <t>courriel@mail.com</t>
  </si>
  <si>
    <t>Liste des contrôles de l'USF et leurs valeurs</t>
  </si>
  <si>
    <t>Tbx_Date</t>
  </si>
  <si>
    <t>Cbx_Année</t>
  </si>
  <si>
    <t>Cbx_NomClt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</si>
</sst>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0.0"/>
    <numFmt numFmtId="165" formatCode="###,##0.00[$ $-1]"/>
    <numFmt numFmtId="166" formatCode="_ * #,##0.00_)\ &quot;$&quot;_ ;_ * \(#,##0.00\)\ &quot;$&quot;_ ;_ * &quot;-&quot;??_)\ &quot;$&quot;_ ;_ @_ "/>
    <numFmt numFmtId="167" formatCode="_ * #,##0_)\ &quot;$&quot;_ ;_ * \(#,##0\)\ &quot;$&quot;_ ;_ * &quot;-&quot;??_)\ &quot;$&quot;_ ;_ @_ "/>
    <numFmt numFmtId="168" formatCode="_ * #,##0.00_)\ [$$-C0C]_ ;_ * \(#,##0.00\)\ [$$-C0C]_ ;_ * &quot;-&quot;??_)\ [$$-C0C]_ ;_ @_ "/>
    <numFmt numFmtId="169" formatCode="0.000%"/>
  </numFmts>
  <fonts count="23" x14ac:knownFonts="1">
    <font>
      <sz val="11"/>
      <color theme="1"/>
      <name val="Calibri"/>
      <family val="2"/>
      <scheme val="minor"/>
    </font>
    <font>
      <b/>
      <sz val="11"/>
      <color theme="1"/>
      <name val="Calibri"/>
      <family val="2"/>
      <scheme val="minor"/>
    </font>
    <font>
      <b/>
      <sz val="14"/>
      <color theme="1"/>
      <name val="Calibri"/>
      <family val="2"/>
      <scheme val="minor"/>
    </font>
    <font>
      <sz val="11"/>
      <color theme="1"/>
      <name val="Calibri"/>
      <family val="2"/>
      <scheme val="minor"/>
    </font>
    <font>
      <sz val="9"/>
      <color theme="1"/>
      <name val="Calibri"/>
      <family val="2"/>
      <scheme val="minor"/>
    </font>
    <font>
      <b/>
      <sz val="9"/>
      <color rgb="FFC00000"/>
      <name val="Calibri"/>
      <family val="2"/>
      <scheme val="minor"/>
    </font>
    <font>
      <u/>
      <sz val="11"/>
      <color theme="10"/>
      <name val="Calibri"/>
      <family val="2"/>
    </font>
    <font>
      <u/>
      <sz val="9"/>
      <color theme="10"/>
      <name val="Calibri"/>
      <family val="2"/>
    </font>
    <font>
      <sz val="18"/>
      <color theme="1"/>
      <name val="Calibri"/>
      <family val="2"/>
      <scheme val="minor"/>
    </font>
    <font>
      <sz val="16"/>
      <color rgb="FFC00000"/>
      <name val="Calibri"/>
      <family val="2"/>
      <scheme val="minor"/>
    </font>
    <font>
      <sz val="20"/>
      <color rgb="FF0070C0"/>
      <name val="Franklin Gothic Medium"/>
      <family val="2"/>
    </font>
    <font>
      <sz val="10"/>
      <color theme="1"/>
      <name val="Calibri"/>
      <family val="2"/>
      <scheme val="minor"/>
    </font>
    <font>
      <u/>
      <sz val="11"/>
      <color theme="10"/>
      <name val="Calibri"/>
      <family val="2"/>
      <scheme val="minor"/>
    </font>
    <font>
      <b/>
      <sz val="12"/>
      <color theme="1"/>
      <name val="Calibri"/>
      <family val="2"/>
      <scheme val="minor"/>
    </font>
    <font>
      <b/>
      <u/>
      <sz val="14"/>
      <color theme="1"/>
      <name val="Calibri"/>
      <family val="2"/>
      <scheme val="minor"/>
    </font>
    <font>
      <b/>
      <u/>
      <sz val="9"/>
      <color theme="1"/>
      <name val="Calibri"/>
      <family val="2"/>
      <scheme val="minor"/>
    </font>
    <font>
      <b/>
      <sz val="10"/>
      <color theme="1"/>
      <name val="Calibri"/>
      <family val="2"/>
      <scheme val="minor"/>
    </font>
    <font>
      <b/>
      <sz val="9"/>
      <color theme="1"/>
      <name val="Calibri"/>
      <family val="2"/>
      <scheme val="minor"/>
    </font>
    <font>
      <sz val="9"/>
      <name val="Times New Roman"/>
      <family val="1"/>
    </font>
    <font>
      <sz val="12"/>
      <color theme="1"/>
      <name val="Calibri"/>
      <family val="2"/>
      <scheme val="minor"/>
    </font>
    <font>
      <b/>
      <sz val="9"/>
      <color rgb="FFFF0000"/>
      <name val="Calibri"/>
      <family val="2"/>
      <scheme val="minor"/>
    </font>
    <font>
      <b/>
      <i/>
      <sz val="9"/>
      <color theme="1"/>
      <name val="Calibri"/>
      <family val="2"/>
      <scheme val="minor"/>
    </font>
    <font>
      <b/>
      <sz val="11"/>
      <color rgb="FF000080"/>
      <name val="Calibri"/>
      <family val="2"/>
    </font>
  </fonts>
  <fills count="9">
    <fill>
      <patternFill patternType="none"/>
    </fill>
    <fill>
      <patternFill patternType="gray125"/>
    </fill>
    <fill>
      <patternFill patternType="solid">
        <fgColor rgb="FFFFFFCC"/>
      </patternFill>
    </fill>
    <fill>
      <patternFill patternType="gray125">
        <fgColor theme="0" tint="-0.14996795556505021"/>
        <bgColor theme="0" tint="-4.9989318521683403E-2"/>
      </patternFill>
    </fill>
    <fill>
      <patternFill patternType="solid">
        <fgColor rgb="FFFFC000"/>
        <bgColor indexed="64"/>
      </patternFill>
    </fill>
    <fill>
      <patternFill patternType="solid">
        <fgColor theme="0" tint="-4.9989318521683403E-2"/>
        <bgColor indexed="64"/>
      </patternFill>
    </fill>
    <fill>
      <gradientFill degree="90">
        <stop position="0">
          <color theme="0" tint="-0.49803155613879818"/>
        </stop>
        <stop position="0.5">
          <color theme="0"/>
        </stop>
        <stop position="1">
          <color theme="0" tint="-0.49803155613879818"/>
        </stop>
      </gradientFill>
    </fill>
    <fill>
      <patternFill patternType="solid">
        <fgColor theme="0"/>
        <bgColor indexed="64"/>
      </patternFill>
    </fill>
    <fill>
      <patternFill patternType="solid">
        <fgColor rgb="FFFFFF00"/>
        <bgColor indexed="64"/>
      </patternFill>
    </fill>
  </fills>
  <borders count="41">
    <border>
      <left/>
      <right/>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B2B2B2"/>
      </left>
      <right style="thin">
        <color rgb="FFB2B2B2"/>
      </right>
      <top style="thin">
        <color rgb="FFB2B2B2"/>
      </top>
      <bottom style="thin">
        <color rgb="FFB2B2B2"/>
      </bottom>
      <diagonal/>
    </border>
    <border>
      <left/>
      <right/>
      <top/>
      <bottom style="hair">
        <color theme="0" tint="-0.499984740745262"/>
      </bottom>
      <diagonal/>
    </border>
    <border>
      <left/>
      <right/>
      <top style="hair">
        <color theme="0" tint="-0.499984740745262"/>
      </top>
      <bottom style="hair">
        <color theme="0" tint="-0.499984740745262"/>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style="medium">
        <color indexed="64"/>
      </right>
      <top/>
      <bottom/>
      <diagonal/>
    </border>
    <border>
      <left style="medium">
        <color indexed="64"/>
      </left>
      <right style="medium">
        <color indexed="64"/>
      </right>
      <top/>
      <bottom/>
      <diagonal/>
    </border>
  </borders>
  <cellStyleXfs count="6">
    <xf numFmtId="0" fontId="0" fillId="0" borderId="0"/>
    <xf numFmtId="0" fontId="3" fillId="2" borderId="26" applyNumberFormat="0" applyFont="0" applyAlignment="0" applyProtection="0"/>
    <xf numFmtId="0" fontId="6" fillId="0" borderId="0" applyNumberFormat="0" applyFill="0" applyBorder="0" applyAlignment="0" applyProtection="0">
      <alignment vertical="top"/>
      <protection locked="0"/>
    </xf>
    <xf numFmtId="0" fontId="3" fillId="0" borderId="0"/>
    <xf numFmtId="166" fontId="3" fillId="0" borderId="0" applyFont="0" applyFill="0" applyBorder="0" applyAlignment="0" applyProtection="0"/>
    <xf numFmtId="0" fontId="12" fillId="0" borderId="0" applyNumberFormat="0" applyFill="0" applyBorder="0" applyAlignment="0" applyProtection="0"/>
  </cellStyleXfs>
  <cellXfs count="202">
    <xf numFmtId="0" fontId="0" fillId="0" borderId="0" xfId="0"/>
    <xf numFmtId="165" fontId="0" fillId="0" borderId="0" xfId="0" applyNumberFormat="1"/>
    <xf numFmtId="0" fontId="1" fillId="0" borderId="0" xfId="0" applyFont="1"/>
    <xf numFmtId="0" fontId="0" fillId="0" borderId="1" xfId="0" applyBorder="1"/>
    <xf numFmtId="0" fontId="0" fillId="0" borderId="17"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0" fontId="0" fillId="0" borderId="5" xfId="0" applyBorder="1"/>
    <xf numFmtId="0" fontId="0" fillId="0" borderId="8" xfId="0" applyBorder="1"/>
    <xf numFmtId="0" fontId="0" fillId="0" borderId="24" xfId="0" applyBorder="1"/>
    <xf numFmtId="0" fontId="0" fillId="0" borderId="12" xfId="0" applyBorder="1"/>
    <xf numFmtId="0" fontId="0" fillId="0" borderId="18" xfId="0" applyBorder="1"/>
    <xf numFmtId="0" fontId="0" fillId="0" borderId="25" xfId="0" applyBorder="1"/>
    <xf numFmtId="0" fontId="0" fillId="0" borderId="4" xfId="0" applyBorder="1"/>
    <xf numFmtId="0" fontId="0" fillId="0" borderId="9" xfId="0" applyBorder="1"/>
    <xf numFmtId="0" fontId="0" fillId="0" borderId="3" xfId="0" applyBorder="1"/>
    <xf numFmtId="0" fontId="0" fillId="0" borderId="6" xfId="0" applyBorder="1"/>
    <xf numFmtId="0" fontId="0" fillId="0" borderId="10" xfId="0" applyBorder="1"/>
    <xf numFmtId="0" fontId="0" fillId="0" borderId="7" xfId="0" applyBorder="1"/>
    <xf numFmtId="0" fontId="0" fillId="0" borderId="11" xfId="0" applyBorder="1"/>
    <xf numFmtId="0" fontId="0" fillId="0" borderId="0" xfId="0" applyFill="1" applyBorder="1"/>
    <xf numFmtId="0" fontId="0" fillId="0" borderId="25" xfId="0" applyFill="1" applyBorder="1"/>
    <xf numFmtId="0" fontId="0" fillId="0" borderId="18" xfId="0" applyFill="1" applyBorder="1"/>
    <xf numFmtId="0" fontId="0" fillId="0" borderId="2" xfId="0" applyBorder="1"/>
    <xf numFmtId="0" fontId="0" fillId="0" borderId="14" xfId="0" applyBorder="1"/>
    <xf numFmtId="0" fontId="0" fillId="0" borderId="16" xfId="0" applyBorder="1"/>
    <xf numFmtId="0" fontId="0" fillId="0" borderId="13" xfId="0" applyBorder="1"/>
    <xf numFmtId="0" fontId="0" fillId="0" borderId="15" xfId="0" applyBorder="1"/>
    <xf numFmtId="0" fontId="0" fillId="0" borderId="0" xfId="0" applyAlignment="1"/>
    <xf numFmtId="4" fontId="0" fillId="0" borderId="0" xfId="0" applyNumberFormat="1"/>
    <xf numFmtId="0" fontId="4" fillId="0" borderId="0" xfId="0" applyFont="1" applyAlignment="1">
      <alignment wrapText="1"/>
    </xf>
    <xf numFmtId="0" fontId="4" fillId="0" borderId="0" xfId="0" applyFont="1"/>
    <xf numFmtId="0" fontId="5" fillId="3" borderId="0" xfId="0" applyFont="1" applyFill="1" applyAlignment="1">
      <alignment horizontal="right" vertical="center" indent="1"/>
    </xf>
    <xf numFmtId="0" fontId="7" fillId="0" borderId="0" xfId="2" applyFont="1" applyAlignment="1" applyProtection="1"/>
    <xf numFmtId="0" fontId="4" fillId="0" borderId="0" xfId="0" applyFont="1" applyAlignment="1">
      <alignment vertical="center"/>
    </xf>
    <xf numFmtId="0" fontId="4" fillId="2" borderId="26" xfId="1" applyFont="1"/>
    <xf numFmtId="0" fontId="4" fillId="2" borderId="26" xfId="1" applyFont="1" applyAlignment="1">
      <alignment horizontal="center"/>
    </xf>
    <xf numFmtId="0" fontId="5" fillId="3" borderId="0" xfId="0" applyFont="1" applyFill="1" applyAlignment="1">
      <alignment horizontal="left" vertical="center" indent="1"/>
    </xf>
    <xf numFmtId="0" fontId="5" fillId="3" borderId="0" xfId="0" applyFont="1" applyFill="1" applyAlignment="1">
      <alignment horizontal="center" vertical="center"/>
    </xf>
    <xf numFmtId="0" fontId="5" fillId="2" borderId="26" xfId="1" applyFont="1" applyAlignment="1">
      <alignment horizontal="center" vertical="center"/>
    </xf>
    <xf numFmtId="0" fontId="4" fillId="4" borderId="0" xfId="0" applyFont="1" applyFill="1"/>
    <xf numFmtId="0" fontId="9" fillId="0" borderId="0" xfId="0" applyFont="1" applyAlignment="1">
      <alignment horizontal="center" vertical="center"/>
    </xf>
    <xf numFmtId="164" fontId="8" fillId="5" borderId="0" xfId="0" applyNumberFormat="1" applyFont="1" applyFill="1" applyAlignment="1">
      <alignment horizontal="right" vertical="center" indent="1"/>
    </xf>
    <xf numFmtId="0" fontId="1" fillId="0" borderId="27" xfId="0" applyFont="1" applyBorder="1"/>
    <xf numFmtId="0" fontId="11" fillId="0" borderId="0" xfId="0" applyFont="1"/>
    <xf numFmtId="0" fontId="0" fillId="0" borderId="27" xfId="0" applyBorder="1"/>
    <xf numFmtId="0" fontId="1" fillId="0" borderId="28" xfId="0" applyFont="1" applyBorder="1"/>
    <xf numFmtId="0" fontId="11" fillId="0" borderId="28" xfId="0" applyFont="1" applyBorder="1"/>
    <xf numFmtId="0" fontId="0" fillId="0" borderId="28" xfId="0" applyBorder="1"/>
    <xf numFmtId="0" fontId="11" fillId="0" borderId="27" xfId="0" applyFont="1" applyBorder="1"/>
    <xf numFmtId="0" fontId="0" fillId="7" borderId="0" xfId="0" applyFill="1"/>
    <xf numFmtId="0" fontId="0" fillId="7" borderId="0" xfId="0" applyFill="1" applyAlignment="1">
      <alignment horizontal="center"/>
    </xf>
    <xf numFmtId="49" fontId="0" fillId="0" borderId="0" xfId="0" applyNumberFormat="1"/>
    <xf numFmtId="0" fontId="0" fillId="0" borderId="0" xfId="0" applyFont="1"/>
    <xf numFmtId="165" fontId="2" fillId="0" borderId="0" xfId="0" applyNumberFormat="1" applyFont="1" applyBorder="1"/>
    <xf numFmtId="165" fontId="13" fillId="0" borderId="18" xfId="0" applyNumberFormat="1" applyFont="1" applyBorder="1"/>
    <xf numFmtId="14" fontId="0" fillId="0" borderId="0" xfId="0" applyNumberFormat="1"/>
    <xf numFmtId="0" fontId="15" fillId="0" borderId="0" xfId="3" applyFont="1"/>
    <xf numFmtId="0" fontId="4" fillId="0" borderId="0" xfId="3" applyFont="1"/>
    <xf numFmtId="0" fontId="1" fillId="0" borderId="6" xfId="3" applyFont="1" applyBorder="1" applyAlignment="1">
      <alignment horizontal="left"/>
    </xf>
    <xf numFmtId="0" fontId="3" fillId="0" borderId="6" xfId="3" applyBorder="1" applyAlignment="1">
      <alignment horizontal="left"/>
    </xf>
    <xf numFmtId="166" fontId="0" fillId="0" borderId="6" xfId="4" applyFont="1" applyBorder="1" applyAlignment="1">
      <alignment horizontal="right"/>
    </xf>
    <xf numFmtId="0" fontId="4" fillId="0" borderId="0" xfId="3" applyFont="1" applyAlignment="1">
      <alignment horizontal="center"/>
    </xf>
    <xf numFmtId="166" fontId="1" fillId="0" borderId="6" xfId="4" applyFont="1" applyBorder="1" applyAlignment="1">
      <alignment horizontal="left"/>
    </xf>
    <xf numFmtId="0" fontId="3" fillId="0" borderId="6" xfId="3" applyBorder="1" applyAlignment="1">
      <alignment horizontal="center"/>
    </xf>
    <xf numFmtId="0" fontId="1" fillId="0" borderId="29" xfId="3" applyFont="1" applyBorder="1" applyAlignment="1">
      <alignment horizontal="left"/>
    </xf>
    <xf numFmtId="0" fontId="3" fillId="0" borderId="29" xfId="3" applyBorder="1" applyAlignment="1">
      <alignment horizontal="left"/>
    </xf>
    <xf numFmtId="166" fontId="0" fillId="0" borderId="29" xfId="4" applyFont="1" applyBorder="1" applyAlignment="1">
      <alignment horizontal="right"/>
    </xf>
    <xf numFmtId="0" fontId="1" fillId="0" borderId="29" xfId="3" applyFont="1" applyBorder="1" applyAlignment="1">
      <alignment horizontal="center"/>
    </xf>
    <xf numFmtId="0" fontId="3" fillId="0" borderId="29" xfId="3" applyBorder="1" applyAlignment="1">
      <alignment horizontal="right"/>
    </xf>
    <xf numFmtId="0" fontId="12" fillId="0" borderId="29" xfId="5" applyBorder="1" applyAlignment="1">
      <alignment horizontal="center"/>
    </xf>
    <xf numFmtId="0" fontId="4" fillId="0" borderId="0" xfId="3" applyFont="1" applyAlignment="1">
      <alignment horizontal="right"/>
    </xf>
    <xf numFmtId="166" fontId="4" fillId="0" borderId="0" xfId="4" applyFont="1"/>
    <xf numFmtId="0" fontId="3" fillId="0" borderId="6" xfId="3" applyBorder="1" applyAlignment="1">
      <alignment horizontal="right"/>
    </xf>
    <xf numFmtId="0" fontId="11" fillId="0" borderId="6" xfId="3" applyFont="1" applyBorder="1" applyAlignment="1">
      <alignment horizontal="left"/>
    </xf>
    <xf numFmtId="0" fontId="16" fillId="0" borderId="29" xfId="3" applyFont="1" applyBorder="1" applyAlignment="1">
      <alignment horizontal="left"/>
    </xf>
    <xf numFmtId="0" fontId="11" fillId="0" borderId="29" xfId="3" applyFont="1" applyBorder="1" applyAlignment="1">
      <alignment horizontal="right"/>
    </xf>
    <xf numFmtId="166" fontId="11" fillId="0" borderId="29" xfId="4" applyFont="1" applyBorder="1" applyAlignment="1">
      <alignment horizontal="right"/>
    </xf>
    <xf numFmtId="166" fontId="17" fillId="0" borderId="0" xfId="4" applyFont="1" applyBorder="1" applyAlignment="1">
      <alignment horizontal="center"/>
    </xf>
    <xf numFmtId="166" fontId="16" fillId="0" borderId="29" xfId="4" applyFont="1" applyBorder="1" applyAlignment="1">
      <alignment horizontal="left"/>
    </xf>
    <xf numFmtId="0" fontId="11" fillId="0" borderId="29" xfId="3" applyFont="1" applyBorder="1" applyAlignment="1">
      <alignment horizontal="left"/>
    </xf>
    <xf numFmtId="0" fontId="16" fillId="0" borderId="0" xfId="3" applyFont="1" applyAlignment="1">
      <alignment horizontal="left"/>
    </xf>
    <xf numFmtId="0" fontId="3" fillId="0" borderId="0" xfId="3" applyAlignment="1">
      <alignment horizontal="right"/>
    </xf>
    <xf numFmtId="166" fontId="11" fillId="0" borderId="0" xfId="4" applyFont="1" applyBorder="1" applyAlignment="1">
      <alignment horizontal="right"/>
    </xf>
    <xf numFmtId="166" fontId="16" fillId="0" borderId="0" xfId="4" applyFont="1" applyBorder="1"/>
    <xf numFmtId="0" fontId="11" fillId="0" borderId="0" xfId="3" applyFont="1" applyAlignment="1">
      <alignment horizontal="left"/>
    </xf>
    <xf numFmtId="0" fontId="16" fillId="0" borderId="6" xfId="3" applyFont="1" applyBorder="1" applyAlignment="1">
      <alignment horizontal="left"/>
    </xf>
    <xf numFmtId="166" fontId="11" fillId="0" borderId="6" xfId="4" applyFont="1" applyBorder="1" applyAlignment="1">
      <alignment horizontal="right"/>
    </xf>
    <xf numFmtId="166" fontId="16" fillId="0" borderId="6" xfId="4" applyFont="1" applyBorder="1" applyAlignment="1">
      <alignment horizontal="left"/>
    </xf>
    <xf numFmtId="17" fontId="11" fillId="0" borderId="6" xfId="3" applyNumberFormat="1" applyFont="1" applyBorder="1" applyAlignment="1">
      <alignment horizontal="left"/>
    </xf>
    <xf numFmtId="166" fontId="4" fillId="0" borderId="0" xfId="4" applyFont="1" applyAlignment="1">
      <alignment horizontal="right"/>
    </xf>
    <xf numFmtId="0" fontId="17" fillId="0" borderId="30" xfId="3" applyFont="1" applyBorder="1"/>
    <xf numFmtId="0" fontId="4" fillId="0" borderId="10" xfId="3" applyFont="1" applyBorder="1"/>
    <xf numFmtId="0" fontId="17" fillId="0" borderId="10" xfId="3" applyFont="1" applyBorder="1" applyAlignment="1">
      <alignment horizontal="center" vertical="top"/>
    </xf>
    <xf numFmtId="166" fontId="17" fillId="0" borderId="31" xfId="4" applyFont="1" applyBorder="1" applyAlignment="1">
      <alignment horizontal="center"/>
    </xf>
    <xf numFmtId="0" fontId="4" fillId="5" borderId="30" xfId="3" applyFont="1" applyFill="1" applyBorder="1"/>
    <xf numFmtId="0" fontId="4" fillId="5" borderId="10" xfId="3" applyFont="1" applyFill="1" applyBorder="1"/>
    <xf numFmtId="0" fontId="4" fillId="5" borderId="10" xfId="3" applyFont="1" applyFill="1" applyBorder="1" applyAlignment="1">
      <alignment horizontal="center"/>
    </xf>
    <xf numFmtId="0" fontId="18" fillId="5" borderId="31" xfId="3" applyFont="1" applyFill="1" applyBorder="1" applyAlignment="1">
      <alignment horizontal="center"/>
    </xf>
    <xf numFmtId="0" fontId="4" fillId="0" borderId="33" xfId="3" applyFont="1" applyBorder="1"/>
    <xf numFmtId="0" fontId="4" fillId="5" borderId="33" xfId="3" applyFont="1" applyFill="1" applyBorder="1"/>
    <xf numFmtId="0" fontId="4" fillId="5" borderId="0" xfId="3" applyFont="1" applyFill="1"/>
    <xf numFmtId="166" fontId="4" fillId="5" borderId="0" xfId="4" applyFont="1" applyFill="1" applyBorder="1" applyAlignment="1">
      <alignment horizontal="center"/>
    </xf>
    <xf numFmtId="0" fontId="4" fillId="5" borderId="0" xfId="3" applyFont="1" applyFill="1" applyAlignment="1">
      <alignment horizontal="center"/>
    </xf>
    <xf numFmtId="166" fontId="4" fillId="0" borderId="0" xfId="4" applyFont="1" applyBorder="1" applyAlignment="1">
      <alignment horizontal="center"/>
    </xf>
    <xf numFmtId="0" fontId="4" fillId="5" borderId="6" xfId="3" applyFont="1" applyFill="1" applyBorder="1"/>
    <xf numFmtId="166" fontId="4" fillId="5" borderId="6" xfId="4" applyFont="1" applyFill="1" applyBorder="1" applyAlignment="1">
      <alignment horizontal="center"/>
    </xf>
    <xf numFmtId="0" fontId="4" fillId="5" borderId="34" xfId="3" applyFont="1" applyFill="1" applyBorder="1" applyAlignment="1">
      <alignment horizontal="center"/>
    </xf>
    <xf numFmtId="166" fontId="4" fillId="0" borderId="0" xfId="4" applyFont="1" applyBorder="1"/>
    <xf numFmtId="0" fontId="17" fillId="0" borderId="35" xfId="3" applyFont="1" applyBorder="1"/>
    <xf numFmtId="0" fontId="4" fillId="0" borderId="36" xfId="3" applyFont="1" applyBorder="1"/>
    <xf numFmtId="166" fontId="4" fillId="0" borderId="6" xfId="4" applyFont="1" applyBorder="1" applyAlignment="1">
      <alignment horizontal="center"/>
    </xf>
    <xf numFmtId="0" fontId="4" fillId="0" borderId="6" xfId="3" applyFont="1" applyBorder="1" applyAlignment="1">
      <alignment horizontal="center"/>
    </xf>
    <xf numFmtId="0" fontId="4" fillId="7" borderId="0" xfId="3" applyFont="1" applyFill="1"/>
    <xf numFmtId="0" fontId="4" fillId="8" borderId="0" xfId="3" applyFont="1" applyFill="1"/>
    <xf numFmtId="0" fontId="4" fillId="5" borderId="6" xfId="3" applyFont="1" applyFill="1" applyBorder="1" applyAlignment="1">
      <alignment horizontal="center"/>
    </xf>
    <xf numFmtId="0" fontId="4" fillId="0" borderId="29" xfId="3" applyFont="1" applyBorder="1"/>
    <xf numFmtId="0" fontId="17" fillId="0" borderId="37" xfId="3" applyFont="1" applyBorder="1"/>
    <xf numFmtId="166" fontId="4" fillId="5" borderId="10" xfId="4" applyFont="1" applyFill="1" applyBorder="1" applyAlignment="1">
      <alignment horizontal="center"/>
    </xf>
    <xf numFmtId="0" fontId="4" fillId="0" borderId="6" xfId="3" applyFont="1" applyBorder="1"/>
    <xf numFmtId="0" fontId="4" fillId="7" borderId="6" xfId="3" applyFont="1" applyFill="1" applyBorder="1"/>
    <xf numFmtId="166" fontId="4" fillId="7" borderId="6" xfId="4" applyFont="1" applyFill="1" applyBorder="1" applyAlignment="1">
      <alignment horizontal="center"/>
    </xf>
    <xf numFmtId="0" fontId="17" fillId="0" borderId="0" xfId="3" applyFont="1" applyAlignment="1">
      <alignment horizontal="center" wrapText="1"/>
    </xf>
    <xf numFmtId="0" fontId="17" fillId="0" borderId="0" xfId="3" applyFont="1" applyAlignment="1">
      <alignment wrapText="1"/>
    </xf>
    <xf numFmtId="168" fontId="4" fillId="0" borderId="0" xfId="4" applyNumberFormat="1" applyFont="1" applyAlignment="1">
      <alignment horizontal="left"/>
    </xf>
    <xf numFmtId="0" fontId="1" fillId="0" borderId="6" xfId="3" applyFont="1" applyBorder="1"/>
    <xf numFmtId="0" fontId="19" fillId="0" borderId="6" xfId="3" applyFont="1" applyBorder="1"/>
    <xf numFmtId="166" fontId="19" fillId="0" borderId="6" xfId="4" applyFont="1" applyBorder="1"/>
    <xf numFmtId="0" fontId="19" fillId="0" borderId="6" xfId="3" applyFont="1" applyBorder="1" applyAlignment="1">
      <alignment horizontal="right"/>
    </xf>
    <xf numFmtId="0" fontId="19" fillId="0" borderId="29" xfId="3" applyFont="1" applyBorder="1"/>
    <xf numFmtId="166" fontId="19" fillId="0" borderId="29" xfId="4" applyFont="1" applyBorder="1"/>
    <xf numFmtId="0" fontId="13" fillId="0" borderId="29" xfId="3" applyFont="1" applyBorder="1" applyAlignment="1">
      <alignment horizontal="right"/>
    </xf>
    <xf numFmtId="166" fontId="13" fillId="0" borderId="29" xfId="4" applyFont="1" applyBorder="1"/>
    <xf numFmtId="168" fontId="13" fillId="0" borderId="29" xfId="3" applyNumberFormat="1" applyFont="1" applyBorder="1"/>
    <xf numFmtId="0" fontId="19" fillId="0" borderId="29" xfId="3" applyFont="1" applyBorder="1" applyAlignment="1">
      <alignment horizontal="right"/>
    </xf>
    <xf numFmtId="166" fontId="20" fillId="0" borderId="0" xfId="4" applyFont="1" applyFill="1" applyBorder="1" applyAlignment="1">
      <alignment horizontal="right"/>
    </xf>
    <xf numFmtId="0" fontId="21" fillId="0" borderId="0" xfId="3" applyFont="1"/>
    <xf numFmtId="166" fontId="4" fillId="0" borderId="6" xfId="4" applyFont="1" applyBorder="1"/>
    <xf numFmtId="166" fontId="21" fillId="0" borderId="0" xfId="4" applyFont="1"/>
    <xf numFmtId="0" fontId="4" fillId="5" borderId="0" xfId="3" applyFont="1" applyFill="1" applyBorder="1"/>
    <xf numFmtId="0" fontId="4" fillId="5" borderId="0" xfId="3" applyFont="1" applyFill="1" applyBorder="1" applyAlignment="1">
      <alignment horizontal="center"/>
    </xf>
    <xf numFmtId="0" fontId="18" fillId="5" borderId="0" xfId="3" applyFont="1" applyFill="1" applyBorder="1" applyAlignment="1">
      <alignment horizontal="center"/>
    </xf>
    <xf numFmtId="0" fontId="4" fillId="7" borderId="33" xfId="3" applyFont="1" applyFill="1" applyBorder="1"/>
    <xf numFmtId="0" fontId="4" fillId="7" borderId="0" xfId="3" applyFont="1" applyFill="1" applyBorder="1"/>
    <xf numFmtId="0" fontId="4" fillId="7" borderId="0" xfId="3" applyFont="1" applyFill="1" applyBorder="1" applyAlignment="1">
      <alignment horizontal="center"/>
    </xf>
    <xf numFmtId="0" fontId="18" fillId="7" borderId="0" xfId="3" applyFont="1" applyFill="1" applyBorder="1" applyAlignment="1">
      <alignment horizontal="center"/>
    </xf>
    <xf numFmtId="0" fontId="4" fillId="0" borderId="33" xfId="3" applyFont="1" applyFill="1" applyBorder="1"/>
    <xf numFmtId="0" fontId="4" fillId="0" borderId="6" xfId="3" applyFont="1" applyFill="1" applyBorder="1"/>
    <xf numFmtId="166" fontId="4" fillId="0" borderId="6" xfId="4" applyFont="1" applyFill="1" applyBorder="1" applyAlignment="1">
      <alignment horizontal="center"/>
    </xf>
    <xf numFmtId="0" fontId="4" fillId="0" borderId="0" xfId="3" applyFont="1" applyBorder="1"/>
    <xf numFmtId="0" fontId="4" fillId="0" borderId="0" xfId="3" applyFont="1" applyFill="1"/>
    <xf numFmtId="166" fontId="4" fillId="0" borderId="0" xfId="4" applyFont="1" applyFill="1" applyBorder="1" applyAlignment="1">
      <alignment horizontal="center"/>
    </xf>
    <xf numFmtId="0" fontId="4" fillId="0" borderId="0" xfId="3" applyFont="1" applyFill="1" applyBorder="1" applyAlignment="1">
      <alignment horizontal="center"/>
    </xf>
    <xf numFmtId="0" fontId="4" fillId="7" borderId="37" xfId="3" applyFont="1" applyFill="1" applyBorder="1"/>
    <xf numFmtId="0" fontId="4" fillId="7" borderId="34" xfId="3" applyFont="1" applyFill="1" applyBorder="1" applyAlignment="1">
      <alignment horizontal="center"/>
    </xf>
    <xf numFmtId="0" fontId="4" fillId="0" borderId="0" xfId="3" applyFont="1" applyFill="1" applyBorder="1"/>
    <xf numFmtId="0" fontId="4" fillId="5" borderId="38" xfId="3" applyFont="1" applyFill="1" applyBorder="1" applyAlignment="1">
      <alignment horizontal="center"/>
    </xf>
    <xf numFmtId="0" fontId="4" fillId="0" borderId="6" xfId="3" applyFont="1" applyFill="1" applyBorder="1" applyAlignment="1">
      <alignment horizontal="center"/>
    </xf>
    <xf numFmtId="0" fontId="4" fillId="0" borderId="0" xfId="3" applyFont="1" applyBorder="1" applyAlignment="1">
      <alignment horizontal="center"/>
    </xf>
    <xf numFmtId="0" fontId="4" fillId="0" borderId="37" xfId="3" applyFont="1" applyFill="1" applyBorder="1"/>
    <xf numFmtId="0" fontId="4" fillId="5" borderId="18" xfId="3" applyFont="1" applyFill="1" applyBorder="1" applyAlignment="1">
      <alignment horizontal="right"/>
    </xf>
    <xf numFmtId="0" fontId="4" fillId="0" borderId="40" xfId="3" applyFont="1" applyBorder="1" applyAlignment="1">
      <alignment horizontal="right"/>
    </xf>
    <xf numFmtId="0" fontId="17" fillId="0" borderId="18" xfId="3" applyFont="1" applyBorder="1" applyAlignment="1">
      <alignment horizontal="right"/>
    </xf>
    <xf numFmtId="0" fontId="1" fillId="5" borderId="18" xfId="3" applyFont="1" applyFill="1" applyBorder="1" applyAlignment="1">
      <alignment horizontal="right"/>
    </xf>
    <xf numFmtId="0" fontId="17" fillId="0" borderId="0" xfId="3" applyFont="1" applyBorder="1" applyAlignment="1">
      <alignment horizontal="right"/>
    </xf>
    <xf numFmtId="167" fontId="17" fillId="0" borderId="0" xfId="4" applyNumberFormat="1" applyFont="1" applyBorder="1" applyAlignment="1">
      <alignment horizontal="right"/>
    </xf>
    <xf numFmtId="0" fontId="4" fillId="0" borderId="0" xfId="3" applyFont="1" applyFill="1" applyAlignment="1">
      <alignment horizontal="center"/>
    </xf>
    <xf numFmtId="169" fontId="4" fillId="0" borderId="0" xfId="4" applyNumberFormat="1" applyFont="1"/>
    <xf numFmtId="165" fontId="4" fillId="5" borderId="5" xfId="4" applyNumberFormat="1" applyFont="1" applyFill="1" applyBorder="1" applyAlignment="1">
      <alignment horizontal="right"/>
    </xf>
    <xf numFmtId="165" fontId="4" fillId="0" borderId="39" xfId="4" applyNumberFormat="1" applyFont="1" applyBorder="1" applyAlignment="1">
      <alignment horizontal="right"/>
    </xf>
    <xf numFmtId="165" fontId="1" fillId="5" borderId="4" xfId="4" applyNumberFormat="1" applyFont="1" applyFill="1" applyBorder="1" applyAlignment="1">
      <alignment horizontal="right"/>
    </xf>
    <xf numFmtId="165" fontId="4" fillId="0" borderId="32" xfId="4" applyNumberFormat="1" applyFont="1" applyBorder="1" applyAlignment="1">
      <alignment horizontal="right"/>
    </xf>
    <xf numFmtId="165" fontId="4" fillId="5" borderId="32" xfId="4" applyNumberFormat="1" applyFont="1" applyFill="1" applyBorder="1" applyAlignment="1">
      <alignment horizontal="right"/>
    </xf>
    <xf numFmtId="165" fontId="4" fillId="0" borderId="32" xfId="4" applyNumberFormat="1" applyFont="1" applyFill="1" applyBorder="1" applyAlignment="1">
      <alignment horizontal="right"/>
    </xf>
    <xf numFmtId="165" fontId="4" fillId="0" borderId="0" xfId="4" applyNumberFormat="1" applyFont="1" applyBorder="1" applyAlignment="1">
      <alignment horizontal="right"/>
    </xf>
    <xf numFmtId="165" fontId="4" fillId="7" borderId="32" xfId="4" applyNumberFormat="1" applyFont="1" applyFill="1" applyBorder="1" applyAlignment="1">
      <alignment horizontal="right"/>
    </xf>
    <xf numFmtId="165" fontId="17" fillId="0" borderId="4" xfId="4" applyNumberFormat="1" applyFont="1" applyBorder="1" applyAlignment="1">
      <alignment horizontal="right"/>
    </xf>
    <xf numFmtId="165" fontId="4" fillId="0" borderId="0" xfId="3" applyNumberFormat="1" applyFont="1"/>
    <xf numFmtId="0" fontId="4" fillId="0" borderId="0" xfId="3" applyNumberFormat="1" applyFont="1"/>
    <xf numFmtId="9" fontId="4" fillId="0" borderId="0" xfId="4" applyNumberFormat="1" applyFont="1"/>
    <xf numFmtId="2" fontId="0" fillId="0" borderId="0" xfId="0" applyNumberFormat="1"/>
    <xf numFmtId="2" fontId="0" fillId="0" borderId="24" xfId="0" applyNumberFormat="1" applyBorder="1" applyAlignment="1">
      <alignment horizontal="right"/>
    </xf>
    <xf numFmtId="2" fontId="0" fillId="0" borderId="40" xfId="0" applyNumberFormat="1" applyBorder="1"/>
    <xf numFmtId="2" fontId="0" fillId="0" borderId="25" xfId="0" applyNumberFormat="1" applyBorder="1"/>
    <xf numFmtId="165" fontId="2" fillId="0" borderId="18" xfId="0" applyNumberFormat="1" applyFont="1" applyBorder="1"/>
    <xf numFmtId="165" fontId="4" fillId="0" borderId="0" xfId="4" applyNumberFormat="1" applyFont="1" applyFill="1" applyBorder="1" applyAlignment="1">
      <alignment horizontal="right"/>
    </xf>
    <xf numFmtId="165" fontId="17" fillId="0" borderId="0" xfId="4" applyNumberFormat="1" applyFont="1" applyFill="1" applyBorder="1" applyAlignment="1">
      <alignment horizontal="right"/>
    </xf>
    <xf numFmtId="0" fontId="4" fillId="0" borderId="0" xfId="4" applyNumberFormat="1" applyFont="1" applyFill="1" applyBorder="1" applyAlignment="1">
      <alignment horizontal="right"/>
    </xf>
    <xf numFmtId="165" fontId="4" fillId="0" borderId="0" xfId="3" applyNumberFormat="1" applyFont="1" applyFill="1" applyBorder="1"/>
    <xf numFmtId="0" fontId="0" fillId="0" borderId="0" xfId="0" applyBorder="1"/>
    <xf numFmtId="0" fontId="10" fillId="0" borderId="0" xfId="0" applyFont="1" applyAlignment="1">
      <alignment horizontal="left" vertical="center" indent="4"/>
    </xf>
    <xf numFmtId="0" fontId="6" fillId="2" borderId="26" xfId="1" applyFont="1" applyAlignment="1" applyProtection="1">
      <alignment horizontal="left"/>
    </xf>
    <xf numFmtId="2" fontId="8" fillId="5" borderId="0" xfId="0" applyNumberFormat="1" applyFont="1" applyFill="1" applyAlignment="1">
      <alignment horizontal="right" vertical="center" indent="1"/>
    </xf>
    <xf numFmtId="1" fontId="8" fillId="5" borderId="0" xfId="0" applyNumberFormat="1" applyFont="1" applyFill="1" applyAlignment="1">
      <alignment horizontal="right" vertical="center" indent="1"/>
    </xf>
    <xf numFmtId="0" fontId="10" fillId="0" borderId="0" xfId="0" applyFont="1" applyAlignment="1">
      <alignment horizontal="left" vertical="center"/>
    </xf>
    <xf numFmtId="0" fontId="4" fillId="6" borderId="10" xfId="0" applyFont="1" applyFill="1" applyBorder="1" applyAlignment="1">
      <alignment horizontal="center"/>
    </xf>
    <xf numFmtId="0" fontId="4" fillId="6" borderId="6" xfId="0" applyFont="1" applyFill="1" applyBorder="1" applyAlignment="1">
      <alignment horizontal="center"/>
    </xf>
    <xf numFmtId="0" fontId="14" fillId="0" borderId="0" xfId="3" applyFont="1" applyAlignment="1">
      <alignment horizontal="center"/>
    </xf>
    <xf numFmtId="0" fontId="15" fillId="0" borderId="0" xfId="3" applyFont="1" applyAlignment="1">
      <alignment horizontal="center"/>
    </xf>
  </cellXfs>
  <cellStyles count="6">
    <cellStyle name="Currency 2" xfId="4"/>
    <cellStyle name="Hyperlink 2" xfId="5"/>
    <cellStyle name="Lien hypertexte" xfId="2" builtinId="8"/>
    <cellStyle name="Normal" xfId="0" builtinId="0"/>
    <cellStyle name="Normal 6" xfId="3"/>
    <cellStyle name="Note" xfId="1"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19</xdr:row>
      <xdr:rowOff>0</xdr:rowOff>
    </xdr:from>
    <xdr:to>
      <xdr:col>4</xdr:col>
      <xdr:colOff>304800</xdr:colOff>
      <xdr:row>20</xdr:row>
      <xdr:rowOff>114300</xdr:rowOff>
    </xdr:to>
    <xdr:sp macro="" textlink="">
      <xdr:nvSpPr>
        <xdr:cNvPr id="2" name="AutoShape 1" descr="Image result for road cycling clipart">
          <a:extLst>
            <a:ext uri="{FF2B5EF4-FFF2-40B4-BE49-F238E27FC236}">
              <a16:creationId xmlns:a16="http://schemas.microsoft.com/office/drawing/2014/main" id="{00000000-0008-0000-0100-000002000000}"/>
            </a:ext>
          </a:extLst>
        </xdr:cNvPr>
        <xdr:cNvSpPr>
          <a:spLocks noChangeAspect="1" noChangeArrowheads="1"/>
        </xdr:cNvSpPr>
      </xdr:nvSpPr>
      <xdr:spPr bwMode="auto">
        <a:xfrm>
          <a:off x="2819400" y="5734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38101</xdr:colOff>
      <xdr:row>14</xdr:row>
      <xdr:rowOff>219076</xdr:rowOff>
    </xdr:from>
    <xdr:to>
      <xdr:col>6</xdr:col>
      <xdr:colOff>835541</xdr:colOff>
      <xdr:row>14</xdr:row>
      <xdr:rowOff>561975</xdr:rowOff>
    </xdr:to>
    <xdr:pic>
      <xdr:nvPicPr>
        <xdr:cNvPr id="3" name="Picture 2" descr="Image result for car">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772401" y="3381376"/>
          <a:ext cx="797440" cy="3428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209550</xdr:colOff>
      <xdr:row>0</xdr:row>
      <xdr:rowOff>409573</xdr:rowOff>
    </xdr:from>
    <xdr:to>
      <xdr:col>16</xdr:col>
      <xdr:colOff>9525</xdr:colOff>
      <xdr:row>29</xdr:row>
      <xdr:rowOff>10582</xdr:rowOff>
    </xdr:to>
    <xdr:sp macro="" textlink="">
      <xdr:nvSpPr>
        <xdr:cNvPr id="2" name="Rounded Rectangle 4">
          <a:extLst>
            <a:ext uri="{FF2B5EF4-FFF2-40B4-BE49-F238E27FC236}">
              <a16:creationId xmlns:a16="http://schemas.microsoft.com/office/drawing/2014/main" id="{00000000-0008-0000-0000-000002000000}"/>
            </a:ext>
          </a:extLst>
        </xdr:cNvPr>
        <xdr:cNvSpPr/>
      </xdr:nvSpPr>
      <xdr:spPr>
        <a:xfrm>
          <a:off x="209550" y="409573"/>
          <a:ext cx="9886950" cy="4887384"/>
        </a:xfrm>
        <a:prstGeom prst="rect">
          <a:avLst/>
        </a:prstGeom>
        <a:noFill/>
        <a:ln w="7620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p>
      </xdr:txBody>
    </xdr:sp>
    <xdr:clientData/>
  </xdr:twoCellAnchor>
  <xdr:oneCellAnchor>
    <xdr:from>
      <xdr:col>3</xdr:col>
      <xdr:colOff>19050</xdr:colOff>
      <xdr:row>1</xdr:row>
      <xdr:rowOff>47625</xdr:rowOff>
    </xdr:from>
    <xdr:ext cx="841256" cy="248851"/>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1581150" y="485775"/>
          <a:ext cx="841256"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n-US" sz="1000">
              <a:solidFill>
                <a:schemeClr val="bg1">
                  <a:lumMod val="50000"/>
                </a:schemeClr>
              </a:solidFill>
            </a:rPr>
            <a:t>Nom de rue</a:t>
          </a:r>
        </a:p>
      </xdr:txBody>
    </xdr:sp>
    <xdr:clientData/>
  </xdr:oneCellAnchor>
  <xdr:oneCellAnchor>
    <xdr:from>
      <xdr:col>7</xdr:col>
      <xdr:colOff>269874</xdr:colOff>
      <xdr:row>1</xdr:row>
      <xdr:rowOff>63498</xdr:rowOff>
    </xdr:from>
    <xdr:ext cx="841256" cy="248851"/>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5079999" y="501648"/>
          <a:ext cx="841256"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n-US" sz="1000">
              <a:solidFill>
                <a:schemeClr val="bg1">
                  <a:lumMod val="50000"/>
                </a:schemeClr>
              </a:solidFill>
            </a:rPr>
            <a:t>Code</a:t>
          </a:r>
          <a:r>
            <a:rPr lang="en-US" sz="1000" baseline="0">
              <a:solidFill>
                <a:schemeClr val="bg1">
                  <a:lumMod val="50000"/>
                </a:schemeClr>
              </a:solidFill>
            </a:rPr>
            <a:t> postal</a:t>
          </a:r>
          <a:endParaRPr lang="en-US" sz="1000">
            <a:solidFill>
              <a:schemeClr val="bg1">
                <a:lumMod val="50000"/>
              </a:schemeClr>
            </a:solidFill>
          </a:endParaRPr>
        </a:p>
      </xdr:txBody>
    </xdr:sp>
    <xdr:clientData/>
  </xdr:oneCellAnchor>
  <xdr:oneCellAnchor>
    <xdr:from>
      <xdr:col>10</xdr:col>
      <xdr:colOff>449785</xdr:colOff>
      <xdr:row>1</xdr:row>
      <xdr:rowOff>48684</xdr:rowOff>
    </xdr:from>
    <xdr:ext cx="841256" cy="248851"/>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564835" y="486834"/>
          <a:ext cx="841256"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n-US" sz="1000">
              <a:solidFill>
                <a:schemeClr val="bg1">
                  <a:lumMod val="50000"/>
                </a:schemeClr>
              </a:solidFill>
            </a:rPr>
            <a:t>Ville</a:t>
          </a:r>
        </a:p>
      </xdr:txBody>
    </xdr:sp>
    <xdr:clientData/>
  </xdr:oneCellAnchor>
  <xdr:oneCellAnchor>
    <xdr:from>
      <xdr:col>12</xdr:col>
      <xdr:colOff>31750</xdr:colOff>
      <xdr:row>1</xdr:row>
      <xdr:rowOff>38100</xdr:rowOff>
    </xdr:from>
    <xdr:ext cx="1000006" cy="248851"/>
    <xdr:sp macro="" textlink="">
      <xdr:nvSpPr>
        <xdr:cNvPr id="6" name="TextBox 5">
          <a:extLst>
            <a:ext uri="{FF2B5EF4-FFF2-40B4-BE49-F238E27FC236}">
              <a16:creationId xmlns:a16="http://schemas.microsoft.com/office/drawing/2014/main" id="{00000000-0008-0000-0000-000006000000}"/>
            </a:ext>
          </a:extLst>
        </xdr:cNvPr>
        <xdr:cNvSpPr txBox="1"/>
      </xdr:nvSpPr>
      <xdr:spPr>
        <a:xfrm>
          <a:off x="7842250" y="476250"/>
          <a:ext cx="1000006"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n-US" sz="1000">
              <a:solidFill>
                <a:schemeClr val="bg1">
                  <a:lumMod val="50000"/>
                </a:schemeClr>
              </a:solidFill>
            </a:rPr>
            <a:t>Province/Etat</a:t>
          </a:r>
        </a:p>
      </xdr:txBody>
    </xdr:sp>
    <xdr:clientData/>
  </xdr:oneCellAnchor>
  <xdr:oneCellAnchor>
    <xdr:from>
      <xdr:col>13</xdr:col>
      <xdr:colOff>78319</xdr:colOff>
      <xdr:row>1</xdr:row>
      <xdr:rowOff>28575</xdr:rowOff>
    </xdr:from>
    <xdr:ext cx="1047750" cy="248851"/>
    <xdr:sp macro="" textlink="">
      <xdr:nvSpPr>
        <xdr:cNvPr id="7" name="TextBox 6">
          <a:extLst>
            <a:ext uri="{FF2B5EF4-FFF2-40B4-BE49-F238E27FC236}">
              <a16:creationId xmlns:a16="http://schemas.microsoft.com/office/drawing/2014/main" id="{00000000-0008-0000-0000-000007000000}"/>
            </a:ext>
          </a:extLst>
        </xdr:cNvPr>
        <xdr:cNvSpPr txBox="1"/>
      </xdr:nvSpPr>
      <xdr:spPr>
        <a:xfrm>
          <a:off x="9060394" y="466725"/>
          <a:ext cx="1047750"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n-US" sz="1000">
              <a:solidFill>
                <a:schemeClr val="bg1">
                  <a:lumMod val="50000"/>
                </a:schemeClr>
              </a:solidFill>
            </a:rPr>
            <a:t>Code de pays</a:t>
          </a:r>
        </a:p>
      </xdr:txBody>
    </xdr:sp>
    <xdr:clientData/>
  </xdr:oneCellAnchor>
  <xdr:oneCellAnchor>
    <xdr:from>
      <xdr:col>0</xdr:col>
      <xdr:colOff>190500</xdr:colOff>
      <xdr:row>2</xdr:row>
      <xdr:rowOff>123825</xdr:rowOff>
    </xdr:from>
    <xdr:ext cx="723900" cy="248851"/>
    <xdr:sp macro="" textlink="">
      <xdr:nvSpPr>
        <xdr:cNvPr id="8" name="TextBox 7">
          <a:extLst>
            <a:ext uri="{FF2B5EF4-FFF2-40B4-BE49-F238E27FC236}">
              <a16:creationId xmlns:a16="http://schemas.microsoft.com/office/drawing/2014/main" id="{00000000-0008-0000-0000-000008000000}"/>
            </a:ext>
          </a:extLst>
        </xdr:cNvPr>
        <xdr:cNvSpPr txBox="1"/>
      </xdr:nvSpPr>
      <xdr:spPr>
        <a:xfrm>
          <a:off x="190500" y="714375"/>
          <a:ext cx="723900"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r"/>
          <a:r>
            <a:rPr lang="en-US" sz="1000">
              <a:solidFill>
                <a:schemeClr val="bg1">
                  <a:lumMod val="50000"/>
                </a:schemeClr>
              </a:solidFill>
            </a:rPr>
            <a:t>Source</a:t>
          </a:r>
        </a:p>
      </xdr:txBody>
    </xdr:sp>
    <xdr:clientData/>
  </xdr:oneCellAnchor>
  <xdr:oneCellAnchor>
    <xdr:from>
      <xdr:col>0</xdr:col>
      <xdr:colOff>166162</xdr:colOff>
      <xdr:row>5</xdr:row>
      <xdr:rowOff>114300</xdr:rowOff>
    </xdr:from>
    <xdr:ext cx="841256" cy="248851"/>
    <xdr:sp macro="" textlink="">
      <xdr:nvSpPr>
        <xdr:cNvPr id="9" name="TextBox 8">
          <a:extLst>
            <a:ext uri="{FF2B5EF4-FFF2-40B4-BE49-F238E27FC236}">
              <a16:creationId xmlns:a16="http://schemas.microsoft.com/office/drawing/2014/main" id="{00000000-0008-0000-0000-000009000000}"/>
            </a:ext>
          </a:extLst>
        </xdr:cNvPr>
        <xdr:cNvSpPr txBox="1"/>
      </xdr:nvSpPr>
      <xdr:spPr>
        <a:xfrm>
          <a:off x="166162" y="1143000"/>
          <a:ext cx="841256"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n-US" sz="1000">
              <a:solidFill>
                <a:schemeClr val="bg1">
                  <a:lumMod val="50000"/>
                </a:schemeClr>
              </a:solidFill>
            </a:rPr>
            <a:t>Destination</a:t>
          </a:r>
        </a:p>
      </xdr:txBody>
    </xdr:sp>
    <xdr:clientData/>
  </xdr:oneCellAnchor>
  <xdr:twoCellAnchor editAs="absolute">
    <xdr:from>
      <xdr:col>6</xdr:col>
      <xdr:colOff>265641</xdr:colOff>
      <xdr:row>8</xdr:row>
      <xdr:rowOff>59267</xdr:rowOff>
    </xdr:from>
    <xdr:to>
      <xdr:col>7</xdr:col>
      <xdr:colOff>117475</xdr:colOff>
      <xdr:row>9</xdr:row>
      <xdr:rowOff>100541</xdr:rowOff>
    </xdr:to>
    <xdr:sp macro="[0]!StartVehicleFromSourceToDestination" textlink="">
      <xdr:nvSpPr>
        <xdr:cNvPr id="10" name="Rectangle: Rounded Corners 9">
          <a:extLst>
            <a:ext uri="{FF2B5EF4-FFF2-40B4-BE49-F238E27FC236}">
              <a16:creationId xmlns:a16="http://schemas.microsoft.com/office/drawing/2014/main" id="{00000000-0008-0000-0000-00000A000000}"/>
            </a:ext>
          </a:extLst>
        </xdr:cNvPr>
        <xdr:cNvSpPr/>
      </xdr:nvSpPr>
      <xdr:spPr>
        <a:xfrm>
          <a:off x="3923241" y="1668992"/>
          <a:ext cx="1004359" cy="250824"/>
        </a:xfrm>
        <a:prstGeom prst="roundRect">
          <a:avLst/>
        </a:prstGeom>
        <a:solidFill>
          <a:schemeClr val="accent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r>
            <a:rPr lang="en-US" sz="1100"/>
            <a:t>Distance</a:t>
          </a:r>
          <a:endParaRPr lang="tr-TR" sz="1100"/>
        </a:p>
      </xdr:txBody>
    </xdr:sp>
    <xdr:clientData/>
  </xdr:twoCellAnchor>
  <xdr:oneCellAnchor>
    <xdr:from>
      <xdr:col>5</xdr:col>
      <xdr:colOff>164042</xdr:colOff>
      <xdr:row>12</xdr:row>
      <xdr:rowOff>73025</xdr:rowOff>
    </xdr:from>
    <xdr:ext cx="672041" cy="248851"/>
    <xdr:sp macro="" textlink="">
      <xdr:nvSpPr>
        <xdr:cNvPr id="11" name="TextBox 10">
          <a:extLst>
            <a:ext uri="{FF2B5EF4-FFF2-40B4-BE49-F238E27FC236}">
              <a16:creationId xmlns:a16="http://schemas.microsoft.com/office/drawing/2014/main" id="{00000000-0008-0000-0000-00000B000000}"/>
            </a:ext>
          </a:extLst>
        </xdr:cNvPr>
        <xdr:cNvSpPr txBox="1"/>
      </xdr:nvSpPr>
      <xdr:spPr>
        <a:xfrm>
          <a:off x="3659717" y="2292350"/>
          <a:ext cx="672041"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n-US" sz="1000">
              <a:solidFill>
                <a:schemeClr val="bg1">
                  <a:lumMod val="50000"/>
                </a:schemeClr>
              </a:solidFill>
            </a:rPr>
            <a:t>Distance</a:t>
          </a:r>
        </a:p>
      </xdr:txBody>
    </xdr:sp>
    <xdr:clientData/>
  </xdr:oneCellAnchor>
  <xdr:oneCellAnchor>
    <xdr:from>
      <xdr:col>10</xdr:col>
      <xdr:colOff>337609</xdr:colOff>
      <xdr:row>12</xdr:row>
      <xdr:rowOff>45508</xdr:rowOff>
    </xdr:from>
    <xdr:ext cx="672041" cy="248851"/>
    <xdr:sp macro="" textlink="">
      <xdr:nvSpPr>
        <xdr:cNvPr id="12" name="TextBox 11">
          <a:extLst>
            <a:ext uri="{FF2B5EF4-FFF2-40B4-BE49-F238E27FC236}">
              <a16:creationId xmlns:a16="http://schemas.microsoft.com/office/drawing/2014/main" id="{00000000-0008-0000-0000-00000C000000}"/>
            </a:ext>
          </a:extLst>
        </xdr:cNvPr>
        <xdr:cNvSpPr txBox="1"/>
      </xdr:nvSpPr>
      <xdr:spPr>
        <a:xfrm>
          <a:off x="6452659" y="2264833"/>
          <a:ext cx="672041"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n-US" sz="1000">
              <a:solidFill>
                <a:schemeClr val="bg1">
                  <a:lumMod val="50000"/>
                </a:schemeClr>
              </a:solidFill>
            </a:rPr>
            <a:t>Durée</a:t>
          </a:r>
        </a:p>
      </xdr:txBody>
    </xdr:sp>
    <xdr:clientData/>
  </xdr:oneCellAnchor>
  <xdr:twoCellAnchor>
    <xdr:from>
      <xdr:col>4</xdr:col>
      <xdr:colOff>10583</xdr:colOff>
      <xdr:row>24</xdr:row>
      <xdr:rowOff>10584</xdr:rowOff>
    </xdr:from>
    <xdr:to>
      <xdr:col>4</xdr:col>
      <xdr:colOff>338667</xdr:colOff>
      <xdr:row>24</xdr:row>
      <xdr:rowOff>10584</xdr:rowOff>
    </xdr:to>
    <xdr:cxnSp macro="">
      <xdr:nvCxnSpPr>
        <xdr:cNvPr id="13" name="Straight Connector 12">
          <a:extLst>
            <a:ext uri="{FF2B5EF4-FFF2-40B4-BE49-F238E27FC236}">
              <a16:creationId xmlns:a16="http://schemas.microsoft.com/office/drawing/2014/main" id="{00000000-0008-0000-0000-00000D000000}"/>
            </a:ext>
          </a:extLst>
        </xdr:cNvPr>
        <xdr:cNvCxnSpPr/>
      </xdr:nvCxnSpPr>
      <xdr:spPr>
        <a:xfrm>
          <a:off x="2544233" y="4353984"/>
          <a:ext cx="328084" cy="0"/>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4</xdr:col>
      <xdr:colOff>480483</xdr:colOff>
      <xdr:row>24</xdr:row>
      <xdr:rowOff>14817</xdr:rowOff>
    </xdr:from>
    <xdr:to>
      <xdr:col>4</xdr:col>
      <xdr:colOff>808567</xdr:colOff>
      <xdr:row>24</xdr:row>
      <xdr:rowOff>14817</xdr:rowOff>
    </xdr:to>
    <xdr:cxnSp macro="">
      <xdr:nvCxnSpPr>
        <xdr:cNvPr id="14" name="Straight Connector 13">
          <a:extLst>
            <a:ext uri="{FF2B5EF4-FFF2-40B4-BE49-F238E27FC236}">
              <a16:creationId xmlns:a16="http://schemas.microsoft.com/office/drawing/2014/main" id="{00000000-0008-0000-0000-00000E000000}"/>
            </a:ext>
          </a:extLst>
        </xdr:cNvPr>
        <xdr:cNvCxnSpPr/>
      </xdr:nvCxnSpPr>
      <xdr:spPr>
        <a:xfrm>
          <a:off x="3014133" y="4358217"/>
          <a:ext cx="328084" cy="0"/>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5</xdr:col>
      <xdr:colOff>61383</xdr:colOff>
      <xdr:row>24</xdr:row>
      <xdr:rowOff>8467</xdr:rowOff>
    </xdr:from>
    <xdr:to>
      <xdr:col>6</xdr:col>
      <xdr:colOff>251884</xdr:colOff>
      <xdr:row>24</xdr:row>
      <xdr:rowOff>8467</xdr:rowOff>
    </xdr:to>
    <xdr:cxnSp macro="">
      <xdr:nvCxnSpPr>
        <xdr:cNvPr id="15" name="Straight Connector 14">
          <a:extLst>
            <a:ext uri="{FF2B5EF4-FFF2-40B4-BE49-F238E27FC236}">
              <a16:creationId xmlns:a16="http://schemas.microsoft.com/office/drawing/2014/main" id="{00000000-0008-0000-0000-00000F000000}"/>
            </a:ext>
          </a:extLst>
        </xdr:cNvPr>
        <xdr:cNvCxnSpPr/>
      </xdr:nvCxnSpPr>
      <xdr:spPr>
        <a:xfrm>
          <a:off x="3585633" y="4351867"/>
          <a:ext cx="323851" cy="0"/>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6</xdr:col>
      <xdr:colOff>425450</xdr:colOff>
      <xdr:row>24</xdr:row>
      <xdr:rowOff>12700</xdr:rowOff>
    </xdr:from>
    <xdr:to>
      <xdr:col>6</xdr:col>
      <xdr:colOff>753534</xdr:colOff>
      <xdr:row>24</xdr:row>
      <xdr:rowOff>12700</xdr:rowOff>
    </xdr:to>
    <xdr:cxnSp macro="">
      <xdr:nvCxnSpPr>
        <xdr:cNvPr id="16" name="Straight Connector 15">
          <a:extLst>
            <a:ext uri="{FF2B5EF4-FFF2-40B4-BE49-F238E27FC236}">
              <a16:creationId xmlns:a16="http://schemas.microsoft.com/office/drawing/2014/main" id="{00000000-0008-0000-0000-000010000000}"/>
            </a:ext>
          </a:extLst>
        </xdr:cNvPr>
        <xdr:cNvCxnSpPr/>
      </xdr:nvCxnSpPr>
      <xdr:spPr>
        <a:xfrm>
          <a:off x="4083050" y="4356100"/>
          <a:ext cx="328084" cy="0"/>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7</xdr:col>
      <xdr:colOff>48682</xdr:colOff>
      <xdr:row>24</xdr:row>
      <xdr:rowOff>6350</xdr:rowOff>
    </xdr:from>
    <xdr:to>
      <xdr:col>8</xdr:col>
      <xdr:colOff>80433</xdr:colOff>
      <xdr:row>24</xdr:row>
      <xdr:rowOff>6350</xdr:rowOff>
    </xdr:to>
    <xdr:cxnSp macro="">
      <xdr:nvCxnSpPr>
        <xdr:cNvPr id="17" name="Straight Connector 16">
          <a:extLst>
            <a:ext uri="{FF2B5EF4-FFF2-40B4-BE49-F238E27FC236}">
              <a16:creationId xmlns:a16="http://schemas.microsoft.com/office/drawing/2014/main" id="{00000000-0008-0000-0000-000011000000}"/>
            </a:ext>
          </a:extLst>
        </xdr:cNvPr>
        <xdr:cNvCxnSpPr/>
      </xdr:nvCxnSpPr>
      <xdr:spPr>
        <a:xfrm>
          <a:off x="4858807" y="4349750"/>
          <a:ext cx="327026" cy="0"/>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8</xdr:col>
      <xdr:colOff>296332</xdr:colOff>
      <xdr:row>24</xdr:row>
      <xdr:rowOff>10583</xdr:rowOff>
    </xdr:from>
    <xdr:to>
      <xdr:col>8</xdr:col>
      <xdr:colOff>624416</xdr:colOff>
      <xdr:row>24</xdr:row>
      <xdr:rowOff>10583</xdr:rowOff>
    </xdr:to>
    <xdr:cxnSp macro="">
      <xdr:nvCxnSpPr>
        <xdr:cNvPr id="18" name="Straight Connector 17">
          <a:extLst>
            <a:ext uri="{FF2B5EF4-FFF2-40B4-BE49-F238E27FC236}">
              <a16:creationId xmlns:a16="http://schemas.microsoft.com/office/drawing/2014/main" id="{00000000-0008-0000-0000-000012000000}"/>
            </a:ext>
          </a:extLst>
        </xdr:cNvPr>
        <xdr:cNvCxnSpPr/>
      </xdr:nvCxnSpPr>
      <xdr:spPr>
        <a:xfrm>
          <a:off x="5401732" y="4353983"/>
          <a:ext cx="328084" cy="0"/>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9</xdr:col>
      <xdr:colOff>57150</xdr:colOff>
      <xdr:row>24</xdr:row>
      <xdr:rowOff>25400</xdr:rowOff>
    </xdr:from>
    <xdr:to>
      <xdr:col>10</xdr:col>
      <xdr:colOff>131234</xdr:colOff>
      <xdr:row>24</xdr:row>
      <xdr:rowOff>25400</xdr:rowOff>
    </xdr:to>
    <xdr:cxnSp macro="">
      <xdr:nvCxnSpPr>
        <xdr:cNvPr id="19" name="Straight Connector 18">
          <a:extLst>
            <a:ext uri="{FF2B5EF4-FFF2-40B4-BE49-F238E27FC236}">
              <a16:creationId xmlns:a16="http://schemas.microsoft.com/office/drawing/2014/main" id="{00000000-0008-0000-0000-000013000000}"/>
            </a:ext>
          </a:extLst>
        </xdr:cNvPr>
        <xdr:cNvCxnSpPr/>
      </xdr:nvCxnSpPr>
      <xdr:spPr>
        <a:xfrm>
          <a:off x="5915025" y="4368800"/>
          <a:ext cx="331259" cy="0"/>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10</xdr:col>
      <xdr:colOff>315385</xdr:colOff>
      <xdr:row>24</xdr:row>
      <xdr:rowOff>19050</xdr:rowOff>
    </xdr:from>
    <xdr:to>
      <xdr:col>10</xdr:col>
      <xdr:colOff>643469</xdr:colOff>
      <xdr:row>24</xdr:row>
      <xdr:rowOff>19050</xdr:rowOff>
    </xdr:to>
    <xdr:cxnSp macro="">
      <xdr:nvCxnSpPr>
        <xdr:cNvPr id="20" name="Straight Connector 19">
          <a:extLst>
            <a:ext uri="{FF2B5EF4-FFF2-40B4-BE49-F238E27FC236}">
              <a16:creationId xmlns:a16="http://schemas.microsoft.com/office/drawing/2014/main" id="{00000000-0008-0000-0000-000014000000}"/>
            </a:ext>
          </a:extLst>
        </xdr:cNvPr>
        <xdr:cNvCxnSpPr/>
      </xdr:nvCxnSpPr>
      <xdr:spPr>
        <a:xfrm>
          <a:off x="6430435" y="4362450"/>
          <a:ext cx="328084" cy="0"/>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10</xdr:col>
      <xdr:colOff>848788</xdr:colOff>
      <xdr:row>24</xdr:row>
      <xdr:rowOff>23284</xdr:rowOff>
    </xdr:from>
    <xdr:to>
      <xdr:col>10</xdr:col>
      <xdr:colOff>1176872</xdr:colOff>
      <xdr:row>24</xdr:row>
      <xdr:rowOff>23284</xdr:rowOff>
    </xdr:to>
    <xdr:cxnSp macro="">
      <xdr:nvCxnSpPr>
        <xdr:cNvPr id="21" name="Straight Connector 20">
          <a:extLst>
            <a:ext uri="{FF2B5EF4-FFF2-40B4-BE49-F238E27FC236}">
              <a16:creationId xmlns:a16="http://schemas.microsoft.com/office/drawing/2014/main" id="{00000000-0008-0000-0000-000015000000}"/>
            </a:ext>
          </a:extLst>
        </xdr:cNvPr>
        <xdr:cNvCxnSpPr/>
      </xdr:nvCxnSpPr>
      <xdr:spPr>
        <a:xfrm>
          <a:off x="6963838" y="4366684"/>
          <a:ext cx="328084" cy="0"/>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11</xdr:col>
      <xdr:colOff>16939</xdr:colOff>
      <xdr:row>24</xdr:row>
      <xdr:rowOff>16934</xdr:rowOff>
    </xdr:from>
    <xdr:to>
      <xdr:col>12</xdr:col>
      <xdr:colOff>6356</xdr:colOff>
      <xdr:row>24</xdr:row>
      <xdr:rowOff>16934</xdr:rowOff>
    </xdr:to>
    <xdr:cxnSp macro="">
      <xdr:nvCxnSpPr>
        <xdr:cNvPr id="22" name="Straight Connector 21">
          <a:extLst>
            <a:ext uri="{FF2B5EF4-FFF2-40B4-BE49-F238E27FC236}">
              <a16:creationId xmlns:a16="http://schemas.microsoft.com/office/drawing/2014/main" id="{00000000-0008-0000-0000-000016000000}"/>
            </a:ext>
          </a:extLst>
        </xdr:cNvPr>
        <xdr:cNvCxnSpPr/>
      </xdr:nvCxnSpPr>
      <xdr:spPr>
        <a:xfrm>
          <a:off x="7484539" y="4360334"/>
          <a:ext cx="332317" cy="0"/>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editAs="absolute">
    <xdr:from>
      <xdr:col>8</xdr:col>
      <xdr:colOff>68792</xdr:colOff>
      <xdr:row>8</xdr:row>
      <xdr:rowOff>52917</xdr:rowOff>
    </xdr:from>
    <xdr:to>
      <xdr:col>10</xdr:col>
      <xdr:colOff>68792</xdr:colOff>
      <xdr:row>9</xdr:row>
      <xdr:rowOff>94191</xdr:rowOff>
    </xdr:to>
    <xdr:sp macro="[1]!resetData" textlink="">
      <xdr:nvSpPr>
        <xdr:cNvPr id="23" name="Rectangle: Rounded Corners 22">
          <a:extLst>
            <a:ext uri="{FF2B5EF4-FFF2-40B4-BE49-F238E27FC236}">
              <a16:creationId xmlns:a16="http://schemas.microsoft.com/office/drawing/2014/main" id="{00000000-0008-0000-0000-000017000000}"/>
            </a:ext>
          </a:extLst>
        </xdr:cNvPr>
        <xdr:cNvSpPr/>
      </xdr:nvSpPr>
      <xdr:spPr>
        <a:xfrm>
          <a:off x="5174192" y="1662642"/>
          <a:ext cx="1009650" cy="250824"/>
        </a:xfrm>
        <a:prstGeom prst="roundRect">
          <a:avLst/>
        </a:prstGeom>
        <a:solidFill>
          <a:schemeClr val="accent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r>
            <a:rPr lang="en-US" sz="1100"/>
            <a:t>Reset</a:t>
          </a:r>
          <a:endParaRPr lang="tr-TR" sz="1100"/>
        </a:p>
      </xdr:txBody>
    </xdr:sp>
    <xdr:clientData/>
  </xdr:twoCellAnchor>
  <xdr:oneCellAnchor>
    <xdr:from>
      <xdr:col>2</xdr:col>
      <xdr:colOff>233891</xdr:colOff>
      <xdr:row>7</xdr:row>
      <xdr:rowOff>226483</xdr:rowOff>
    </xdr:from>
    <xdr:ext cx="1660525" cy="248851"/>
    <xdr:sp macro="" textlink="">
      <xdr:nvSpPr>
        <xdr:cNvPr id="24" name="TextBox 23">
          <a:extLst>
            <a:ext uri="{FF2B5EF4-FFF2-40B4-BE49-F238E27FC236}">
              <a16:creationId xmlns:a16="http://schemas.microsoft.com/office/drawing/2014/main" id="{00000000-0008-0000-0000-000018000000}"/>
            </a:ext>
          </a:extLst>
        </xdr:cNvPr>
        <xdr:cNvSpPr txBox="1"/>
      </xdr:nvSpPr>
      <xdr:spPr>
        <a:xfrm>
          <a:off x="1186391" y="1598083"/>
          <a:ext cx="1660525"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n-US" sz="1000">
              <a:solidFill>
                <a:schemeClr val="bg1">
                  <a:lumMod val="50000"/>
                </a:schemeClr>
              </a:solidFill>
            </a:rPr>
            <a:t>Mode transport</a:t>
          </a:r>
        </a:p>
      </xdr:txBody>
    </xdr:sp>
    <xdr:clientData/>
  </xdr:oneCellAnchor>
  <mc:AlternateContent xmlns:mc="http://schemas.openxmlformats.org/markup-compatibility/2006">
    <mc:Choice xmlns:a14="http://schemas.microsoft.com/office/drawing/2010/main" Requires="a14">
      <xdr:twoCellAnchor editAs="oneCell">
        <xdr:from>
          <xdr:col>3</xdr:col>
          <xdr:colOff>878586</xdr:colOff>
          <xdr:row>37</xdr:row>
          <xdr:rowOff>5</xdr:rowOff>
        </xdr:from>
        <xdr:to>
          <xdr:col>4</xdr:col>
          <xdr:colOff>691340</xdr:colOff>
          <xdr:row>40</xdr:row>
          <xdr:rowOff>36623</xdr:rowOff>
        </xdr:to>
        <xdr:pic>
          <xdr:nvPicPr>
            <xdr:cNvPr id="26" name="truck">
              <a:extLst>
                <a:ext uri="{FF2B5EF4-FFF2-40B4-BE49-F238E27FC236}">
                  <a16:creationId xmlns:a16="http://schemas.microsoft.com/office/drawing/2014/main" id="{00000000-0008-0000-0000-00001A000000}"/>
                </a:ext>
              </a:extLst>
            </xdr:cNvPr>
            <xdr:cNvPicPr>
              <a:picLocks noChangeAspect="1" noChangeArrowheads="1"/>
              <a:extLst>
                <a:ext uri="{84589F7E-364E-4C9E-8A38-B11213B215E9}">
                  <a14:cameraTool cellRange="ModeOfTransport" spid="_x0000_s17559"/>
                </a:ext>
              </a:extLst>
            </xdr:cNvPicPr>
          </xdr:nvPicPr>
          <xdr:blipFill>
            <a:blip xmlns:r="http://schemas.openxmlformats.org/officeDocument/2006/relationships" r:embed="rId1">
              <a:alphaModFix amt="0"/>
            </a:blip>
            <a:srcRect r="4440"/>
            <a:stretch>
              <a:fillRect/>
            </a:stretch>
          </xdr:blipFill>
          <xdr:spPr bwMode="auto">
            <a:xfrm>
              <a:off x="2440686" y="4038605"/>
              <a:ext cx="784304" cy="570018"/>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95250</xdr:colOff>
      <xdr:row>57</xdr:row>
      <xdr:rowOff>104776</xdr:rowOff>
    </xdr:from>
    <xdr:to>
      <xdr:col>5</xdr:col>
      <xdr:colOff>2438400</xdr:colOff>
      <xdr:row>62</xdr:row>
      <xdr:rowOff>142875</xdr:rowOff>
    </xdr:to>
    <xdr:sp macro="" textlink="">
      <xdr:nvSpPr>
        <xdr:cNvPr id="2" name="ZoneTexte 7">
          <a:extLst>
            <a:ext uri="{FF2B5EF4-FFF2-40B4-BE49-F238E27FC236}">
              <a16:creationId xmlns:a16="http://schemas.microsoft.com/office/drawing/2014/main" id="{F167E2B6-4948-4EC7-A23A-23FB33406354}"/>
            </a:ext>
          </a:extLst>
        </xdr:cNvPr>
        <xdr:cNvSpPr txBox="1"/>
      </xdr:nvSpPr>
      <xdr:spPr>
        <a:xfrm>
          <a:off x="95250" y="9429751"/>
          <a:ext cx="7753350" cy="8000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900" b="1"/>
            <a:t>CLAUSE</a:t>
          </a:r>
          <a:r>
            <a:rPr lang="fr-CA" sz="900" b="1" baseline="0"/>
            <a:t> DE NON-RESPONSABILITÉ</a:t>
          </a:r>
        </a:p>
        <a:p>
          <a:r>
            <a:rPr lang="fr-CA" sz="900" b="1" i="1" baseline="0"/>
            <a:t>Le client reconnaît que les prix et coûts qui apparaîssent au document, lui ont été fournis à sa demande et ce, gratuitement par Maisons Usinées Côté, sans obligation ni responsabilité, dans l'unique but de lui permettre d'établir un budget.  Le client est conscient que les prix et coûts mentionnés dans ce document ne sont qu'une estimation qui devra être confirmée par les founisseurs et sous-traitants.  Le client renonce, en conséquence, à tous recours contre Maisons Usinées Côté à ce titre.</a:t>
          </a:r>
        </a:p>
        <a:p>
          <a:endParaRPr lang="fr-CA" sz="900" b="1" i="1"/>
        </a:p>
      </xdr:txBody>
    </xdr:sp>
    <xdr:clientData/>
  </xdr:twoCellAnchor>
  <mc:AlternateContent xmlns:mc="http://schemas.openxmlformats.org/markup-compatibility/2006">
    <mc:Choice xmlns:a14="http://schemas.microsoft.com/office/drawing/2010/main" Requires="a14">
      <xdr:twoCellAnchor>
        <xdr:from>
          <xdr:col>8</xdr:col>
          <xdr:colOff>438150</xdr:colOff>
          <xdr:row>1</xdr:row>
          <xdr:rowOff>142875</xdr:rowOff>
        </xdr:from>
        <xdr:to>
          <xdr:col>11</xdr:col>
          <xdr:colOff>419100</xdr:colOff>
          <xdr:row>4</xdr:row>
          <xdr:rowOff>95250</xdr:rowOff>
        </xdr:to>
        <xdr:sp macro="" textlink="">
          <xdr:nvSpPr>
            <xdr:cNvPr id="41985" name="Button 1" hidden="1">
              <a:extLst>
                <a:ext uri="{63B3BB69-23CF-44E3-9099-C40C66FF867C}">
                  <a14:compatExt spid="_x0000_s41985"/>
                </a:ext>
                <a:ext uri="{FF2B5EF4-FFF2-40B4-BE49-F238E27FC236}">
                  <a16:creationId xmlns:a16="http://schemas.microsoft.com/office/drawing/2014/main" id="{70888D89-5670-4A14-BC59-82F266CB584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80"/>
                  </a:solidFill>
                  <a:latin typeface="Calibri"/>
                  <a:cs typeface="Calibri"/>
                </a:rPr>
                <a:t>NOUVEAU BUDGET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kevin\Downloads\Google-Distance-Calculato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ance"/>
      <sheetName val="Config"/>
      <sheetName val="Google-Distance-Calculator"/>
    </sheetNames>
    <definedNames>
      <definedName name="resetData"/>
    </definedNames>
    <sheetDataSet>
      <sheetData sheetId="0"/>
      <sheetData sheetId="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D4:K17"/>
  <sheetViews>
    <sheetView showGridLines="0" workbookViewId="0">
      <selection activeCell="E9" sqref="E9"/>
    </sheetView>
  </sheetViews>
  <sheetFormatPr baseColWidth="10" defaultColWidth="9.140625" defaultRowHeight="15" x14ac:dyDescent="0.25"/>
  <cols>
    <col min="4" max="4" width="14.85546875" customWidth="1"/>
    <col min="5" max="5" width="64.5703125" bestFit="1" customWidth="1"/>
    <col min="7" max="7" width="13.42578125" customWidth="1"/>
  </cols>
  <sheetData>
    <row r="4" spans="4:11" x14ac:dyDescent="0.25">
      <c r="D4" s="46" t="s">
        <v>77</v>
      </c>
      <c r="E4" s="47" t="s">
        <v>78</v>
      </c>
      <c r="F4" s="48"/>
      <c r="G4" s="48"/>
      <c r="H4" s="48"/>
      <c r="I4" s="48"/>
      <c r="J4" s="48"/>
      <c r="K4" s="48"/>
    </row>
    <row r="5" spans="4:11" x14ac:dyDescent="0.25">
      <c r="D5" s="2" t="s">
        <v>79</v>
      </c>
      <c r="E5" s="47" t="str">
        <f>SourceHouseNumber &amp;"+" &amp;SourceStreetName &amp; "+" &amp; SourceCity &amp; "+" &amp; SourcePostalCode &amp; "+" &amp; SourceState &amp; "+" &amp;Sourcecountry</f>
        <v>+Terrebonne. Quebec++++</v>
      </c>
    </row>
    <row r="6" spans="4:11" x14ac:dyDescent="0.25">
      <c r="D6" s="49" t="s">
        <v>80</v>
      </c>
      <c r="E6" s="50" t="str">
        <f>TargetHouseNumber &amp;"+" &amp;TargetStreetName &amp; "+" &amp; TargetCity &amp; "+" &amp; TargetPostalCode &amp; "+" &amp; TargetState &amp; "+" &amp;TargetCountry</f>
        <v>+notre-dame-de-la-merci++++</v>
      </c>
      <c r="F6" s="51"/>
      <c r="G6" s="51"/>
      <c r="H6" s="51"/>
      <c r="I6" s="51"/>
      <c r="J6" s="51"/>
      <c r="K6" s="51"/>
    </row>
    <row r="7" spans="4:11" x14ac:dyDescent="0.25">
      <c r="D7" s="49" t="s">
        <v>81</v>
      </c>
      <c r="E7" s="50" t="str">
        <f>LOWER(SelectedMode)</f>
        <v>driving</v>
      </c>
      <c r="F7" s="51"/>
      <c r="G7" s="51"/>
      <c r="H7" s="51"/>
      <c r="I7" s="51"/>
      <c r="J7" s="51"/>
      <c r="K7" s="51"/>
    </row>
    <row r="8" spans="4:11" x14ac:dyDescent="0.25">
      <c r="D8" s="46" t="s">
        <v>82</v>
      </c>
      <c r="E8" s="52" t="str">
        <f>SUBSTITUTE(E4&amp;E5&amp;"&amp;destinations=" &amp;E6 &amp; "&amp;mode=" &amp; mode &amp;"&amp;key=" &amp;apiKey," ","%")</f>
        <v>https://maps.googleapis.com/maps/api/distancematrix/xml?origins=+Terrebonne.%Quebec++++&amp;destinations=+notre-dame-de-la-merci++++&amp;mode=driving&amp;key=AIzaSyD8gwaXjoBgwvEfXi8XWfxAdBQKO1twr7g</v>
      </c>
      <c r="F8" s="48"/>
      <c r="G8" s="48"/>
      <c r="H8" s="48"/>
      <c r="I8" s="48"/>
      <c r="J8" s="48"/>
      <c r="K8" s="48"/>
    </row>
    <row r="9" spans="4:11" x14ac:dyDescent="0.25">
      <c r="D9" s="2" t="s">
        <v>83</v>
      </c>
      <c r="E9" s="52" t="s">
        <v>84</v>
      </c>
    </row>
    <row r="13" spans="4:11" x14ac:dyDescent="0.25">
      <c r="F13" t="s">
        <v>85</v>
      </c>
      <c r="G13" s="53"/>
      <c r="H13" s="53"/>
    </row>
    <row r="14" spans="4:11" ht="54" customHeight="1" x14ac:dyDescent="0.25">
      <c r="F14" s="54"/>
      <c r="H14" s="53"/>
    </row>
    <row r="15" spans="4:11" ht="48" customHeight="1" x14ac:dyDescent="0.25">
      <c r="F15" s="54" t="s">
        <v>72</v>
      </c>
      <c r="H15" s="53"/>
    </row>
    <row r="16" spans="4:11" ht="62.25" customHeight="1" x14ac:dyDescent="0.25">
      <c r="F16" s="54"/>
      <c r="H16" s="53"/>
    </row>
    <row r="17" spans="6:8" ht="62.25" customHeight="1" x14ac:dyDescent="0.25">
      <c r="F17" s="54"/>
      <c r="H17" s="53"/>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AD39"/>
  <sheetViews>
    <sheetView showGridLines="0" zoomScale="90" zoomScaleNormal="90" workbookViewId="0">
      <selection activeCell="E63" sqref="E63"/>
    </sheetView>
  </sheetViews>
  <sheetFormatPr baseColWidth="10" defaultColWidth="9.140625" defaultRowHeight="12" x14ac:dyDescent="0.2"/>
  <cols>
    <col min="1" max="1" width="3.7109375" style="34" customWidth="1"/>
    <col min="2" max="2" width="10.5703125" style="34" customWidth="1"/>
    <col min="3" max="3" width="9.140625" style="34"/>
    <col min="4" max="4" width="14.5703125" style="34" customWidth="1"/>
    <col min="5" max="5" width="14.85546875" style="34" customWidth="1"/>
    <col min="6" max="6" width="2" style="34" customWidth="1"/>
    <col min="7" max="7" width="17.28515625" style="34" customWidth="1"/>
    <col min="8" max="8" width="4.42578125" style="34" customWidth="1"/>
    <col min="9" max="9" width="11.28515625" style="34" customWidth="1"/>
    <col min="10" max="10" width="3.85546875" style="34" customWidth="1"/>
    <col min="11" max="11" width="20.28515625" style="34" customWidth="1"/>
    <col min="12" max="12" width="5.140625" style="34" customWidth="1"/>
    <col min="13" max="13" width="17.5703125" style="34" customWidth="1"/>
    <col min="14" max="14" width="3.85546875" style="34" customWidth="1"/>
    <col min="15" max="15" width="7.7109375" style="34" customWidth="1"/>
    <col min="16" max="16" width="5" style="34" customWidth="1"/>
    <col min="17" max="18" width="9.140625" style="34"/>
    <col min="19" max="19" width="9.42578125" style="34" customWidth="1"/>
    <col min="20" max="16384" width="9.140625" style="34"/>
  </cols>
  <sheetData>
    <row r="1" spans="1:30" ht="34.5" customHeight="1" x14ac:dyDescent="0.2">
      <c r="A1" s="33"/>
    </row>
    <row r="2" spans="1:30" x14ac:dyDescent="0.2">
      <c r="B2" s="35"/>
      <c r="C2" s="35"/>
      <c r="D2" s="35"/>
      <c r="E2" s="35"/>
      <c r="F2" s="35"/>
      <c r="G2" s="35"/>
      <c r="H2" s="35"/>
      <c r="I2" s="35"/>
      <c r="J2" s="35"/>
      <c r="K2" s="35"/>
      <c r="L2" s="35"/>
      <c r="M2" s="35"/>
      <c r="N2" s="35"/>
      <c r="O2" s="35"/>
      <c r="P2" s="35"/>
      <c r="X2" s="36"/>
    </row>
    <row r="3" spans="1:30" x14ac:dyDescent="0.2">
      <c r="B3" s="35"/>
      <c r="C3" s="35"/>
      <c r="D3" s="35"/>
      <c r="E3" s="35"/>
      <c r="F3" s="35"/>
      <c r="G3" s="35" t="s">
        <v>71</v>
      </c>
      <c r="H3" s="35"/>
      <c r="I3" s="35"/>
      <c r="J3" s="35"/>
      <c r="K3" s="35"/>
      <c r="L3" s="35"/>
      <c r="M3" s="35"/>
      <c r="N3" s="35"/>
      <c r="O3" s="35"/>
      <c r="P3" s="35"/>
    </row>
    <row r="4" spans="1:30" s="37" customFormat="1" ht="15" customHeight="1" x14ac:dyDescent="0.25">
      <c r="B4" s="35"/>
      <c r="C4" s="194" t="s">
        <v>116</v>
      </c>
      <c r="D4" s="194"/>
      <c r="E4" s="194"/>
      <c r="F4" s="35"/>
      <c r="G4" s="38"/>
      <c r="H4" s="35"/>
      <c r="I4" s="38"/>
      <c r="J4" s="35"/>
      <c r="K4" s="38"/>
      <c r="L4" s="35"/>
      <c r="M4" s="38"/>
      <c r="N4" s="35"/>
      <c r="O4" s="39"/>
      <c r="P4" s="35"/>
      <c r="S4" s="34"/>
      <c r="T4" s="34"/>
      <c r="U4" s="34"/>
      <c r="V4" s="34"/>
      <c r="W4" s="34"/>
      <c r="X4" s="36"/>
      <c r="Y4" s="34"/>
      <c r="Z4" s="34"/>
      <c r="AA4" s="34"/>
      <c r="AB4" s="34"/>
      <c r="AC4" s="34"/>
      <c r="AD4" s="34"/>
    </row>
    <row r="5" spans="1:30" ht="7.5" customHeight="1" x14ac:dyDescent="0.2">
      <c r="B5" s="35"/>
      <c r="C5" s="40"/>
      <c r="D5" s="40"/>
      <c r="E5" s="40"/>
      <c r="F5" s="35"/>
      <c r="G5" s="35"/>
      <c r="H5" s="35"/>
      <c r="I5" s="35"/>
      <c r="J5" s="35"/>
      <c r="K5" s="35"/>
      <c r="L5" s="35"/>
      <c r="M5" s="35"/>
      <c r="N5" s="35"/>
      <c r="O5" s="41"/>
      <c r="P5" s="35"/>
    </row>
    <row r="6" spans="1:30" x14ac:dyDescent="0.2">
      <c r="B6" s="35"/>
      <c r="C6" s="40"/>
      <c r="D6" s="40"/>
      <c r="E6" s="40"/>
      <c r="F6" s="35"/>
      <c r="G6" s="35"/>
      <c r="H6" s="35"/>
      <c r="I6" s="35"/>
      <c r="J6" s="35"/>
      <c r="K6" s="35"/>
      <c r="L6" s="35"/>
      <c r="M6" s="35"/>
      <c r="N6" s="35"/>
      <c r="O6" s="41"/>
      <c r="P6" s="35"/>
      <c r="X6" s="36"/>
    </row>
    <row r="7" spans="1:30" s="37" customFormat="1" ht="15" customHeight="1" x14ac:dyDescent="0.25">
      <c r="B7" s="35"/>
      <c r="C7" s="194" t="s">
        <v>279</v>
      </c>
      <c r="D7" s="194"/>
      <c r="E7" s="194"/>
      <c r="F7" s="35"/>
      <c r="G7" s="38"/>
      <c r="H7" s="35"/>
      <c r="I7" s="38"/>
      <c r="J7" s="35"/>
      <c r="K7" s="38"/>
      <c r="L7" s="35"/>
      <c r="M7" s="38"/>
      <c r="N7" s="35"/>
      <c r="O7" s="39"/>
      <c r="P7" s="35"/>
      <c r="S7" s="34"/>
      <c r="T7" s="34"/>
      <c r="U7" s="34"/>
      <c r="V7" s="34"/>
      <c r="W7" s="34"/>
      <c r="X7" s="34"/>
      <c r="Y7" s="34"/>
      <c r="Z7" s="34"/>
      <c r="AA7" s="34"/>
      <c r="AB7" s="34"/>
      <c r="AC7" s="34"/>
      <c r="AD7" s="34"/>
    </row>
    <row r="8" spans="1:30" ht="18.75" customHeight="1" x14ac:dyDescent="0.2">
      <c r="B8" s="35"/>
      <c r="C8" s="35"/>
      <c r="D8" s="35"/>
      <c r="E8" s="35"/>
      <c r="F8" s="35"/>
      <c r="G8" s="35"/>
      <c r="H8" s="35"/>
      <c r="I8" s="35"/>
      <c r="J8" s="35"/>
      <c r="K8" s="35"/>
      <c r="L8" s="35"/>
      <c r="M8" s="35"/>
      <c r="N8" s="35"/>
      <c r="O8" s="35"/>
      <c r="P8" s="35"/>
    </row>
    <row r="9" spans="1:30" ht="16.5" customHeight="1" x14ac:dyDescent="0.2">
      <c r="B9" s="35"/>
      <c r="C9" s="35"/>
      <c r="D9" s="35"/>
      <c r="E9" s="42" t="s">
        <v>72</v>
      </c>
      <c r="F9" s="35"/>
      <c r="G9" s="35"/>
      <c r="H9" s="35"/>
      <c r="I9" s="35"/>
      <c r="J9" s="35"/>
      <c r="K9" s="35"/>
      <c r="L9" s="35"/>
      <c r="M9" s="35"/>
      <c r="N9" s="35"/>
      <c r="O9" s="35"/>
      <c r="P9" s="35"/>
    </row>
    <row r="10" spans="1:30" x14ac:dyDescent="0.2">
      <c r="B10" s="35"/>
      <c r="C10" s="35"/>
      <c r="D10" s="35"/>
      <c r="E10" s="35"/>
      <c r="F10" s="35"/>
      <c r="G10" s="35"/>
      <c r="H10" s="35"/>
      <c r="I10" s="35"/>
      <c r="J10" s="35"/>
      <c r="K10" s="35"/>
      <c r="L10" s="35"/>
      <c r="M10" s="35"/>
      <c r="N10" s="35"/>
      <c r="O10" s="35"/>
      <c r="P10" s="35"/>
    </row>
    <row r="11" spans="1:30" ht="4.5" customHeight="1" x14ac:dyDescent="0.2">
      <c r="B11" s="43"/>
      <c r="C11" s="43"/>
      <c r="D11" s="43"/>
      <c r="E11" s="43"/>
      <c r="F11" s="43"/>
      <c r="G11" s="43"/>
      <c r="H11" s="43"/>
      <c r="I11" s="43"/>
      <c r="J11" s="43"/>
      <c r="K11" s="43"/>
      <c r="L11" s="43"/>
      <c r="M11" s="43"/>
      <c r="N11" s="43"/>
      <c r="O11" s="43"/>
      <c r="P11" s="43"/>
    </row>
    <row r="12" spans="1:30" ht="15" customHeight="1" x14ac:dyDescent="0.2"/>
    <row r="13" spans="1:30" ht="24.75" customHeight="1" x14ac:dyDescent="0.2"/>
    <row r="14" spans="1:30" ht="23.25" hidden="1" customHeight="1" x14ac:dyDescent="0.2">
      <c r="F14" s="195">
        <v>90868</v>
      </c>
      <c r="G14" s="195"/>
      <c r="H14" s="44" t="s">
        <v>73</v>
      </c>
      <c r="K14" s="45">
        <v>72</v>
      </c>
      <c r="L14" s="44" t="s">
        <v>74</v>
      </c>
    </row>
    <row r="16" spans="1:30" ht="23.25" x14ac:dyDescent="0.2">
      <c r="F16" s="196">
        <f>distance/1000</f>
        <v>90.867999999999995</v>
      </c>
      <c r="G16" s="196"/>
      <c r="H16" s="44" t="s">
        <v>75</v>
      </c>
      <c r="K16" s="45">
        <f>duration/60</f>
        <v>1.2</v>
      </c>
      <c r="L16" s="44" t="s">
        <v>76</v>
      </c>
    </row>
    <row r="18" spans="3:19" ht="4.5" customHeight="1" x14ac:dyDescent="0.2"/>
    <row r="19" spans="3:19" ht="7.5" hidden="1" customHeight="1" x14ac:dyDescent="0.2"/>
    <row r="20" spans="3:19" ht="9.75" hidden="1" customHeight="1" x14ac:dyDescent="0.2"/>
    <row r="21" spans="3:19" ht="3" hidden="1" customHeight="1" x14ac:dyDescent="0.2"/>
    <row r="22" spans="3:19" ht="11.25" hidden="1" customHeight="1" x14ac:dyDescent="0.2"/>
    <row r="23" spans="3:19" ht="15" hidden="1" x14ac:dyDescent="0.25">
      <c r="D23"/>
      <c r="H23"/>
    </row>
    <row r="24" spans="3:19" ht="18.75" hidden="1" customHeight="1" x14ac:dyDescent="0.2">
      <c r="C24" s="197" t="str">
        <f>IF(SourceCity="","",SourceCity)</f>
        <v/>
      </c>
      <c r="D24" s="197"/>
      <c r="E24" s="198"/>
      <c r="F24" s="198"/>
      <c r="G24" s="198"/>
      <c r="H24" s="198"/>
      <c r="I24" s="198"/>
      <c r="J24" s="198"/>
      <c r="K24" s="198"/>
      <c r="L24" s="198"/>
      <c r="M24" s="193" t="str">
        <f>IF(TargetCity="","",TargetCity)</f>
        <v/>
      </c>
      <c r="N24" s="193"/>
      <c r="O24" s="193"/>
    </row>
    <row r="25" spans="3:19" ht="20.25" hidden="1" customHeight="1" x14ac:dyDescent="0.2">
      <c r="C25" s="197"/>
      <c r="D25" s="197"/>
      <c r="E25" s="199"/>
      <c r="F25" s="199"/>
      <c r="G25" s="199"/>
      <c r="H25" s="199"/>
      <c r="I25" s="199"/>
      <c r="J25" s="199"/>
      <c r="K25" s="199"/>
      <c r="L25" s="199"/>
      <c r="M25" s="193"/>
      <c r="N25" s="193"/>
      <c r="O25" s="193"/>
    </row>
    <row r="26" spans="3:19" hidden="1" x14ac:dyDescent="0.2"/>
    <row r="27" spans="3:19" ht="15" hidden="1" x14ac:dyDescent="0.25">
      <c r="S27"/>
    </row>
    <row r="28" spans="3:19" hidden="1" x14ac:dyDescent="0.2"/>
    <row r="29" spans="3:19" ht="15" hidden="1" x14ac:dyDescent="0.25">
      <c r="G29"/>
    </row>
    <row r="30" spans="3:19" ht="4.5" customHeight="1" x14ac:dyDescent="0.2"/>
    <row r="31" spans="3:19" hidden="1" x14ac:dyDescent="0.2"/>
    <row r="32" spans="3:19" ht="8.25" customHeight="1" x14ac:dyDescent="0.2"/>
    <row r="33" spans="7:13" hidden="1" x14ac:dyDescent="0.2"/>
    <row r="34" spans="7:13" ht="15" x14ac:dyDescent="0.25">
      <c r="G34"/>
      <c r="K34"/>
    </row>
    <row r="37" spans="7:13" ht="15" x14ac:dyDescent="0.25">
      <c r="J37"/>
      <c r="M37"/>
    </row>
    <row r="38" spans="7:13" ht="15" x14ac:dyDescent="0.25">
      <c r="I38"/>
    </row>
    <row r="39" spans="7:13" ht="15" x14ac:dyDescent="0.25">
      <c r="M39"/>
    </row>
  </sheetData>
  <mergeCells count="7">
    <mergeCell ref="M24:O25"/>
    <mergeCell ref="C4:E4"/>
    <mergeCell ref="C7:E7"/>
    <mergeCell ref="F14:G14"/>
    <mergeCell ref="F16:G16"/>
    <mergeCell ref="C24:D25"/>
    <mergeCell ref="E24:L25"/>
  </mergeCells>
  <dataValidations count="1">
    <dataValidation type="list" allowBlank="1" showInputMessage="1" showErrorMessage="1" sqref="E9">
      <formula1>TransportModeList</formula1>
    </dataValidation>
  </dataValidations>
  <pageMargins left="0.7" right="0.7" top="0.75" bottom="0.75" header="0.3" footer="0.3"/>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54"/>
  <sheetViews>
    <sheetView zoomScale="85" zoomScaleNormal="85" workbookViewId="0">
      <selection activeCell="E32" sqref="E32"/>
    </sheetView>
  </sheetViews>
  <sheetFormatPr baseColWidth="10" defaultColWidth="9.140625" defaultRowHeight="15" x14ac:dyDescent="0.25"/>
  <cols>
    <col min="1" max="1" width="23.85546875" customWidth="1"/>
    <col min="2" max="2" width="22" customWidth="1"/>
    <col min="3" max="3" width="14" customWidth="1"/>
    <col min="4" max="4" width="16.140625" customWidth="1"/>
    <col min="5" max="5" width="14" customWidth="1"/>
    <col min="6" max="6" width="13.85546875" customWidth="1"/>
    <col min="7" max="7" width="13.28515625" customWidth="1"/>
    <col min="9" max="9" width="30.7109375" customWidth="1"/>
    <col min="10" max="10" width="20.7109375" style="183" customWidth="1"/>
    <col min="11" max="11" width="24.7109375" customWidth="1"/>
    <col min="12" max="12" width="22.5703125" customWidth="1"/>
    <col min="13" max="13" width="12.140625" customWidth="1"/>
    <col min="14" max="14" width="13.7109375" customWidth="1"/>
    <col min="15" max="15" width="20" customWidth="1"/>
    <col min="16" max="16" width="27.28515625" customWidth="1"/>
    <col min="17" max="17" width="31.140625" customWidth="1"/>
    <col min="18" max="18" width="29.7109375" customWidth="1"/>
    <col min="19" max="19" width="27" customWidth="1"/>
  </cols>
  <sheetData>
    <row r="1" spans="1:18" ht="19.5" thickBot="1" x14ac:dyDescent="0.35">
      <c r="J1" s="187">
        <f>SUM(J2:J550)</f>
        <v>381179.85</v>
      </c>
      <c r="O1" s="57"/>
      <c r="Q1" s="14" t="s">
        <v>62</v>
      </c>
      <c r="R1" s="14" t="s">
        <v>63</v>
      </c>
    </row>
    <row r="2" spans="1:18" ht="16.5" thickBot="1" x14ac:dyDescent="0.3">
      <c r="A2" s="12"/>
      <c r="B2" s="14" t="s">
        <v>4</v>
      </c>
      <c r="C2" s="18" t="s">
        <v>5</v>
      </c>
      <c r="D2" s="14" t="s">
        <v>6</v>
      </c>
      <c r="E2" s="18" t="s">
        <v>7</v>
      </c>
      <c r="F2" s="14" t="s">
        <v>8</v>
      </c>
      <c r="G2" s="16" t="s">
        <v>9</v>
      </c>
      <c r="I2" s="23"/>
      <c r="J2" s="184"/>
      <c r="O2" s="58"/>
      <c r="Q2" t="s">
        <v>273</v>
      </c>
      <c r="R2" t="s">
        <v>272</v>
      </c>
    </row>
    <row r="3" spans="1:18" ht="15.75" thickBot="1" x14ac:dyDescent="0.3">
      <c r="A3" s="14" t="s">
        <v>3</v>
      </c>
      <c r="B3" s="13">
        <v>36</v>
      </c>
      <c r="C3" s="19"/>
      <c r="D3" s="13">
        <v>36</v>
      </c>
      <c r="E3" s="19"/>
      <c r="F3" s="13"/>
      <c r="G3" s="21"/>
      <c r="J3" s="185"/>
      <c r="L3" t="s">
        <v>175</v>
      </c>
      <c r="M3">
        <v>1</v>
      </c>
      <c r="N3">
        <v>1600</v>
      </c>
      <c r="O3" s="1">
        <f>M3*N3</f>
        <v>1600</v>
      </c>
      <c r="Q3" t="s">
        <v>276</v>
      </c>
      <c r="R3" t="s">
        <v>275</v>
      </c>
    </row>
    <row r="4" spans="1:18" ht="15.75" thickBot="1" x14ac:dyDescent="0.3">
      <c r="A4" s="14" t="s">
        <v>2</v>
      </c>
      <c r="B4" s="17">
        <v>30.5</v>
      </c>
      <c r="C4" s="20"/>
      <c r="D4" s="17">
        <v>30.5</v>
      </c>
      <c r="E4" s="20"/>
      <c r="F4" s="17"/>
      <c r="G4" s="22"/>
      <c r="I4" t="s">
        <v>173</v>
      </c>
      <c r="J4" s="185">
        <f>O40+O41+O42+O43+O44+O45+O47+O46+O53</f>
        <v>211225</v>
      </c>
      <c r="K4" s="188"/>
      <c r="L4" t="s">
        <v>12</v>
      </c>
      <c r="N4">
        <v>12000</v>
      </c>
      <c r="O4" s="1">
        <f t="shared" ref="O4:O8" si="0">M4*N4</f>
        <v>0</v>
      </c>
      <c r="Q4" t="s">
        <v>216</v>
      </c>
    </row>
    <row r="5" spans="1:18" ht="15.75" thickBot="1" x14ac:dyDescent="0.3">
      <c r="A5" s="15" t="s">
        <v>1</v>
      </c>
      <c r="B5" s="14">
        <f>B3*B4</f>
        <v>1098</v>
      </c>
      <c r="C5" s="14">
        <f t="shared" ref="C5:G5" si="1">C3*C4</f>
        <v>0</v>
      </c>
      <c r="D5" s="14">
        <f t="shared" si="1"/>
        <v>1098</v>
      </c>
      <c r="E5" s="14">
        <f t="shared" si="1"/>
        <v>0</v>
      </c>
      <c r="F5" s="14">
        <f t="shared" si="1"/>
        <v>0</v>
      </c>
      <c r="G5" s="14">
        <f t="shared" si="1"/>
        <v>0</v>
      </c>
      <c r="I5" t="s">
        <v>53</v>
      </c>
      <c r="J5" s="185">
        <f>O39</f>
        <v>6500</v>
      </c>
      <c r="K5" s="188"/>
      <c r="L5" t="s">
        <v>13</v>
      </c>
      <c r="M5">
        <v>1</v>
      </c>
      <c r="N5">
        <v>15000</v>
      </c>
      <c r="O5" s="1">
        <f t="shared" si="0"/>
        <v>15000</v>
      </c>
      <c r="Q5" t="s">
        <v>274</v>
      </c>
    </row>
    <row r="6" spans="1:18" ht="15.75" thickBot="1" x14ac:dyDescent="0.3">
      <c r="I6" t="s">
        <v>174</v>
      </c>
      <c r="J6" s="185">
        <f>O28+O29+O30+O31</f>
        <v>21028.5</v>
      </c>
      <c r="K6" s="188"/>
      <c r="L6" t="s">
        <v>14</v>
      </c>
      <c r="M6">
        <v>1</v>
      </c>
      <c r="N6">
        <v>8000</v>
      </c>
      <c r="O6" s="1">
        <f t="shared" si="0"/>
        <v>8000</v>
      </c>
    </row>
    <row r="7" spans="1:18" ht="15.75" thickBot="1" x14ac:dyDescent="0.3">
      <c r="A7" s="14" t="s">
        <v>24</v>
      </c>
      <c r="B7" s="14" t="s">
        <v>26</v>
      </c>
      <c r="C7" s="16" t="s">
        <v>25</v>
      </c>
      <c r="D7" s="14" t="s">
        <v>27</v>
      </c>
      <c r="E7" s="14" t="s">
        <v>28</v>
      </c>
      <c r="I7" t="s">
        <v>175</v>
      </c>
      <c r="J7" s="185">
        <f>O3</f>
        <v>1600</v>
      </c>
      <c r="K7" s="188"/>
      <c r="L7" t="s">
        <v>15</v>
      </c>
      <c r="M7">
        <v>1</v>
      </c>
      <c r="N7">
        <v>8000</v>
      </c>
      <c r="O7" s="1">
        <f t="shared" si="0"/>
        <v>8000</v>
      </c>
    </row>
    <row r="8" spans="1:18" ht="15.75" thickBot="1" x14ac:dyDescent="0.3">
      <c r="A8" s="4" t="s">
        <v>3</v>
      </c>
      <c r="B8" s="10">
        <v>9</v>
      </c>
      <c r="C8" s="29"/>
      <c r="D8" s="10"/>
      <c r="E8" s="27"/>
      <c r="I8" t="s">
        <v>176</v>
      </c>
      <c r="J8" s="185">
        <f>O7+O26+O27</f>
        <v>8000</v>
      </c>
      <c r="K8" s="188"/>
      <c r="L8" t="s">
        <v>16</v>
      </c>
      <c r="M8">
        <f>((B3*2)+(B4*2))+((C3*2)+(C4*2))</f>
        <v>133</v>
      </c>
      <c r="N8">
        <v>40</v>
      </c>
      <c r="O8" s="1">
        <f t="shared" si="0"/>
        <v>5320</v>
      </c>
    </row>
    <row r="9" spans="1:18" ht="15.75" thickBot="1" x14ac:dyDescent="0.3">
      <c r="A9" s="26" t="s">
        <v>2</v>
      </c>
      <c r="B9" s="11">
        <v>5</v>
      </c>
      <c r="C9" s="30"/>
      <c r="D9" s="11"/>
      <c r="E9" s="28"/>
      <c r="I9" s="56" t="s">
        <v>12</v>
      </c>
      <c r="J9" s="185">
        <f>O4</f>
        <v>0</v>
      </c>
      <c r="K9" s="188"/>
      <c r="L9" t="s">
        <v>10</v>
      </c>
      <c r="M9">
        <f>(D5+E5+F5+G5)*3.5</f>
        <v>3843</v>
      </c>
      <c r="N9">
        <v>0.85</v>
      </c>
      <c r="O9" s="1">
        <f>(M9)*N9</f>
        <v>3266.5499999999997</v>
      </c>
    </row>
    <row r="10" spans="1:18" ht="15.75" thickBot="1" x14ac:dyDescent="0.3">
      <c r="A10" s="25" t="s">
        <v>0</v>
      </c>
      <c r="B10" s="15">
        <v>50</v>
      </c>
      <c r="C10" s="15">
        <v>60</v>
      </c>
      <c r="D10" s="15">
        <v>85</v>
      </c>
      <c r="E10" s="15">
        <v>85</v>
      </c>
      <c r="I10" t="s">
        <v>100</v>
      </c>
      <c r="J10" s="185">
        <f>O5</f>
        <v>15000</v>
      </c>
      <c r="K10" s="188"/>
      <c r="L10" t="s">
        <v>11</v>
      </c>
      <c r="N10">
        <v>0.75</v>
      </c>
      <c r="O10" s="1">
        <f>(M10)*N10</f>
        <v>0</v>
      </c>
    </row>
    <row r="11" spans="1:18" ht="15.75" thickBot="1" x14ac:dyDescent="0.3">
      <c r="A11" s="24" t="s">
        <v>1</v>
      </c>
      <c r="B11" s="5">
        <f>(B8*B9)*B10</f>
        <v>2250</v>
      </c>
      <c r="C11" s="5">
        <f t="shared" ref="C11:E11" si="2">(C8*C9)*C10</f>
        <v>0</v>
      </c>
      <c r="D11" s="5">
        <f t="shared" si="2"/>
        <v>0</v>
      </c>
      <c r="E11" s="14">
        <f t="shared" si="2"/>
        <v>0</v>
      </c>
      <c r="I11" t="s">
        <v>101</v>
      </c>
      <c r="J11" s="185">
        <f>O6</f>
        <v>8000</v>
      </c>
      <c r="K11" s="188"/>
      <c r="L11" t="s">
        <v>70</v>
      </c>
      <c r="M11">
        <f>(D5+E5+F5+G5)*3.5</f>
        <v>3843</v>
      </c>
      <c r="N11">
        <v>1</v>
      </c>
      <c r="O11" s="1">
        <f>(M11)*N11</f>
        <v>3843</v>
      </c>
    </row>
    <row r="12" spans="1:18" ht="15.75" thickBot="1" x14ac:dyDescent="0.3">
      <c r="I12" t="s">
        <v>16</v>
      </c>
      <c r="J12" s="185">
        <f>O8</f>
        <v>5320</v>
      </c>
      <c r="K12" s="188"/>
      <c r="L12" t="s">
        <v>17</v>
      </c>
      <c r="M12">
        <v>1</v>
      </c>
      <c r="N12">
        <v>4500</v>
      </c>
      <c r="O12" s="1">
        <f>M12*N12</f>
        <v>4500</v>
      </c>
    </row>
    <row r="13" spans="1:18" ht="15.75" thickBot="1" x14ac:dyDescent="0.3">
      <c r="A13" s="14" t="s">
        <v>38</v>
      </c>
      <c r="B13" s="14" t="s">
        <v>26</v>
      </c>
      <c r="C13" s="14" t="s">
        <v>25</v>
      </c>
      <c r="D13" s="14" t="s">
        <v>27</v>
      </c>
      <c r="E13" s="3" t="s">
        <v>28</v>
      </c>
      <c r="I13" t="s">
        <v>10</v>
      </c>
      <c r="J13" s="185">
        <f>O9</f>
        <v>3266.5499999999997</v>
      </c>
      <c r="K13" s="188"/>
      <c r="L13" t="s">
        <v>29</v>
      </c>
      <c r="N13">
        <v>2</v>
      </c>
      <c r="O13" s="1">
        <f t="shared" ref="O13:O23" si="3">M13*N13</f>
        <v>0</v>
      </c>
    </row>
    <row r="14" spans="1:18" ht="15.75" thickBot="1" x14ac:dyDescent="0.3">
      <c r="A14" s="4" t="s">
        <v>3</v>
      </c>
      <c r="B14" s="10">
        <v>8</v>
      </c>
      <c r="C14" s="10"/>
      <c r="D14" s="10"/>
      <c r="E14" s="27">
        <v>11</v>
      </c>
      <c r="I14" t="s">
        <v>177</v>
      </c>
      <c r="J14" s="185">
        <f>O10+O11</f>
        <v>3843</v>
      </c>
      <c r="K14" s="188"/>
      <c r="L14" t="s">
        <v>30</v>
      </c>
      <c r="N14">
        <v>2.5</v>
      </c>
      <c r="O14" s="1">
        <f t="shared" si="3"/>
        <v>0</v>
      </c>
    </row>
    <row r="15" spans="1:18" ht="15.75" thickBot="1" x14ac:dyDescent="0.3">
      <c r="A15" s="26" t="s">
        <v>2</v>
      </c>
      <c r="B15" s="11">
        <v>6</v>
      </c>
      <c r="C15" s="11"/>
      <c r="D15" s="11"/>
      <c r="E15" s="28">
        <v>7</v>
      </c>
      <c r="I15" t="s">
        <v>178</v>
      </c>
      <c r="J15" s="185">
        <f>O12</f>
        <v>4500</v>
      </c>
      <c r="K15" s="188"/>
      <c r="L15" t="s">
        <v>31</v>
      </c>
      <c r="M15">
        <f>(B22+C22)</f>
        <v>2500</v>
      </c>
      <c r="N15">
        <v>1</v>
      </c>
      <c r="O15" s="1">
        <f t="shared" si="3"/>
        <v>2500</v>
      </c>
    </row>
    <row r="16" spans="1:18" ht="15.75" thickBot="1" x14ac:dyDescent="0.3">
      <c r="A16" s="25" t="s">
        <v>0</v>
      </c>
      <c r="B16" s="15">
        <v>50</v>
      </c>
      <c r="C16" s="15">
        <v>60</v>
      </c>
      <c r="D16" s="15">
        <v>85</v>
      </c>
      <c r="E16" s="15">
        <v>85</v>
      </c>
      <c r="I16" t="s">
        <v>179</v>
      </c>
      <c r="J16" s="185">
        <f>O33+O34+O35+O36</f>
        <v>3992</v>
      </c>
      <c r="K16" s="188"/>
      <c r="L16" t="s">
        <v>32</v>
      </c>
      <c r="M16">
        <v>18</v>
      </c>
      <c r="N16">
        <v>65</v>
      </c>
      <c r="O16" s="1">
        <f t="shared" si="3"/>
        <v>1170</v>
      </c>
    </row>
    <row r="17" spans="1:17" ht="15.75" thickBot="1" x14ac:dyDescent="0.3">
      <c r="A17" s="24" t="s">
        <v>1</v>
      </c>
      <c r="B17" s="5">
        <f>(B14*B15)*B16</f>
        <v>2400</v>
      </c>
      <c r="C17" s="5">
        <f t="shared" ref="C17" si="4">(C14*C15)*C16</f>
        <v>0</v>
      </c>
      <c r="D17" s="5">
        <f t="shared" ref="D17" si="5">(D14*D15)*D16</f>
        <v>0</v>
      </c>
      <c r="E17" s="14">
        <f t="shared" ref="E17" si="6">(E14*E15)*E16</f>
        <v>6545</v>
      </c>
      <c r="I17" t="s">
        <v>31</v>
      </c>
      <c r="J17" s="185">
        <f>O15</f>
        <v>2500</v>
      </c>
      <c r="K17" s="188"/>
      <c r="L17" t="s">
        <v>33</v>
      </c>
      <c r="M17">
        <f>(D5+E5+F5+G5)</f>
        <v>1098</v>
      </c>
      <c r="N17">
        <v>0.9</v>
      </c>
      <c r="O17" s="1">
        <f t="shared" si="3"/>
        <v>988.2</v>
      </c>
    </row>
    <row r="18" spans="1:17" ht="15.75" thickBot="1" x14ac:dyDescent="0.3">
      <c r="I18" t="s">
        <v>18</v>
      </c>
      <c r="J18" s="185">
        <f>O18</f>
        <v>950</v>
      </c>
      <c r="K18" s="188"/>
      <c r="L18" t="s">
        <v>18</v>
      </c>
      <c r="M18">
        <v>1</v>
      </c>
      <c r="N18">
        <v>950</v>
      </c>
      <c r="O18" s="1">
        <f t="shared" si="3"/>
        <v>950</v>
      </c>
    </row>
    <row r="19" spans="1:17" ht="15.75" thickBot="1" x14ac:dyDescent="0.3">
      <c r="A19" s="14" t="s">
        <v>35</v>
      </c>
      <c r="B19" s="12" t="s">
        <v>34</v>
      </c>
      <c r="C19" s="12" t="s">
        <v>36</v>
      </c>
      <c r="I19" t="s">
        <v>180</v>
      </c>
      <c r="J19" s="185">
        <f>O16+O17</f>
        <v>2158.1999999999998</v>
      </c>
      <c r="K19" s="188"/>
      <c r="L19" t="s">
        <v>19</v>
      </c>
      <c r="N19">
        <v>1.5</v>
      </c>
      <c r="O19" s="1">
        <f t="shared" si="3"/>
        <v>0</v>
      </c>
    </row>
    <row r="20" spans="1:17" ht="15.75" thickBot="1" x14ac:dyDescent="0.3">
      <c r="A20" s="26" t="s">
        <v>37</v>
      </c>
      <c r="B20" s="6">
        <v>2</v>
      </c>
      <c r="C20" s="7">
        <v>200</v>
      </c>
      <c r="I20" t="s">
        <v>181</v>
      </c>
      <c r="J20" s="185">
        <f>O19+O20+O21+O22+O23</f>
        <v>24000</v>
      </c>
      <c r="K20" s="188"/>
      <c r="L20" t="s">
        <v>20</v>
      </c>
      <c r="M20">
        <v>1</v>
      </c>
      <c r="N20">
        <v>20000</v>
      </c>
      <c r="O20" s="1">
        <f t="shared" si="3"/>
        <v>20000</v>
      </c>
    </row>
    <row r="21" spans="1:17" ht="15.75" thickBot="1" x14ac:dyDescent="0.3">
      <c r="A21" s="26" t="s">
        <v>0</v>
      </c>
      <c r="B21" s="8">
        <v>800</v>
      </c>
      <c r="C21" s="9">
        <v>4.5</v>
      </c>
      <c r="I21" t="s">
        <v>52</v>
      </c>
      <c r="J21" s="185">
        <f>O24+O25</f>
        <v>8795</v>
      </c>
      <c r="K21" s="188"/>
      <c r="L21" t="s">
        <v>21</v>
      </c>
      <c r="N21">
        <v>43</v>
      </c>
      <c r="O21" s="1">
        <f t="shared" si="3"/>
        <v>0</v>
      </c>
    </row>
    <row r="22" spans="1:17" ht="15.75" thickBot="1" x14ac:dyDescent="0.3">
      <c r="A22" s="14" t="s">
        <v>1</v>
      </c>
      <c r="B22" s="15">
        <f>B20*B21</f>
        <v>1600</v>
      </c>
      <c r="C22" s="15">
        <f>C20*C21</f>
        <v>900</v>
      </c>
      <c r="I22" t="s">
        <v>182</v>
      </c>
      <c r="J22" s="185">
        <f>O48+O49+O50</f>
        <v>9301.6</v>
      </c>
      <c r="K22" s="188"/>
      <c r="L22" t="s">
        <v>22</v>
      </c>
      <c r="M22">
        <v>1</v>
      </c>
      <c r="N22">
        <v>1000</v>
      </c>
      <c r="O22" s="1">
        <f t="shared" si="3"/>
        <v>1000</v>
      </c>
    </row>
    <row r="23" spans="1:17" x14ac:dyDescent="0.25">
      <c r="A23" s="23"/>
      <c r="I23" t="s">
        <v>183</v>
      </c>
      <c r="J23" s="185">
        <f>O51</f>
        <v>1200</v>
      </c>
      <c r="K23" s="188"/>
      <c r="L23" t="s">
        <v>23</v>
      </c>
      <c r="M23">
        <v>5</v>
      </c>
      <c r="N23">
        <v>600</v>
      </c>
      <c r="O23" s="1">
        <f t="shared" si="3"/>
        <v>3000</v>
      </c>
    </row>
    <row r="24" spans="1:17" x14ac:dyDescent="0.25">
      <c r="A24" s="23" t="s">
        <v>266</v>
      </c>
      <c r="B24" s="183">
        <f>J16+J17+J22</f>
        <v>15793.6</v>
      </c>
      <c r="I24" t="s">
        <v>184</v>
      </c>
      <c r="J24" s="185">
        <f>O52</f>
        <v>2000</v>
      </c>
      <c r="K24" s="188"/>
      <c r="L24" t="s">
        <v>24</v>
      </c>
      <c r="M24">
        <f>B11</f>
        <v>2250</v>
      </c>
      <c r="N24">
        <v>1</v>
      </c>
      <c r="O24" s="1">
        <f t="shared" ref="O24:O25" si="7">M24*N24</f>
        <v>2250</v>
      </c>
    </row>
    <row r="25" spans="1:17" x14ac:dyDescent="0.25">
      <c r="A25" s="23" t="s">
        <v>265</v>
      </c>
      <c r="B25" s="183">
        <f>C5+D5</f>
        <v>1098</v>
      </c>
      <c r="I25" t="s">
        <v>284</v>
      </c>
      <c r="J25" s="185">
        <f>O54</f>
        <v>38000</v>
      </c>
      <c r="K25" s="188"/>
      <c r="L25" t="s">
        <v>38</v>
      </c>
      <c r="M25">
        <f>E17</f>
        <v>6545</v>
      </c>
      <c r="N25">
        <v>1</v>
      </c>
      <c r="O25" s="1">
        <f t="shared" si="7"/>
        <v>6545</v>
      </c>
    </row>
    <row r="26" spans="1:17" x14ac:dyDescent="0.25">
      <c r="A26" s="23" t="s">
        <v>267</v>
      </c>
      <c r="B26" s="183"/>
      <c r="J26" s="185"/>
      <c r="K26" s="188"/>
      <c r="L26" t="s">
        <v>39</v>
      </c>
      <c r="N26">
        <v>500</v>
      </c>
      <c r="O26" s="1">
        <f>M26*N26</f>
        <v>0</v>
      </c>
    </row>
    <row r="27" spans="1:17" x14ac:dyDescent="0.25">
      <c r="A27" s="23" t="s">
        <v>268</v>
      </c>
      <c r="B27" s="183"/>
      <c r="J27" s="185"/>
      <c r="K27" s="188"/>
      <c r="L27" t="s">
        <v>40</v>
      </c>
      <c r="N27">
        <v>1000</v>
      </c>
      <c r="O27" s="1">
        <f>M27*N27</f>
        <v>0</v>
      </c>
    </row>
    <row r="28" spans="1:17" x14ac:dyDescent="0.25">
      <c r="A28" s="23" t="s">
        <v>269</v>
      </c>
      <c r="B28" s="183">
        <f>B5+C5+D5+E5+F5+G5</f>
        <v>2196</v>
      </c>
      <c r="J28" s="185"/>
      <c r="K28" s="188"/>
      <c r="L28" t="s">
        <v>41</v>
      </c>
      <c r="M28">
        <f>(B3*2)+(B4*2)</f>
        <v>133</v>
      </c>
      <c r="N28">
        <v>105</v>
      </c>
      <c r="O28" s="1">
        <f>M28*N28</f>
        <v>13965</v>
      </c>
    </row>
    <row r="29" spans="1:17" x14ac:dyDescent="0.25">
      <c r="A29" s="23" t="s">
        <v>270</v>
      </c>
      <c r="B29" s="183">
        <v>2</v>
      </c>
      <c r="J29" s="185"/>
      <c r="K29" s="188"/>
      <c r="L29" t="s">
        <v>44</v>
      </c>
      <c r="M29">
        <f>(C3*2)+(C4*2)</f>
        <v>0</v>
      </c>
      <c r="N29">
        <v>190</v>
      </c>
      <c r="O29" s="1">
        <f>M29*N29</f>
        <v>0</v>
      </c>
    </row>
    <row r="30" spans="1:17" x14ac:dyDescent="0.25">
      <c r="A30" s="23" t="s">
        <v>282</v>
      </c>
      <c r="B30" s="1" t="s">
        <v>226</v>
      </c>
      <c r="J30" s="185"/>
      <c r="K30" s="188"/>
      <c r="L30" t="s">
        <v>42</v>
      </c>
      <c r="M30">
        <f>(B3*B4)</f>
        <v>1098</v>
      </c>
      <c r="N30">
        <v>5.75</v>
      </c>
      <c r="O30" s="1">
        <f t="shared" ref="O30:O54" si="8">M30*N30</f>
        <v>6313.5</v>
      </c>
    </row>
    <row r="31" spans="1:17" x14ac:dyDescent="0.25">
      <c r="B31" s="32"/>
      <c r="J31" s="185"/>
      <c r="K31" s="188"/>
      <c r="L31" t="s">
        <v>43</v>
      </c>
      <c r="M31">
        <v>1</v>
      </c>
      <c r="N31">
        <v>750</v>
      </c>
      <c r="O31" s="1">
        <f t="shared" si="8"/>
        <v>750</v>
      </c>
    </row>
    <row r="32" spans="1:17" x14ac:dyDescent="0.25">
      <c r="B32" s="1"/>
      <c r="J32" s="185"/>
      <c r="K32" s="188"/>
      <c r="L32" t="s">
        <v>45</v>
      </c>
      <c r="M32">
        <f>(C3*2)+(C4*2)</f>
        <v>0</v>
      </c>
      <c r="N32">
        <v>150</v>
      </c>
      <c r="O32" s="1">
        <f t="shared" si="8"/>
        <v>0</v>
      </c>
      <c r="Q32" s="31"/>
    </row>
    <row r="33" spans="2:17" x14ac:dyDescent="0.25">
      <c r="B33" s="1"/>
      <c r="J33" s="185"/>
      <c r="K33" s="188"/>
      <c r="L33" t="s">
        <v>46</v>
      </c>
      <c r="M33">
        <f>(B5+C5)</f>
        <v>1098</v>
      </c>
      <c r="N33">
        <v>2</v>
      </c>
      <c r="O33" s="1">
        <f t="shared" si="8"/>
        <v>2196</v>
      </c>
      <c r="Q33" s="31"/>
    </row>
    <row r="34" spans="2:17" x14ac:dyDescent="0.25">
      <c r="B34" s="1"/>
      <c r="J34" s="185"/>
      <c r="K34" s="188"/>
      <c r="L34" t="s">
        <v>47</v>
      </c>
      <c r="M34">
        <f>D5-C20</f>
        <v>898</v>
      </c>
      <c r="N34">
        <v>2</v>
      </c>
      <c r="O34" s="1">
        <f t="shared" si="8"/>
        <v>1796</v>
      </c>
      <c r="Q34" s="31"/>
    </row>
    <row r="35" spans="2:17" x14ac:dyDescent="0.25">
      <c r="B35" s="1"/>
      <c r="J35" s="185"/>
      <c r="K35" s="188"/>
      <c r="L35" t="s">
        <v>48</v>
      </c>
      <c r="N35">
        <v>2</v>
      </c>
      <c r="O35" s="1">
        <f t="shared" si="8"/>
        <v>0</v>
      </c>
    </row>
    <row r="36" spans="2:17" x14ac:dyDescent="0.25">
      <c r="J36" s="185"/>
      <c r="K36" s="188"/>
      <c r="L36" t="s">
        <v>49</v>
      </c>
      <c r="N36">
        <v>2.5</v>
      </c>
      <c r="O36" s="1">
        <f t="shared" si="8"/>
        <v>0</v>
      </c>
    </row>
    <row r="37" spans="2:17" x14ac:dyDescent="0.25">
      <c r="J37" s="185"/>
      <c r="K37" s="23"/>
      <c r="L37" t="s">
        <v>50</v>
      </c>
      <c r="M37">
        <f>D5-C20</f>
        <v>898</v>
      </c>
      <c r="N37">
        <v>2.5</v>
      </c>
      <c r="O37" s="1">
        <f t="shared" si="8"/>
        <v>2245</v>
      </c>
    </row>
    <row r="38" spans="2:17" x14ac:dyDescent="0.25">
      <c r="J38" s="185"/>
      <c r="K38" s="192"/>
      <c r="L38" t="s">
        <v>51</v>
      </c>
      <c r="N38">
        <v>2.5</v>
      </c>
      <c r="O38" s="1">
        <f t="shared" si="8"/>
        <v>0</v>
      </c>
    </row>
    <row r="39" spans="2:17" x14ac:dyDescent="0.25">
      <c r="J39" s="185"/>
      <c r="L39" t="s">
        <v>53</v>
      </c>
      <c r="M39">
        <v>1</v>
      </c>
      <c r="N39">
        <v>6500</v>
      </c>
      <c r="O39" s="1">
        <f t="shared" si="8"/>
        <v>6500</v>
      </c>
    </row>
    <row r="40" spans="2:17" x14ac:dyDescent="0.25">
      <c r="J40" s="185"/>
      <c r="L40" t="s">
        <v>54</v>
      </c>
      <c r="M40">
        <v>1</v>
      </c>
      <c r="N40">
        <v>150000</v>
      </c>
      <c r="O40" s="1">
        <f t="shared" si="8"/>
        <v>150000</v>
      </c>
    </row>
    <row r="41" spans="2:17" x14ac:dyDescent="0.25">
      <c r="J41" s="185"/>
      <c r="L41" t="s">
        <v>55</v>
      </c>
      <c r="M41">
        <v>1</v>
      </c>
      <c r="O41" s="1">
        <f t="shared" si="8"/>
        <v>0</v>
      </c>
    </row>
    <row r="42" spans="2:17" x14ac:dyDescent="0.25">
      <c r="J42" s="185"/>
      <c r="L42" t="s">
        <v>56</v>
      </c>
      <c r="M42">
        <v>1</v>
      </c>
      <c r="N42">
        <v>450</v>
      </c>
      <c r="O42" s="1">
        <f t="shared" si="8"/>
        <v>450</v>
      </c>
    </row>
    <row r="43" spans="2:17" x14ac:dyDescent="0.25">
      <c r="J43" s="185"/>
      <c r="L43" t="s">
        <v>57</v>
      </c>
      <c r="M43">
        <v>1</v>
      </c>
      <c r="N43">
        <v>1300</v>
      </c>
      <c r="O43" s="1">
        <f t="shared" si="8"/>
        <v>1300</v>
      </c>
    </row>
    <row r="44" spans="2:17" x14ac:dyDescent="0.25">
      <c r="J44" s="185"/>
      <c r="L44" t="s">
        <v>58</v>
      </c>
      <c r="M44">
        <v>1</v>
      </c>
      <c r="N44">
        <v>1300</v>
      </c>
      <c r="O44" s="1">
        <f t="shared" si="8"/>
        <v>1300</v>
      </c>
    </row>
    <row r="45" spans="2:17" x14ac:dyDescent="0.25">
      <c r="J45" s="185"/>
      <c r="L45" t="s">
        <v>59</v>
      </c>
      <c r="M45">
        <v>1</v>
      </c>
      <c r="N45">
        <v>1300</v>
      </c>
      <c r="O45" s="1">
        <f t="shared" si="8"/>
        <v>1300</v>
      </c>
    </row>
    <row r="46" spans="2:17" x14ac:dyDescent="0.25">
      <c r="J46" s="185"/>
      <c r="L46" t="s">
        <v>60</v>
      </c>
      <c r="M46">
        <v>1</v>
      </c>
      <c r="N46">
        <v>2375</v>
      </c>
      <c r="O46" s="1">
        <f t="shared" si="8"/>
        <v>2375</v>
      </c>
    </row>
    <row r="47" spans="2:17" x14ac:dyDescent="0.25">
      <c r="J47" s="185"/>
      <c r="L47" t="s">
        <v>61</v>
      </c>
      <c r="M47">
        <v>1</v>
      </c>
      <c r="N47">
        <v>50000</v>
      </c>
      <c r="O47" s="1">
        <f t="shared" si="8"/>
        <v>50000</v>
      </c>
    </row>
    <row r="48" spans="2:17" x14ac:dyDescent="0.25">
      <c r="J48" s="185"/>
      <c r="L48" t="s">
        <v>65</v>
      </c>
      <c r="M48">
        <f>SUM(M36:M38)</f>
        <v>898</v>
      </c>
      <c r="N48">
        <v>4.5</v>
      </c>
      <c r="O48" s="1">
        <f t="shared" si="8"/>
        <v>4041</v>
      </c>
    </row>
    <row r="49" spans="10:15" x14ac:dyDescent="0.25">
      <c r="J49" s="185"/>
      <c r="L49" t="s">
        <v>66</v>
      </c>
      <c r="M49">
        <f>SUM(M33:M35)</f>
        <v>1996</v>
      </c>
      <c r="N49">
        <v>1.85</v>
      </c>
      <c r="O49" s="1">
        <f t="shared" si="8"/>
        <v>3692.6000000000004</v>
      </c>
    </row>
    <row r="50" spans="10:15" ht="15.75" thickBot="1" x14ac:dyDescent="0.3">
      <c r="J50" s="186"/>
      <c r="L50" t="s">
        <v>67</v>
      </c>
      <c r="M50">
        <f>(B20*96)+C20</f>
        <v>392</v>
      </c>
      <c r="N50">
        <v>4</v>
      </c>
      <c r="O50" s="1">
        <f t="shared" si="8"/>
        <v>1568</v>
      </c>
    </row>
    <row r="51" spans="10:15" x14ac:dyDescent="0.25">
      <c r="L51" t="s">
        <v>68</v>
      </c>
      <c r="M51" s="55" t="s">
        <v>209</v>
      </c>
      <c r="N51">
        <v>600</v>
      </c>
      <c r="O51" s="1">
        <f t="shared" si="8"/>
        <v>1200</v>
      </c>
    </row>
    <row r="52" spans="10:15" x14ac:dyDescent="0.25">
      <c r="L52" t="s">
        <v>69</v>
      </c>
      <c r="M52" s="55" t="s">
        <v>209</v>
      </c>
      <c r="N52">
        <v>1000</v>
      </c>
      <c r="O52" s="1">
        <f t="shared" si="8"/>
        <v>2000</v>
      </c>
    </row>
    <row r="53" spans="10:15" x14ac:dyDescent="0.25">
      <c r="L53" t="s">
        <v>172</v>
      </c>
      <c r="M53">
        <v>1</v>
      </c>
      <c r="N53">
        <v>4500</v>
      </c>
      <c r="O53" s="1">
        <f t="shared" si="8"/>
        <v>4500</v>
      </c>
    </row>
    <row r="54" spans="10:15" x14ac:dyDescent="0.25">
      <c r="L54" t="s">
        <v>284</v>
      </c>
      <c r="M54">
        <v>1900</v>
      </c>
      <c r="N54">
        <v>20</v>
      </c>
      <c r="O54" s="1">
        <f t="shared" si="8"/>
        <v>38000</v>
      </c>
    </row>
  </sheetData>
  <sortState ref="Q2:R3">
    <sortCondition ref="R2"/>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DF3"/>
  <sheetViews>
    <sheetView workbookViewId="0"/>
  </sheetViews>
  <sheetFormatPr baseColWidth="10" defaultColWidth="11.42578125" defaultRowHeight="15" x14ac:dyDescent="0.25"/>
  <cols>
    <col min="71" max="71" width="16.5703125" customWidth="1"/>
    <col min="79" max="79" width="13.42578125" customWidth="1"/>
    <col min="100" max="100" width="13.7109375" customWidth="1"/>
    <col min="101" max="101" width="13.85546875" customWidth="1"/>
    <col min="102" max="102" width="14.140625" customWidth="1"/>
    <col min="106" max="106" width="13.42578125" bestFit="1" customWidth="1"/>
  </cols>
  <sheetData>
    <row r="1" spans="1:110" x14ac:dyDescent="0.25">
      <c r="A1" s="2" t="s">
        <v>291</v>
      </c>
    </row>
    <row r="2" spans="1:110" x14ac:dyDescent="0.25">
      <c r="A2" t="s">
        <v>92</v>
      </c>
      <c r="B2" t="s">
        <v>93</v>
      </c>
      <c r="C2" t="s">
        <v>120</v>
      </c>
      <c r="D2" t="s">
        <v>96</v>
      </c>
      <c r="E2" t="s">
        <v>95</v>
      </c>
      <c r="F2" t="s">
        <v>94</v>
      </c>
      <c r="G2" t="s">
        <v>97</v>
      </c>
      <c r="H2" t="s">
        <v>91</v>
      </c>
      <c r="I2" t="s">
        <v>99</v>
      </c>
      <c r="J2" t="s">
        <v>98</v>
      </c>
      <c r="K2" t="s">
        <v>121</v>
      </c>
      <c r="L2" t="s">
        <v>122</v>
      </c>
      <c r="M2" t="s">
        <v>89</v>
      </c>
      <c r="N2" t="s">
        <v>90</v>
      </c>
      <c r="O2" t="s">
        <v>88</v>
      </c>
      <c r="P2" t="s">
        <v>123</v>
      </c>
      <c r="Q2" t="s">
        <v>124</v>
      </c>
      <c r="R2" t="s">
        <v>125</v>
      </c>
      <c r="S2" t="s">
        <v>102</v>
      </c>
      <c r="T2" t="s">
        <v>126</v>
      </c>
      <c r="U2" t="s">
        <v>127</v>
      </c>
      <c r="V2" t="s">
        <v>128</v>
      </c>
      <c r="W2" t="s">
        <v>129</v>
      </c>
      <c r="X2" t="s">
        <v>130</v>
      </c>
      <c r="Y2" t="s">
        <v>131</v>
      </c>
      <c r="Z2" t="s">
        <v>132</v>
      </c>
      <c r="AA2" t="s">
        <v>133</v>
      </c>
      <c r="AB2" t="s">
        <v>105</v>
      </c>
      <c r="AC2" t="s">
        <v>106</v>
      </c>
      <c r="AD2" t="s">
        <v>107</v>
      </c>
      <c r="AE2" t="s">
        <v>108</v>
      </c>
      <c r="AF2" t="s">
        <v>134</v>
      </c>
      <c r="AG2" t="s">
        <v>135</v>
      </c>
      <c r="AH2" t="s">
        <v>109</v>
      </c>
      <c r="AI2" t="s">
        <v>110</v>
      </c>
      <c r="AJ2" t="s">
        <v>111</v>
      </c>
      <c r="AK2" t="s">
        <v>112</v>
      </c>
      <c r="AL2" t="s">
        <v>136</v>
      </c>
      <c r="AM2" t="s">
        <v>137</v>
      </c>
      <c r="AN2" t="s">
        <v>104</v>
      </c>
      <c r="AO2" t="s">
        <v>138</v>
      </c>
      <c r="AP2" t="s">
        <v>113</v>
      </c>
      <c r="AQ2" t="s">
        <v>115</v>
      </c>
      <c r="AR2" t="s">
        <v>114</v>
      </c>
      <c r="AS2" t="s">
        <v>103</v>
      </c>
      <c r="AT2" t="s">
        <v>139</v>
      </c>
      <c r="AU2" t="s">
        <v>141</v>
      </c>
      <c r="AV2" t="s">
        <v>142</v>
      </c>
      <c r="AW2" t="s">
        <v>143</v>
      </c>
      <c r="AX2" t="s">
        <v>144</v>
      </c>
      <c r="AY2" t="s">
        <v>145</v>
      </c>
      <c r="AZ2" t="s">
        <v>146</v>
      </c>
      <c r="BA2" t="s">
        <v>147</v>
      </c>
      <c r="BB2" t="s">
        <v>149</v>
      </c>
      <c r="BC2" t="s">
        <v>150</v>
      </c>
      <c r="BD2" t="s">
        <v>87</v>
      </c>
      <c r="BE2" t="s">
        <v>151</v>
      </c>
      <c r="BF2" t="s">
        <v>86</v>
      </c>
      <c r="BG2" t="s">
        <v>169</v>
      </c>
      <c r="BH2" t="s">
        <v>152</v>
      </c>
      <c r="BI2" t="s">
        <v>153</v>
      </c>
      <c r="BJ2" t="s">
        <v>154</v>
      </c>
      <c r="BK2" t="s">
        <v>155</v>
      </c>
      <c r="BL2" t="s">
        <v>156</v>
      </c>
      <c r="BM2" t="s">
        <v>157</v>
      </c>
      <c r="BN2" t="s">
        <v>158</v>
      </c>
      <c r="BO2" t="s">
        <v>159</v>
      </c>
      <c r="BP2" t="s">
        <v>160</v>
      </c>
      <c r="BQ2" t="s">
        <v>161</v>
      </c>
      <c r="BR2" t="s">
        <v>162</v>
      </c>
      <c r="BS2" t="s">
        <v>163</v>
      </c>
      <c r="BT2" t="s">
        <v>164</v>
      </c>
      <c r="BU2" t="s">
        <v>165</v>
      </c>
      <c r="BV2" t="s">
        <v>166</v>
      </c>
      <c r="BW2" t="s">
        <v>167</v>
      </c>
      <c r="BX2" t="s">
        <v>168</v>
      </c>
      <c r="BY2" t="s">
        <v>170</v>
      </c>
      <c r="BZ2" t="s">
        <v>171</v>
      </c>
      <c r="CA2" t="s">
        <v>294</v>
      </c>
      <c r="CB2" t="s">
        <v>185</v>
      </c>
      <c r="CC2" t="s">
        <v>186</v>
      </c>
      <c r="CD2" t="s">
        <v>187</v>
      </c>
      <c r="CE2" t="s">
        <v>188</v>
      </c>
      <c r="CF2" t="s">
        <v>189</v>
      </c>
      <c r="CG2" t="s">
        <v>190</v>
      </c>
      <c r="CH2" t="s">
        <v>191</v>
      </c>
      <c r="CI2" t="s">
        <v>192</v>
      </c>
      <c r="CJ2" t="s">
        <v>193</v>
      </c>
      <c r="CK2" t="s">
        <v>194</v>
      </c>
      <c r="CL2" t="s">
        <v>195</v>
      </c>
      <c r="CM2" t="s">
        <v>196</v>
      </c>
      <c r="CN2" t="s">
        <v>197</v>
      </c>
      <c r="CO2" t="s">
        <v>198</v>
      </c>
      <c r="CP2" t="s">
        <v>199</v>
      </c>
      <c r="CQ2" t="s">
        <v>200</v>
      </c>
      <c r="CR2" t="s">
        <v>201</v>
      </c>
      <c r="CS2" t="s">
        <v>202</v>
      </c>
      <c r="CT2" t="s">
        <v>203</v>
      </c>
      <c r="CU2" t="s">
        <v>204</v>
      </c>
      <c r="CV2" t="s">
        <v>205</v>
      </c>
      <c r="CW2" t="s">
        <v>206</v>
      </c>
      <c r="CX2" t="s">
        <v>207</v>
      </c>
      <c r="CY2" t="s">
        <v>208</v>
      </c>
      <c r="CZ2" t="s">
        <v>292</v>
      </c>
      <c r="DA2" t="s">
        <v>293</v>
      </c>
      <c r="DB2" t="s">
        <v>271</v>
      </c>
      <c r="DC2" t="s">
        <v>283</v>
      </c>
      <c r="DD2" t="s">
        <v>285</v>
      </c>
      <c r="DE2" t="s">
        <v>286</v>
      </c>
      <c r="DF2" t="s">
        <v>287</v>
      </c>
    </row>
    <row r="3" spans="1:110" x14ac:dyDescent="0.25">
      <c r="A3">
        <v>36</v>
      </c>
      <c r="B3">
        <v>30.5</v>
      </c>
      <c r="C3" t="b">
        <v>0</v>
      </c>
      <c r="F3" t="b">
        <v>0</v>
      </c>
      <c r="G3" t="b">
        <v>0</v>
      </c>
      <c r="H3" t="b">
        <v>1</v>
      </c>
      <c r="O3" t="b">
        <v>0</v>
      </c>
      <c r="P3" t="b">
        <v>1</v>
      </c>
      <c r="Q3" t="b">
        <v>1</v>
      </c>
      <c r="R3" t="b">
        <v>1</v>
      </c>
      <c r="S3" t="b">
        <v>1</v>
      </c>
      <c r="T3" t="b">
        <v>1</v>
      </c>
      <c r="U3" t="b">
        <v>0</v>
      </c>
      <c r="V3" t="b">
        <v>1</v>
      </c>
      <c r="W3" t="b">
        <v>1</v>
      </c>
      <c r="X3" t="b">
        <v>1</v>
      </c>
      <c r="Y3" t="b">
        <v>0</v>
      </c>
      <c r="Z3" t="b">
        <v>1</v>
      </c>
      <c r="AA3" t="b">
        <v>1</v>
      </c>
      <c r="AB3" t="b">
        <v>1</v>
      </c>
      <c r="AC3" t="b">
        <v>0</v>
      </c>
      <c r="AD3" t="b">
        <v>0</v>
      </c>
      <c r="AE3" t="b">
        <v>0</v>
      </c>
      <c r="AF3">
        <v>9</v>
      </c>
      <c r="AG3">
        <v>5</v>
      </c>
      <c r="AH3" t="b">
        <v>0</v>
      </c>
      <c r="AI3" t="b">
        <v>0</v>
      </c>
      <c r="AJ3" t="b">
        <v>0</v>
      </c>
      <c r="AK3" t="b">
        <v>1</v>
      </c>
      <c r="AL3">
        <v>11</v>
      </c>
      <c r="AM3">
        <v>7</v>
      </c>
      <c r="AN3" t="b">
        <v>0</v>
      </c>
      <c r="AO3" t="b">
        <v>1</v>
      </c>
      <c r="AP3" t="b">
        <v>0</v>
      </c>
      <c r="AQ3">
        <v>5</v>
      </c>
      <c r="AR3">
        <v>1</v>
      </c>
      <c r="AS3" t="b">
        <v>1</v>
      </c>
      <c r="AT3" t="s">
        <v>140</v>
      </c>
      <c r="AU3">
        <v>18</v>
      </c>
      <c r="AV3">
        <v>200</v>
      </c>
      <c r="AW3">
        <v>2</v>
      </c>
      <c r="AX3">
        <v>1</v>
      </c>
      <c r="AY3" t="b">
        <v>1</v>
      </c>
      <c r="AZ3" t="s">
        <v>119</v>
      </c>
      <c r="BA3" t="s">
        <v>148</v>
      </c>
      <c r="BC3" t="s">
        <v>118</v>
      </c>
      <c r="BD3">
        <v>36</v>
      </c>
      <c r="BE3">
        <v>30.5</v>
      </c>
      <c r="BF3" t="b">
        <v>1</v>
      </c>
      <c r="BG3" t="s">
        <v>277</v>
      </c>
      <c r="BH3" t="s">
        <v>279</v>
      </c>
      <c r="BI3" t="b">
        <v>1</v>
      </c>
      <c r="BJ3">
        <v>150000</v>
      </c>
      <c r="BL3">
        <v>450</v>
      </c>
      <c r="BM3">
        <v>1300</v>
      </c>
      <c r="BN3">
        <v>1300</v>
      </c>
      <c r="BO3">
        <v>1300</v>
      </c>
      <c r="BP3">
        <v>2375</v>
      </c>
      <c r="BQ3">
        <v>50000</v>
      </c>
      <c r="BR3" t="s">
        <v>276</v>
      </c>
      <c r="BS3" t="s">
        <v>272</v>
      </c>
      <c r="BU3">
        <v>21824</v>
      </c>
      <c r="BV3" t="s">
        <v>117</v>
      </c>
      <c r="BW3" t="s">
        <v>290</v>
      </c>
      <c r="BX3" t="b">
        <v>0</v>
      </c>
      <c r="BY3" t="b">
        <v>0</v>
      </c>
      <c r="BZ3" t="b">
        <v>0</v>
      </c>
      <c r="CA3" t="s">
        <v>277</v>
      </c>
      <c r="CB3">
        <v>91</v>
      </c>
      <c r="CC3">
        <v>4500</v>
      </c>
      <c r="CD3">
        <v>211225</v>
      </c>
      <c r="CE3">
        <v>6500</v>
      </c>
      <c r="CF3">
        <v>21028.5</v>
      </c>
      <c r="CG3">
        <v>1600</v>
      </c>
      <c r="CH3">
        <v>8000</v>
      </c>
      <c r="CI3">
        <v>0</v>
      </c>
      <c r="CJ3">
        <v>15000</v>
      </c>
      <c r="CK3">
        <v>8000</v>
      </c>
      <c r="CL3">
        <v>5320</v>
      </c>
      <c r="CM3">
        <v>3266.55</v>
      </c>
      <c r="CN3">
        <v>3843</v>
      </c>
      <c r="CO3">
        <v>4500</v>
      </c>
      <c r="CP3">
        <v>15793.6</v>
      </c>
      <c r="CQ3">
        <v>950</v>
      </c>
      <c r="CR3">
        <v>2158.1999999999998</v>
      </c>
      <c r="CS3">
        <v>24000</v>
      </c>
      <c r="CT3">
        <v>8795</v>
      </c>
      <c r="CU3">
        <v>1200</v>
      </c>
      <c r="CV3">
        <v>2000</v>
      </c>
      <c r="CW3">
        <v>2196</v>
      </c>
      <c r="CX3" t="s">
        <v>288</v>
      </c>
      <c r="CY3">
        <v>2</v>
      </c>
      <c r="CZ3" s="59">
        <v>43930</v>
      </c>
      <c r="DA3">
        <v>2020</v>
      </c>
      <c r="DB3" t="s">
        <v>280</v>
      </c>
      <c r="DC3" t="s">
        <v>226</v>
      </c>
      <c r="DD3">
        <v>1900</v>
      </c>
      <c r="DE3" t="b">
        <v>1</v>
      </c>
      <c r="DF3">
        <v>38000</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O66"/>
  <sheetViews>
    <sheetView tabSelected="1" zoomScaleNormal="100" workbookViewId="0">
      <selection activeCell="H56" sqref="H56"/>
    </sheetView>
  </sheetViews>
  <sheetFormatPr baseColWidth="10" defaultColWidth="11.42578125" defaultRowHeight="12" x14ac:dyDescent="0.2"/>
  <cols>
    <col min="1" max="1" width="17.7109375" style="61" customWidth="1"/>
    <col min="2" max="2" width="20.7109375" style="61" customWidth="1"/>
    <col min="3" max="3" width="8.140625" style="75" customWidth="1"/>
    <col min="4" max="4" width="8.7109375" style="65" customWidth="1"/>
    <col min="5" max="5" width="25.85546875" style="75" customWidth="1"/>
    <col min="6" max="6" width="37.7109375" style="65" customWidth="1"/>
    <col min="7" max="7" width="15.140625" style="61" hidden="1" customWidth="1"/>
    <col min="8" max="14" width="11.42578125" style="61"/>
    <col min="15" max="15" width="14" style="61" customWidth="1"/>
    <col min="16" max="16384" width="11.42578125" style="61"/>
  </cols>
  <sheetData>
    <row r="1" spans="1:14" ht="18.75" customHeight="1" x14ac:dyDescent="0.3">
      <c r="A1" s="200" t="s">
        <v>281</v>
      </c>
      <c r="B1" s="200"/>
      <c r="C1" s="200"/>
      <c r="D1" s="200"/>
      <c r="E1" s="200"/>
      <c r="F1" s="200"/>
      <c r="G1" s="200"/>
      <c r="H1" s="60"/>
    </row>
    <row r="3" spans="1:14" ht="15" customHeight="1" x14ac:dyDescent="0.25">
      <c r="A3" s="62" t="s">
        <v>210</v>
      </c>
      <c r="B3" s="63" t="s">
        <v>277</v>
      </c>
      <c r="C3" s="64"/>
      <c r="E3" s="66" t="s">
        <v>211</v>
      </c>
      <c r="F3" s="67" t="s">
        <v>272</v>
      </c>
    </row>
    <row r="4" spans="1:14" ht="15" customHeight="1" x14ac:dyDescent="0.25">
      <c r="A4" s="68" t="s">
        <v>212</v>
      </c>
      <c r="B4" s="69" t="s">
        <v>280</v>
      </c>
      <c r="C4" s="70"/>
      <c r="E4" s="66" t="s">
        <v>213</v>
      </c>
      <c r="F4" s="71"/>
    </row>
    <row r="5" spans="1:14" ht="15" x14ac:dyDescent="0.25">
      <c r="A5" s="68" t="s">
        <v>213</v>
      </c>
      <c r="B5" s="69" t="s">
        <v>278</v>
      </c>
      <c r="C5" s="72"/>
      <c r="E5" s="66" t="s">
        <v>214</v>
      </c>
      <c r="F5" s="73"/>
    </row>
    <row r="6" spans="1:14" ht="15" customHeight="1" x14ac:dyDescent="0.2">
      <c r="B6" s="74"/>
    </row>
    <row r="7" spans="1:14" ht="15" customHeight="1" x14ac:dyDescent="0.25">
      <c r="A7" s="62" t="s">
        <v>215</v>
      </c>
      <c r="B7" s="76" t="s">
        <v>276</v>
      </c>
      <c r="C7" s="76"/>
      <c r="D7" s="61"/>
      <c r="E7" s="66" t="s">
        <v>217</v>
      </c>
      <c r="F7" s="77">
        <v>1098</v>
      </c>
      <c r="G7" s="65"/>
    </row>
    <row r="8" spans="1:14" ht="15" customHeight="1" x14ac:dyDescent="0.2">
      <c r="A8" s="78" t="s">
        <v>218</v>
      </c>
      <c r="B8" s="79">
        <v>36</v>
      </c>
      <c r="C8" s="80"/>
      <c r="D8" s="81"/>
      <c r="E8" s="82" t="s">
        <v>219</v>
      </c>
      <c r="F8" s="83">
        <v>30.5</v>
      </c>
    </row>
    <row r="9" spans="1:14" ht="15" customHeight="1" x14ac:dyDescent="0.25">
      <c r="A9" s="84"/>
      <c r="B9" s="85"/>
      <c r="C9" s="86"/>
      <c r="D9" s="74"/>
      <c r="E9" s="87"/>
      <c r="F9" s="88"/>
    </row>
    <row r="10" spans="1:14" ht="15" customHeight="1" x14ac:dyDescent="0.25">
      <c r="A10" s="89" t="s">
        <v>220</v>
      </c>
      <c r="B10" s="76"/>
      <c r="C10" s="90" t="s">
        <v>221</v>
      </c>
      <c r="D10" s="74"/>
      <c r="E10" s="91" t="s">
        <v>222</v>
      </c>
      <c r="F10" s="77" t="s">
        <v>223</v>
      </c>
      <c r="N10" s="158"/>
    </row>
    <row r="11" spans="1:14" ht="15" customHeight="1" x14ac:dyDescent="0.2">
      <c r="A11" s="89" t="s">
        <v>224</v>
      </c>
      <c r="B11" s="92" t="s">
        <v>279</v>
      </c>
      <c r="C11" s="90"/>
      <c r="D11" s="74"/>
      <c r="E11" s="89" t="s">
        <v>225</v>
      </c>
      <c r="F11" s="92" t="s">
        <v>226</v>
      </c>
      <c r="N11" s="158"/>
    </row>
    <row r="12" spans="1:14" ht="16.5" customHeight="1" x14ac:dyDescent="0.2">
      <c r="E12" s="93"/>
      <c r="N12" s="158"/>
    </row>
    <row r="13" spans="1:14" x14ac:dyDescent="0.2">
      <c r="A13" s="94" t="s">
        <v>244</v>
      </c>
      <c r="B13" s="95"/>
      <c r="C13" s="96"/>
      <c r="D13" s="96"/>
      <c r="E13" s="97" t="s">
        <v>227</v>
      </c>
      <c r="N13" s="189"/>
    </row>
    <row r="14" spans="1:14" x14ac:dyDescent="0.2">
      <c r="A14" s="98" t="s">
        <v>228</v>
      </c>
      <c r="B14" s="99"/>
      <c r="C14" s="100"/>
      <c r="D14" s="101"/>
      <c r="E14" s="175">
        <v>150000</v>
      </c>
      <c r="N14" s="188"/>
    </row>
    <row r="15" spans="1:14" x14ac:dyDescent="0.2">
      <c r="A15" s="145" t="s">
        <v>229</v>
      </c>
      <c r="B15" s="146"/>
      <c r="C15" s="147"/>
      <c r="D15" s="148"/>
      <c r="E15" s="178"/>
      <c r="N15" s="188"/>
    </row>
    <row r="16" spans="1:14" x14ac:dyDescent="0.2">
      <c r="A16" s="103" t="s">
        <v>240</v>
      </c>
      <c r="B16" s="142"/>
      <c r="C16" s="143"/>
      <c r="D16" s="144"/>
      <c r="E16" s="175">
        <v>450</v>
      </c>
      <c r="N16" s="188"/>
    </row>
    <row r="17" spans="1:15" x14ac:dyDescent="0.2">
      <c r="A17" s="102" t="s">
        <v>234</v>
      </c>
      <c r="C17" s="65"/>
      <c r="D17" s="61"/>
      <c r="E17" s="174">
        <v>1300</v>
      </c>
      <c r="N17" s="188"/>
    </row>
    <row r="18" spans="1:15" x14ac:dyDescent="0.2">
      <c r="A18" s="103" t="s">
        <v>235</v>
      </c>
      <c r="B18" s="104"/>
      <c r="C18" s="106"/>
      <c r="D18" s="104"/>
      <c r="E18" s="175">
        <v>1300</v>
      </c>
      <c r="N18" s="188"/>
    </row>
    <row r="19" spans="1:15" x14ac:dyDescent="0.2">
      <c r="A19" s="149" t="s">
        <v>241</v>
      </c>
      <c r="B19" s="153"/>
      <c r="C19" s="154"/>
      <c r="D19" s="169"/>
      <c r="E19" s="176">
        <v>1300</v>
      </c>
      <c r="N19" s="188"/>
    </row>
    <row r="20" spans="1:15" x14ac:dyDescent="0.2">
      <c r="A20" s="103" t="s">
        <v>60</v>
      </c>
      <c r="B20" s="104"/>
      <c r="C20" s="105"/>
      <c r="D20" s="106"/>
      <c r="E20" s="175">
        <v>2375</v>
      </c>
      <c r="N20" s="188"/>
    </row>
    <row r="21" spans="1:15" x14ac:dyDescent="0.2">
      <c r="A21" s="149" t="s">
        <v>242</v>
      </c>
      <c r="B21" s="153"/>
      <c r="C21" s="154"/>
      <c r="D21" s="169"/>
      <c r="E21" s="176">
        <v>50000</v>
      </c>
      <c r="N21" s="188"/>
      <c r="O21" s="180"/>
    </row>
    <row r="22" spans="1:15" x14ac:dyDescent="0.2">
      <c r="A22" s="103" t="s">
        <v>243</v>
      </c>
      <c r="B22" s="108"/>
      <c r="C22" s="109"/>
      <c r="D22" s="110"/>
      <c r="E22" s="175">
        <v>4500</v>
      </c>
      <c r="N22" s="188"/>
    </row>
    <row r="23" spans="1:15" ht="7.5" customHeight="1" x14ac:dyDescent="0.2">
      <c r="A23" s="95"/>
      <c r="C23" s="107"/>
      <c r="E23" s="177"/>
      <c r="N23" s="188"/>
    </row>
    <row r="24" spans="1:15" x14ac:dyDescent="0.2">
      <c r="A24" s="112" t="s">
        <v>245</v>
      </c>
      <c r="B24" s="113"/>
      <c r="C24" s="114"/>
      <c r="D24" s="115"/>
      <c r="E24" s="177"/>
      <c r="F24" s="201"/>
      <c r="G24" s="201"/>
      <c r="N24" s="190"/>
    </row>
    <row r="25" spans="1:15" x14ac:dyDescent="0.2">
      <c r="A25" s="103" t="s">
        <v>247</v>
      </c>
      <c r="B25" s="104"/>
      <c r="C25" s="105"/>
      <c r="D25" s="106"/>
      <c r="E25" s="175">
        <v>0</v>
      </c>
      <c r="F25" s="61"/>
      <c r="N25" s="190"/>
    </row>
    <row r="26" spans="1:15" x14ac:dyDescent="0.2">
      <c r="A26" s="102" t="s">
        <v>248</v>
      </c>
      <c r="C26" s="107"/>
      <c r="E26" s="174">
        <v>6500</v>
      </c>
      <c r="F26" s="61"/>
      <c r="N26" s="190"/>
    </row>
    <row r="27" spans="1:15" x14ac:dyDescent="0.2">
      <c r="A27" s="103" t="s">
        <v>246</v>
      </c>
      <c r="B27" s="104"/>
      <c r="C27" s="105"/>
      <c r="D27" s="106"/>
      <c r="E27" s="175">
        <v>21028.5</v>
      </c>
      <c r="F27" s="61"/>
      <c r="N27" s="190"/>
    </row>
    <row r="28" spans="1:15" x14ac:dyDescent="0.2">
      <c r="A28" s="102" t="s">
        <v>249</v>
      </c>
      <c r="C28" s="107"/>
      <c r="E28" s="174">
        <v>15000</v>
      </c>
      <c r="F28" s="61"/>
      <c r="J28" s="116"/>
      <c r="N28" s="190"/>
    </row>
    <row r="29" spans="1:15" x14ac:dyDescent="0.2">
      <c r="A29" s="103" t="s">
        <v>230</v>
      </c>
      <c r="B29" s="104"/>
      <c r="C29" s="105"/>
      <c r="D29" s="106"/>
      <c r="E29" s="175">
        <v>8000</v>
      </c>
      <c r="F29" s="61"/>
      <c r="J29" s="116"/>
      <c r="N29" s="190"/>
    </row>
    <row r="30" spans="1:15" x14ac:dyDescent="0.2">
      <c r="A30" s="102" t="s">
        <v>233</v>
      </c>
      <c r="C30" s="107"/>
      <c r="E30" s="174">
        <v>1600</v>
      </c>
      <c r="F30" s="61"/>
      <c r="J30" s="116"/>
      <c r="N30" s="190"/>
    </row>
    <row r="31" spans="1:15" x14ac:dyDescent="0.2">
      <c r="A31" s="103" t="s">
        <v>251</v>
      </c>
      <c r="B31" s="104"/>
      <c r="C31" s="105"/>
      <c r="D31" s="106"/>
      <c r="E31" s="175">
        <v>8000</v>
      </c>
      <c r="F31" s="61"/>
      <c r="J31" s="116"/>
      <c r="N31" s="190"/>
      <c r="O31" s="181"/>
    </row>
    <row r="32" spans="1:15" x14ac:dyDescent="0.2">
      <c r="A32" s="156" t="s">
        <v>232</v>
      </c>
      <c r="B32" s="123"/>
      <c r="C32" s="124"/>
      <c r="D32" s="157"/>
      <c r="E32" s="178">
        <v>5320</v>
      </c>
      <c r="F32" s="61"/>
      <c r="G32" s="117" t="s">
        <v>231</v>
      </c>
      <c r="N32" s="188"/>
      <c r="O32" s="180"/>
    </row>
    <row r="33" spans="1:15" ht="5.25" customHeight="1" x14ac:dyDescent="0.2">
      <c r="A33" s="122"/>
      <c r="C33" s="107"/>
      <c r="E33" s="177"/>
      <c r="F33" s="61"/>
      <c r="N33" s="188"/>
    </row>
    <row r="34" spans="1:15" x14ac:dyDescent="0.2">
      <c r="A34" s="120" t="s">
        <v>250</v>
      </c>
      <c r="B34" s="113"/>
      <c r="C34" s="107"/>
      <c r="E34" s="177"/>
      <c r="F34" s="61"/>
      <c r="N34" s="188"/>
    </row>
    <row r="35" spans="1:15" x14ac:dyDescent="0.2">
      <c r="A35" s="103" t="s">
        <v>252</v>
      </c>
      <c r="B35" s="104"/>
      <c r="C35" s="121"/>
      <c r="D35" s="100"/>
      <c r="E35" s="175">
        <v>3266.55</v>
      </c>
      <c r="F35" s="61"/>
      <c r="N35" s="188"/>
    </row>
    <row r="36" spans="1:15" x14ac:dyDescent="0.2">
      <c r="A36" s="149" t="s">
        <v>253</v>
      </c>
      <c r="B36" s="153"/>
      <c r="C36" s="154"/>
      <c r="D36" s="155"/>
      <c r="E36" s="176">
        <v>3843</v>
      </c>
      <c r="F36" s="61"/>
      <c r="N36" s="188"/>
    </row>
    <row r="37" spans="1:15" x14ac:dyDescent="0.2">
      <c r="A37" s="103" t="s">
        <v>254</v>
      </c>
      <c r="B37" s="104"/>
      <c r="C37" s="105"/>
      <c r="D37" s="143"/>
      <c r="E37" s="175">
        <v>4500</v>
      </c>
      <c r="F37" s="61"/>
      <c r="N37" s="188"/>
    </row>
    <row r="38" spans="1:15" x14ac:dyDescent="0.2">
      <c r="A38" s="102" t="s">
        <v>255</v>
      </c>
      <c r="C38" s="107"/>
      <c r="E38" s="174">
        <v>15793.6</v>
      </c>
      <c r="F38" s="61"/>
      <c r="N38" s="188"/>
      <c r="O38" s="180"/>
    </row>
    <row r="39" spans="1:15" x14ac:dyDescent="0.2">
      <c r="A39" s="103" t="s">
        <v>256</v>
      </c>
      <c r="B39" s="108"/>
      <c r="C39" s="109"/>
      <c r="D39" s="118"/>
      <c r="E39" s="175">
        <v>2158.1999999999998</v>
      </c>
      <c r="F39" s="61"/>
      <c r="N39" s="188"/>
    </row>
    <row r="40" spans="1:15" ht="6" customHeight="1" x14ac:dyDescent="0.2">
      <c r="A40" s="119"/>
      <c r="C40" s="107"/>
      <c r="E40" s="177"/>
      <c r="F40" s="61"/>
      <c r="N40" s="188"/>
    </row>
    <row r="41" spans="1:15" x14ac:dyDescent="0.2">
      <c r="A41" s="120" t="s">
        <v>243</v>
      </c>
      <c r="B41" s="113"/>
      <c r="C41" s="107"/>
      <c r="E41" s="177"/>
      <c r="F41" s="61"/>
      <c r="N41" s="188"/>
    </row>
    <row r="42" spans="1:15" x14ac:dyDescent="0.2">
      <c r="A42" s="98" t="s">
        <v>257</v>
      </c>
      <c r="B42" s="99"/>
      <c r="C42" s="121"/>
      <c r="D42" s="100"/>
      <c r="E42" s="175">
        <v>950</v>
      </c>
      <c r="F42" s="61"/>
      <c r="N42" s="188"/>
    </row>
    <row r="43" spans="1:15" x14ac:dyDescent="0.2">
      <c r="A43" s="102" t="s">
        <v>258</v>
      </c>
      <c r="B43" s="152"/>
      <c r="C43" s="107"/>
      <c r="D43" s="161"/>
      <c r="E43" s="174">
        <v>8795</v>
      </c>
      <c r="F43" s="61"/>
      <c r="N43" s="188"/>
    </row>
    <row r="44" spans="1:15" x14ac:dyDescent="0.2">
      <c r="A44" s="103" t="s">
        <v>259</v>
      </c>
      <c r="B44" s="142"/>
      <c r="C44" s="105"/>
      <c r="D44" s="159"/>
      <c r="E44" s="175">
        <v>24000</v>
      </c>
      <c r="F44" s="61"/>
      <c r="N44" s="188"/>
    </row>
    <row r="45" spans="1:15" x14ac:dyDescent="0.2">
      <c r="A45" s="149" t="s">
        <v>263</v>
      </c>
      <c r="B45" s="158"/>
      <c r="C45" s="154"/>
      <c r="D45" s="155"/>
      <c r="E45" s="176">
        <v>1200</v>
      </c>
      <c r="F45" s="61"/>
      <c r="N45" s="188"/>
    </row>
    <row r="46" spans="1:15" x14ac:dyDescent="0.2">
      <c r="A46" s="103" t="s">
        <v>264</v>
      </c>
      <c r="B46" s="142"/>
      <c r="C46" s="105"/>
      <c r="D46" s="143"/>
      <c r="E46" s="175">
        <v>2000</v>
      </c>
      <c r="F46" s="61"/>
      <c r="N46" s="158"/>
    </row>
    <row r="47" spans="1:15" x14ac:dyDescent="0.2">
      <c r="A47" s="149" t="s">
        <v>289</v>
      </c>
      <c r="B47" s="158"/>
      <c r="C47" s="154"/>
      <c r="D47" s="155"/>
      <c r="E47" s="176">
        <v>38000</v>
      </c>
      <c r="F47" s="61"/>
      <c r="N47" s="158"/>
    </row>
    <row r="48" spans="1:15" x14ac:dyDescent="0.2">
      <c r="A48" s="103"/>
      <c r="B48" s="142"/>
      <c r="C48" s="105"/>
      <c r="D48" s="143"/>
      <c r="E48" s="175"/>
      <c r="F48" s="61"/>
      <c r="N48" s="158"/>
    </row>
    <row r="49" spans="1:14" x14ac:dyDescent="0.2">
      <c r="A49" s="162"/>
      <c r="B49" s="150"/>
      <c r="C49" s="151"/>
      <c r="D49" s="160"/>
      <c r="E49" s="176"/>
      <c r="F49" s="61"/>
      <c r="N49" s="191"/>
    </row>
    <row r="50" spans="1:14" ht="6.75" customHeight="1" thickBot="1" x14ac:dyDescent="0.25">
      <c r="E50" s="177"/>
    </row>
    <row r="51" spans="1:14" ht="15" customHeight="1" thickBot="1" x14ac:dyDescent="0.25">
      <c r="A51" s="167"/>
      <c r="B51" s="168"/>
      <c r="D51" s="165" t="s">
        <v>236</v>
      </c>
      <c r="E51" s="179">
        <f>SUM(E14:E49)</f>
        <v>381179.85</v>
      </c>
      <c r="F51" s="125"/>
      <c r="G51" s="126"/>
    </row>
    <row r="52" spans="1:14" ht="12.75" thickBot="1" x14ac:dyDescent="0.25">
      <c r="C52" s="182">
        <v>0.05</v>
      </c>
      <c r="D52" s="163" t="s">
        <v>260</v>
      </c>
      <c r="E52" s="171">
        <f>PRODUCT(E51,C52)</f>
        <v>19058.9925</v>
      </c>
      <c r="F52" s="127"/>
    </row>
    <row r="53" spans="1:14" ht="12.75" thickBot="1" x14ac:dyDescent="0.25">
      <c r="C53" s="170">
        <v>9.9750000000000005E-2</v>
      </c>
      <c r="D53" s="164" t="s">
        <v>261</v>
      </c>
      <c r="E53" s="172">
        <f>PRODUCT(E51,C53)</f>
        <v>38022.690037499997</v>
      </c>
      <c r="F53" s="127"/>
    </row>
    <row r="54" spans="1:14" ht="18" customHeight="1" thickBot="1" x14ac:dyDescent="0.3">
      <c r="D54" s="166" t="s">
        <v>262</v>
      </c>
      <c r="E54" s="173">
        <f>E51+E52+E53</f>
        <v>438261.53253749997</v>
      </c>
      <c r="F54" s="127"/>
    </row>
    <row r="55" spans="1:14" ht="18" customHeight="1" x14ac:dyDescent="0.25">
      <c r="A55" s="128" t="s">
        <v>237</v>
      </c>
      <c r="B55" s="129"/>
      <c r="C55" s="130"/>
      <c r="D55" s="131"/>
      <c r="E55" s="130"/>
      <c r="F55" s="130"/>
    </row>
    <row r="56" spans="1:14" ht="33" customHeight="1" x14ac:dyDescent="0.25">
      <c r="A56" s="132"/>
      <c r="B56" s="132"/>
      <c r="C56" s="133"/>
      <c r="D56" s="134"/>
      <c r="E56" s="135"/>
      <c r="F56" s="136"/>
    </row>
    <row r="57" spans="1:14" ht="33" customHeight="1" x14ac:dyDescent="0.25">
      <c r="A57" s="132"/>
      <c r="B57" s="132"/>
      <c r="C57" s="133"/>
      <c r="D57" s="137"/>
      <c r="E57" s="133"/>
      <c r="F57" s="132"/>
    </row>
    <row r="58" spans="1:14" x14ac:dyDescent="0.2">
      <c r="D58" s="61"/>
      <c r="E58" s="61"/>
      <c r="F58" s="61"/>
      <c r="G58" s="138"/>
    </row>
    <row r="59" spans="1:14" x14ac:dyDescent="0.2">
      <c r="D59" s="61"/>
      <c r="E59" s="61"/>
      <c r="F59" s="61"/>
    </row>
    <row r="64" spans="1:14" ht="30.75" customHeight="1" x14ac:dyDescent="0.2">
      <c r="A64" s="139" t="s">
        <v>238</v>
      </c>
      <c r="C64" s="140"/>
      <c r="D64" s="115"/>
      <c r="E64" s="140"/>
    </row>
    <row r="65" spans="1:8" ht="33.75" customHeight="1" x14ac:dyDescent="0.2">
      <c r="A65" s="122"/>
      <c r="B65" s="122"/>
      <c r="E65" s="111"/>
      <c r="F65" s="115"/>
      <c r="G65" s="122"/>
    </row>
    <row r="66" spans="1:8" x14ac:dyDescent="0.2">
      <c r="A66" s="139" t="s">
        <v>64</v>
      </c>
      <c r="F66" s="141" t="s">
        <v>239</v>
      </c>
      <c r="G66" s="65"/>
      <c r="H66" s="65"/>
    </row>
  </sheetData>
  <mergeCells count="2">
    <mergeCell ref="A1:G1"/>
    <mergeCell ref="F24:G24"/>
  </mergeCells>
  <printOptions horizontalCentered="1"/>
  <pageMargins left="0.23622047244094491" right="0.23622047244094491" top="0.74803149606299213" bottom="0.35433070866141736" header="0.31496062992125984" footer="0.31496062992125984"/>
  <pageSetup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1985" r:id="rId4" name="Button 1">
              <controlPr defaultSize="0" print="0" autoFill="0" autoPict="0" macro="[0]!BUDGETVIERGE_Button59_Click">
                <anchor moveWithCells="1" sizeWithCells="1">
                  <from>
                    <xdr:col>8</xdr:col>
                    <xdr:colOff>438150</xdr:colOff>
                    <xdr:row>1</xdr:row>
                    <xdr:rowOff>142875</xdr:rowOff>
                  </from>
                  <to>
                    <xdr:col>11</xdr:col>
                    <xdr:colOff>419100</xdr:colOff>
                    <xdr:row>4</xdr:row>
                    <xdr:rowOff>95250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95A3DF550DC1C49931F337E1791F2AF" ma:contentTypeVersion="8" ma:contentTypeDescription="Create a new document." ma:contentTypeScope="" ma:versionID="461610db55fd82288a4b99b474e6ba5d">
  <xsd:schema xmlns:xsd="http://www.w3.org/2001/XMLSchema" xmlns:xs="http://www.w3.org/2001/XMLSchema" xmlns:p="http://schemas.microsoft.com/office/2006/metadata/properties" xmlns:ns3="6b354621-44c9-463c-9573-d67bf45091fc" targetNamespace="http://schemas.microsoft.com/office/2006/metadata/properties" ma:root="true" ma:fieldsID="8d676c6629d84361435ffe9b3e301e13" ns3:_="">
    <xsd:import namespace="6b354621-44c9-463c-9573-d67bf45091fc"/>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354621-44c9-463c-9573-d67bf45091f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D4EC30A-D397-4721-BDC0-8A9886335876}">
  <ds:schemaRefs>
    <ds:schemaRef ds:uri="http://schemas.microsoft.com/sharepoint/v3/contenttype/forms"/>
  </ds:schemaRefs>
</ds:datastoreItem>
</file>

<file path=customXml/itemProps2.xml><?xml version="1.0" encoding="utf-8"?>
<ds:datastoreItem xmlns:ds="http://schemas.openxmlformats.org/officeDocument/2006/customXml" ds:itemID="{67DA44BE-FD08-46AD-89C7-5EBFAA9A91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b354621-44c9-463c-9573-d67bf45091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B36ED5-3CC7-4272-9A7E-FF5AD2AF0C12}">
  <ds:schemaRefs>
    <ds:schemaRef ds:uri="http://schemas.microsoft.com/office/2006/documentManagement/types"/>
    <ds:schemaRef ds:uri="6b354621-44c9-463c-9573-d67bf45091fc"/>
    <ds:schemaRef ds:uri="http://schemas.microsoft.com/office/2006/metadata/properties"/>
    <ds:schemaRef ds:uri="http://purl.org/dc/terms/"/>
    <ds:schemaRef ds:uri="http://purl.org/dc/dcmitype/"/>
    <ds:schemaRef ds:uri="http://schemas.microsoft.com/office/infopath/2007/PartnerControls"/>
    <ds:schemaRef ds:uri="http://schemas.openxmlformats.org/package/2006/metadata/core-properties"/>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26</vt:i4>
      </vt:variant>
    </vt:vector>
  </HeadingPairs>
  <TitlesOfParts>
    <vt:vector size="31" baseType="lpstr">
      <vt:lpstr>Config</vt:lpstr>
      <vt:lpstr>distance</vt:lpstr>
      <vt:lpstr>Data</vt:lpstr>
      <vt:lpstr>EnrUSF</vt:lpstr>
      <vt:lpstr>BUDGET-VIERGE</vt:lpstr>
      <vt:lpstr>apiKey</vt:lpstr>
      <vt:lpstr>Bicycling</vt:lpstr>
      <vt:lpstr>Conseiller</vt:lpstr>
      <vt:lpstr>distance</vt:lpstr>
      <vt:lpstr>Driving</vt:lpstr>
      <vt:lpstr>duration</vt:lpstr>
      <vt:lpstr>mode</vt:lpstr>
      <vt:lpstr>Modeles</vt:lpstr>
      <vt:lpstr>SelectedMode</vt:lpstr>
      <vt:lpstr>SourceCity</vt:lpstr>
      <vt:lpstr>Sourcecountry</vt:lpstr>
      <vt:lpstr>SourceHouseNumber</vt:lpstr>
      <vt:lpstr>SourcePostalCode</vt:lpstr>
      <vt:lpstr>SourceState</vt:lpstr>
      <vt:lpstr>SourceStreetName</vt:lpstr>
      <vt:lpstr>TargetCity</vt:lpstr>
      <vt:lpstr>TargetCountry</vt:lpstr>
      <vt:lpstr>TargetHouseNumber</vt:lpstr>
      <vt:lpstr>TargetPostalCode</vt:lpstr>
      <vt:lpstr>TargetState</vt:lpstr>
      <vt:lpstr>TargetStreetName</vt:lpstr>
      <vt:lpstr>Transit</vt:lpstr>
      <vt:lpstr>TransportModeList</vt:lpstr>
      <vt:lpstr>urlForDistance</vt:lpstr>
      <vt:lpstr>Walking</vt:lpstr>
      <vt:lpstr>'BUDGET-VIERGE'!Zone_d_impression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Brisebois</dc:creator>
  <cp:lastModifiedBy>NonoZ</cp:lastModifiedBy>
  <cp:lastPrinted>2020-04-10T15:45:03Z</cp:lastPrinted>
  <dcterms:created xsi:type="dcterms:W3CDTF">2020-04-03T18:10:52Z</dcterms:created>
  <dcterms:modified xsi:type="dcterms:W3CDTF">2020-04-11T08:18:26Z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0x010100995A3DF550DC1C49931F337E1791F2AF</vt:lpwstr>
  </property>
</Properties>
</file>