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576" yWindow="420" windowWidth="24276" windowHeight="11868" activeTab="3"/>
  </bookViews>
  <sheets>
    <sheet name="Equipes" sheetId="4" r:id="rId1"/>
    <sheet name="BDD" sheetId="1" r:id="rId2"/>
    <sheet name="Calendrier" sheetId="3" r:id="rId3"/>
    <sheet name="J1" sheetId="5" r:id="rId4"/>
    <sheet name="Calcul score" sheetId="6" r:id="rId5"/>
    <sheet name="Feuil1" sheetId="7" r:id="rId6"/>
  </sheets>
  <definedNames>
    <definedName name="clubs">BDD!$A$1:$A$31</definedName>
  </definedNames>
  <calcPr calcId="124519"/>
</workbook>
</file>

<file path=xl/calcChain.xml><?xml version="1.0" encoding="utf-8"?>
<calcChain xmlns="http://schemas.openxmlformats.org/spreadsheetml/2006/main">
  <c r="N7" i="5"/>
  <c r="N22"/>
  <c r="N19"/>
  <c r="N16"/>
  <c r="N13"/>
  <c r="N10"/>
  <c r="N9"/>
  <c r="N12"/>
  <c r="N15"/>
  <c r="N18"/>
  <c r="N21"/>
  <c r="N6"/>
  <c r="N3"/>
  <c r="N4"/>
  <c r="O22"/>
  <c r="O21"/>
  <c r="O19"/>
  <c r="O18"/>
  <c r="O16"/>
  <c r="O15"/>
  <c r="O13"/>
  <c r="O12"/>
  <c r="O10"/>
  <c r="O9"/>
  <c r="O7"/>
  <c r="O6"/>
  <c r="O4"/>
  <c r="O3"/>
  <c r="R22"/>
  <c r="R21"/>
  <c r="R19"/>
  <c r="R18"/>
  <c r="R16"/>
  <c r="R15"/>
  <c r="R13"/>
  <c r="R12"/>
  <c r="R10"/>
  <c r="R9"/>
  <c r="R7"/>
  <c r="R6"/>
  <c r="R4"/>
  <c r="R3"/>
  <c r="C28" i="4"/>
  <c r="C29"/>
  <c r="C30"/>
  <c r="C31"/>
  <c r="C32"/>
  <c r="C33"/>
  <c r="C34"/>
  <c r="C35"/>
  <c r="C36"/>
  <c r="C37"/>
  <c r="C38"/>
  <c r="C39"/>
  <c r="C40"/>
  <c r="C27"/>
  <c r="Q22" i="5"/>
  <c r="Q21"/>
  <c r="Q19"/>
  <c r="Q18"/>
  <c r="Q16"/>
  <c r="Q15"/>
  <c r="Q13"/>
  <c r="Q12"/>
  <c r="Q10"/>
  <c r="Q9"/>
  <c r="Q7"/>
  <c r="Q6"/>
  <c r="Q4"/>
  <c r="Q3"/>
  <c r="B572" i="3"/>
  <c r="B571"/>
  <c r="B569"/>
  <c r="B568"/>
  <c r="B566"/>
  <c r="B565"/>
  <c r="B563"/>
  <c r="B562"/>
  <c r="B560"/>
  <c r="B559"/>
  <c r="B557"/>
  <c r="B556"/>
  <c r="B554"/>
  <c r="B553"/>
  <c r="B550"/>
  <c r="B549"/>
  <c r="B547"/>
  <c r="B546"/>
  <c r="B544"/>
  <c r="B543"/>
  <c r="B541"/>
  <c r="B540"/>
  <c r="B538"/>
  <c r="B537"/>
  <c r="B535"/>
  <c r="B534"/>
  <c r="B532"/>
  <c r="B531"/>
  <c r="B528"/>
  <c r="B527"/>
  <c r="B525"/>
  <c r="B524"/>
  <c r="B522"/>
  <c r="B521"/>
  <c r="B519"/>
  <c r="B518"/>
  <c r="B516"/>
  <c r="B515"/>
  <c r="B513"/>
  <c r="B512"/>
  <c r="B510"/>
  <c r="B509"/>
  <c r="B506"/>
  <c r="B505"/>
  <c r="B503"/>
  <c r="B502"/>
  <c r="B500"/>
  <c r="B499"/>
  <c r="B497"/>
  <c r="B496"/>
  <c r="B494"/>
  <c r="B493"/>
  <c r="B491"/>
  <c r="B490"/>
  <c r="B488"/>
  <c r="B487"/>
  <c r="B484"/>
  <c r="B483"/>
  <c r="B481"/>
  <c r="B480"/>
  <c r="B478"/>
  <c r="B477"/>
  <c r="B475"/>
  <c r="B474"/>
  <c r="B472"/>
  <c r="B471"/>
  <c r="B469"/>
  <c r="B468"/>
  <c r="B466"/>
  <c r="B465"/>
  <c r="B462"/>
  <c r="B461"/>
  <c r="B459"/>
  <c r="B458"/>
  <c r="B456"/>
  <c r="B455"/>
  <c r="B453"/>
  <c r="B452"/>
  <c r="B450"/>
  <c r="B449"/>
  <c r="B447"/>
  <c r="B446"/>
  <c r="B444"/>
  <c r="B443"/>
  <c r="B440"/>
  <c r="B439"/>
  <c r="B437"/>
  <c r="B436"/>
  <c r="B434"/>
  <c r="B433"/>
  <c r="B431"/>
  <c r="B430"/>
  <c r="B428"/>
  <c r="B427"/>
  <c r="B425"/>
  <c r="B424"/>
  <c r="B422"/>
  <c r="B421"/>
  <c r="B418"/>
  <c r="B417"/>
  <c r="B415"/>
  <c r="B414"/>
  <c r="B412"/>
  <c r="B411"/>
  <c r="B409"/>
  <c r="B408"/>
  <c r="B406"/>
  <c r="B405"/>
  <c r="B403"/>
  <c r="B402"/>
  <c r="B400"/>
  <c r="B399"/>
  <c r="B396"/>
  <c r="B395"/>
  <c r="B393"/>
  <c r="B392"/>
  <c r="B390"/>
  <c r="B389"/>
  <c r="B387"/>
  <c r="B386"/>
  <c r="B384"/>
  <c r="B383"/>
  <c r="B381"/>
  <c r="B380"/>
  <c r="B378"/>
  <c r="B377"/>
  <c r="B374"/>
  <c r="B373"/>
  <c r="B371"/>
  <c r="B370"/>
  <c r="B368"/>
  <c r="B367"/>
  <c r="B365"/>
  <c r="B364"/>
  <c r="B362"/>
  <c r="B361"/>
  <c r="B359"/>
  <c r="B358"/>
  <c r="B356"/>
  <c r="B355"/>
  <c r="B352"/>
  <c r="B351"/>
  <c r="B349"/>
  <c r="B348"/>
  <c r="B346"/>
  <c r="B345"/>
  <c r="B343"/>
  <c r="B342"/>
  <c r="B340"/>
  <c r="B339"/>
  <c r="B337"/>
  <c r="B336"/>
  <c r="B333"/>
  <c r="B334"/>
  <c r="B330"/>
  <c r="B329"/>
  <c r="B327"/>
  <c r="B326"/>
  <c r="B324"/>
  <c r="B323"/>
  <c r="B321"/>
  <c r="B320"/>
  <c r="B318"/>
  <c r="B317"/>
  <c r="B315"/>
  <c r="B314"/>
  <c r="B312"/>
  <c r="B311"/>
  <c r="B308"/>
  <c r="B307"/>
  <c r="B305"/>
  <c r="B304"/>
  <c r="B302"/>
  <c r="B301"/>
  <c r="B299"/>
  <c r="B298"/>
  <c r="B296"/>
  <c r="B295"/>
  <c r="B293"/>
  <c r="B292"/>
  <c r="B290"/>
  <c r="B289"/>
  <c r="B286"/>
  <c r="B285"/>
  <c r="B283"/>
  <c r="B282"/>
  <c r="B280"/>
  <c r="B279"/>
  <c r="B277"/>
  <c r="B276"/>
  <c r="B274"/>
  <c r="B273"/>
  <c r="B271"/>
  <c r="B270"/>
  <c r="B268"/>
  <c r="B267"/>
  <c r="B264"/>
  <c r="B263"/>
  <c r="B261"/>
  <c r="B260"/>
  <c r="B258"/>
  <c r="B257"/>
  <c r="B255"/>
  <c r="B254"/>
  <c r="B252"/>
  <c r="B251"/>
  <c r="B249"/>
  <c r="B248"/>
  <c r="B246"/>
  <c r="B245"/>
  <c r="B242"/>
  <c r="B241"/>
  <c r="B239"/>
  <c r="B238"/>
  <c r="B236"/>
  <c r="B235"/>
  <c r="B233"/>
  <c r="B232"/>
  <c r="B230"/>
  <c r="B229"/>
  <c r="B227"/>
  <c r="B226"/>
  <c r="B223"/>
  <c r="B224"/>
  <c r="B220"/>
  <c r="B219"/>
  <c r="B217"/>
  <c r="B216"/>
  <c r="B214"/>
  <c r="B213"/>
  <c r="B211"/>
  <c r="B210"/>
  <c r="B208"/>
  <c r="B207"/>
  <c r="B205"/>
  <c r="B204"/>
  <c r="B202"/>
  <c r="B201"/>
  <c r="B198"/>
  <c r="B197"/>
  <c r="B195"/>
  <c r="B194"/>
  <c r="B192"/>
  <c r="B191"/>
  <c r="B189"/>
  <c r="B188"/>
  <c r="B186"/>
  <c r="B185"/>
  <c r="B183"/>
  <c r="B182"/>
  <c r="B180"/>
  <c r="B179"/>
  <c r="B176"/>
  <c r="B175"/>
  <c r="B173"/>
  <c r="B172"/>
  <c r="B170"/>
  <c r="B169"/>
  <c r="B167"/>
  <c r="B166"/>
  <c r="B164"/>
  <c r="B163"/>
  <c r="B161"/>
  <c r="B160"/>
  <c r="B158"/>
  <c r="B157"/>
  <c r="B154"/>
  <c r="B153"/>
  <c r="B151"/>
  <c r="B150"/>
  <c r="B148"/>
  <c r="B147"/>
  <c r="B145"/>
  <c r="B144"/>
  <c r="B142"/>
  <c r="B141"/>
  <c r="B139"/>
  <c r="B138"/>
  <c r="B136"/>
  <c r="B135"/>
  <c r="B132"/>
  <c r="B131"/>
  <c r="B129"/>
  <c r="B128"/>
  <c r="B126"/>
  <c r="B125"/>
  <c r="B123"/>
  <c r="B122"/>
  <c r="B120"/>
  <c r="B119"/>
  <c r="B117"/>
  <c r="B116"/>
  <c r="B114"/>
  <c r="B113"/>
  <c r="B110"/>
  <c r="B109"/>
  <c r="B107"/>
  <c r="B106"/>
  <c r="B104"/>
  <c r="B103"/>
  <c r="B101"/>
  <c r="B100"/>
  <c r="B98"/>
  <c r="B97"/>
  <c r="B95"/>
  <c r="B94"/>
  <c r="B92"/>
  <c r="B91"/>
  <c r="B88"/>
  <c r="B87"/>
  <c r="B85"/>
  <c r="B84"/>
  <c r="B82"/>
  <c r="B81"/>
  <c r="B79"/>
  <c r="B78"/>
  <c r="B76"/>
  <c r="B75"/>
  <c r="B73"/>
  <c r="B72"/>
  <c r="B70"/>
  <c r="B69"/>
  <c r="B66"/>
  <c r="B65"/>
  <c r="B63"/>
  <c r="B62"/>
  <c r="B60"/>
  <c r="B59"/>
  <c r="B57"/>
  <c r="B56"/>
  <c r="B54"/>
  <c r="B53"/>
  <c r="B51"/>
  <c r="B50"/>
  <c r="B48"/>
  <c r="B47"/>
  <c r="B44"/>
  <c r="B43"/>
  <c r="B41"/>
  <c r="B40"/>
  <c r="B38"/>
  <c r="B37"/>
  <c r="B35"/>
  <c r="B34"/>
  <c r="B32"/>
  <c r="B31"/>
  <c r="B29"/>
  <c r="B28"/>
  <c r="B26"/>
  <c r="B25"/>
  <c r="B22"/>
  <c r="C22" i="5" s="1"/>
  <c r="B21" i="3"/>
  <c r="C21" i="5" s="1"/>
  <c r="B19" i="3"/>
  <c r="C19" i="5" s="1"/>
  <c r="B18" i="3"/>
  <c r="C18" i="5" s="1"/>
  <c r="B16" i="3"/>
  <c r="C16" i="5" s="1"/>
  <c r="B15" i="3"/>
  <c r="C15" i="5" s="1"/>
  <c r="B13" i="3"/>
  <c r="C13" i="5" s="1"/>
  <c r="B12" i="3"/>
  <c r="C12" i="5" s="1"/>
  <c r="B10" i="3"/>
  <c r="C10" i="5" s="1"/>
  <c r="B9" i="3"/>
  <c r="C9" i="5" s="1"/>
  <c r="B7" i="3"/>
  <c r="C7" i="5" s="1"/>
  <c r="B6" i="3"/>
  <c r="C6" i="5" s="1"/>
  <c r="B4" i="3"/>
  <c r="C4" i="5" s="1"/>
  <c r="C5" i="6" s="1"/>
  <c r="B3" i="3"/>
  <c r="C3" i="5" s="1"/>
  <c r="C4" i="6" s="1"/>
  <c r="K3" i="1"/>
  <c r="K4"/>
  <c r="K5"/>
  <c r="K6"/>
  <c r="K7"/>
  <c r="K8"/>
  <c r="K9"/>
  <c r="K10"/>
  <c r="K11"/>
  <c r="K12"/>
  <c r="K13"/>
  <c r="K14"/>
  <c r="K15"/>
  <c r="K16"/>
  <c r="K17"/>
  <c r="K18"/>
  <c r="K19"/>
  <c r="K20"/>
  <c r="K21"/>
  <c r="K22"/>
  <c r="K23"/>
  <c r="K24"/>
  <c r="K25"/>
  <c r="K26"/>
  <c r="K27"/>
  <c r="K28"/>
  <c r="K29"/>
  <c r="K30"/>
  <c r="K31"/>
  <c r="K2"/>
  <c r="B3"/>
  <c r="B4"/>
  <c r="C4" s="1"/>
  <c r="D4" s="1"/>
  <c r="B5"/>
  <c r="B6"/>
  <c r="B7"/>
  <c r="B7" i="4" s="1"/>
  <c r="B8" i="1"/>
  <c r="B8" i="4" s="1"/>
  <c r="B9" i="1"/>
  <c r="B9" i="4" s="1"/>
  <c r="B10" i="1"/>
  <c r="C10" s="1"/>
  <c r="D10" s="1"/>
  <c r="B11"/>
  <c r="B12"/>
  <c r="B13"/>
  <c r="C13" s="1"/>
  <c r="D13" s="1"/>
  <c r="B14"/>
  <c r="B15"/>
  <c r="B16"/>
  <c r="B17"/>
  <c r="B18"/>
  <c r="B19"/>
  <c r="C19" s="1"/>
  <c r="D19" s="1"/>
  <c r="B20"/>
  <c r="B21"/>
  <c r="B22"/>
  <c r="C22" s="1"/>
  <c r="D22" s="1"/>
  <c r="B23"/>
  <c r="B24"/>
  <c r="B25"/>
  <c r="B26"/>
  <c r="B27"/>
  <c r="B28"/>
  <c r="C28" s="1"/>
  <c r="D28" s="1"/>
  <c r="B29"/>
  <c r="B30"/>
  <c r="B31"/>
  <c r="C31" s="1"/>
  <c r="D31" s="1"/>
  <c r="B2"/>
  <c r="B2" i="4" s="1"/>
  <c r="G6"/>
  <c r="G7"/>
  <c r="G8"/>
  <c r="G9"/>
  <c r="G10"/>
  <c r="G11"/>
  <c r="G12"/>
  <c r="G13"/>
  <c r="G14"/>
  <c r="G15"/>
  <c r="G4"/>
  <c r="G5"/>
  <c r="G3"/>
  <c r="G2"/>
  <c r="P3" i="5" l="1"/>
  <c r="P10"/>
  <c r="AC5" s="1"/>
  <c r="P15"/>
  <c r="AC11" s="1"/>
  <c r="P12"/>
  <c r="AC13" s="1"/>
  <c r="P22"/>
  <c r="AC6" s="1"/>
  <c r="P16"/>
  <c r="AC9" s="1"/>
  <c r="P21"/>
  <c r="AC16" s="1"/>
  <c r="P19"/>
  <c r="AC7" s="1"/>
  <c r="P18"/>
  <c r="AC4" s="1"/>
  <c r="P13"/>
  <c r="AC10" s="1"/>
  <c r="P9"/>
  <c r="AC14" s="1"/>
  <c r="P7"/>
  <c r="AC15" s="1"/>
  <c r="P6"/>
  <c r="AC3" s="1"/>
  <c r="P4"/>
  <c r="AC12" s="1"/>
  <c r="AF15"/>
  <c r="AF3"/>
  <c r="AF12"/>
  <c r="AF6"/>
  <c r="AF8"/>
  <c r="AF16"/>
  <c r="AF7"/>
  <c r="AD10"/>
  <c r="AF9"/>
  <c r="AF4"/>
  <c r="AF11"/>
  <c r="AF10"/>
  <c r="AF13"/>
  <c r="AF5"/>
  <c r="AF14"/>
  <c r="AD16"/>
  <c r="AD4"/>
  <c r="AG12"/>
  <c r="AE7"/>
  <c r="AD9"/>
  <c r="AE16"/>
  <c r="AD11"/>
  <c r="AG8"/>
  <c r="AE6"/>
  <c r="AE12"/>
  <c r="AE3"/>
  <c r="AD13"/>
  <c r="AE15"/>
  <c r="AD5"/>
  <c r="AG13"/>
  <c r="AE14"/>
  <c r="AD14"/>
  <c r="AG9"/>
  <c r="AE5"/>
  <c r="AD3"/>
  <c r="AG15"/>
  <c r="AG5"/>
  <c r="AE13"/>
  <c r="AE8"/>
  <c r="AD15"/>
  <c r="AG4"/>
  <c r="AG14"/>
  <c r="AE10"/>
  <c r="AD12"/>
  <c r="AD6"/>
  <c r="AG16"/>
  <c r="AE11"/>
  <c r="AD8"/>
  <c r="AG3"/>
  <c r="AE9"/>
  <c r="AD7"/>
  <c r="AE4"/>
  <c r="AG6"/>
  <c r="AG10"/>
  <c r="AG11"/>
  <c r="AG7"/>
  <c r="AC8"/>
  <c r="B11" i="4"/>
  <c r="B14"/>
  <c r="B10"/>
  <c r="B13"/>
  <c r="B12"/>
  <c r="B6"/>
  <c r="E22" i="1"/>
  <c r="E13"/>
  <c r="F13" i="4" s="1"/>
  <c r="E4" i="1"/>
  <c r="F4" i="4" s="1"/>
  <c r="C25" i="1"/>
  <c r="D25" s="1"/>
  <c r="C16"/>
  <c r="D16" s="1"/>
  <c r="E16" s="1"/>
  <c r="C7"/>
  <c r="E31"/>
  <c r="E28"/>
  <c r="E19"/>
  <c r="E10"/>
  <c r="F10" i="4" s="1"/>
  <c r="C30" i="1"/>
  <c r="C27"/>
  <c r="C24"/>
  <c r="D24" s="1"/>
  <c r="C21"/>
  <c r="D21" s="1"/>
  <c r="C18"/>
  <c r="C15"/>
  <c r="D15" s="1"/>
  <c r="C12"/>
  <c r="D12" s="1"/>
  <c r="C9"/>
  <c r="C6"/>
  <c r="C3"/>
  <c r="D3" s="1"/>
  <c r="B3" i="4"/>
  <c r="B15"/>
  <c r="C29" i="1"/>
  <c r="C26"/>
  <c r="D26" s="1"/>
  <c r="E26" s="1"/>
  <c r="C23"/>
  <c r="D23" s="1"/>
  <c r="E23" s="1"/>
  <c r="C20"/>
  <c r="C17"/>
  <c r="D17" s="1"/>
  <c r="C14"/>
  <c r="C11"/>
  <c r="D11" s="1"/>
  <c r="E11" s="1"/>
  <c r="F11" i="4" s="1"/>
  <c r="C8" i="1"/>
  <c r="C5"/>
  <c r="C2"/>
  <c r="D2" s="1"/>
  <c r="B5" i="4"/>
  <c r="B4"/>
  <c r="AJ5" i="5" l="1"/>
  <c r="AF18"/>
  <c r="AJ15"/>
  <c r="AJ4"/>
  <c r="AJ6"/>
  <c r="AJ14"/>
  <c r="AJ16"/>
  <c r="AJ7"/>
  <c r="AJ8"/>
  <c r="AJ3"/>
  <c r="AJ13"/>
  <c r="AJ12"/>
  <c r="AJ10"/>
  <c r="AJ11"/>
  <c r="AJ9"/>
  <c r="AG18"/>
  <c r="AE18"/>
  <c r="C12" i="4"/>
  <c r="C5"/>
  <c r="D18" i="1"/>
  <c r="C14" i="4"/>
  <c r="D27" i="1"/>
  <c r="C13" i="4"/>
  <c r="D30" i="1"/>
  <c r="D11" i="4" s="1"/>
  <c r="C11"/>
  <c r="D29" i="1"/>
  <c r="D10" i="4" s="1"/>
  <c r="C10"/>
  <c r="D9" i="1"/>
  <c r="D9" i="4" s="1"/>
  <c r="C9"/>
  <c r="D8" i="1"/>
  <c r="C8" i="4"/>
  <c r="D7" i="1"/>
  <c r="D7" i="4" s="1"/>
  <c r="C7"/>
  <c r="D6" i="1"/>
  <c r="D6" i="4" s="1"/>
  <c r="C6"/>
  <c r="D20" i="1"/>
  <c r="E20" s="1"/>
  <c r="E15"/>
  <c r="F15" i="4" s="1"/>
  <c r="E12" i="1"/>
  <c r="F12" i="4" s="1"/>
  <c r="E25" i="1"/>
  <c r="O25" s="1"/>
  <c r="E21"/>
  <c r="D14"/>
  <c r="E24"/>
  <c r="D5"/>
  <c r="E5" s="1"/>
  <c r="F5" i="4" s="1"/>
  <c r="E17" i="1"/>
  <c r="C15" i="4"/>
  <c r="E3" i="1"/>
  <c r="F3" i="4" s="1"/>
  <c r="O13" i="1"/>
  <c r="P13" s="1"/>
  <c r="C3" i="4"/>
  <c r="D4"/>
  <c r="E2" i="1"/>
  <c r="F2" i="4" s="1"/>
  <c r="C4"/>
  <c r="C2"/>
  <c r="AI8" i="5" l="1"/>
  <c r="AI12"/>
  <c r="AI7"/>
  <c r="AI4"/>
  <c r="AI13"/>
  <c r="AI10"/>
  <c r="AI11"/>
  <c r="AI9"/>
  <c r="AI16"/>
  <c r="AI3"/>
  <c r="AI5"/>
  <c r="AI15"/>
  <c r="AI6"/>
  <c r="AI14"/>
  <c r="E15" i="4"/>
  <c r="D14"/>
  <c r="D8"/>
  <c r="E18" i="1"/>
  <c r="E30"/>
  <c r="E11" i="4" s="1"/>
  <c r="E27" i="1"/>
  <c r="E13" i="4" s="1"/>
  <c r="D13"/>
  <c r="E14" i="1"/>
  <c r="D12" i="4"/>
  <c r="E29" i="1"/>
  <c r="E10" i="4" s="1"/>
  <c r="E8" i="1"/>
  <c r="E9"/>
  <c r="E7"/>
  <c r="E6"/>
  <c r="O15"/>
  <c r="P15" s="1"/>
  <c r="D15" i="4"/>
  <c r="O31" i="1"/>
  <c r="P31" s="1"/>
  <c r="D3" i="4"/>
  <c r="O3" i="1"/>
  <c r="P3" s="1"/>
  <c r="O22"/>
  <c r="P22" s="1"/>
  <c r="O2"/>
  <c r="P2" s="1"/>
  <c r="O16"/>
  <c r="P16" s="1"/>
  <c r="O26"/>
  <c r="P26" s="1"/>
  <c r="O19"/>
  <c r="P19" s="1"/>
  <c r="O12"/>
  <c r="P12" s="1"/>
  <c r="O10"/>
  <c r="P10" s="1"/>
  <c r="O17"/>
  <c r="P17" s="1"/>
  <c r="O21"/>
  <c r="P21" s="1"/>
  <c r="O28"/>
  <c r="P28" s="1"/>
  <c r="O11"/>
  <c r="P11" s="1"/>
  <c r="O24"/>
  <c r="P24" s="1"/>
  <c r="D5" i="4"/>
  <c r="P25" i="1"/>
  <c r="O20"/>
  <c r="D2" i="4"/>
  <c r="C29" i="5" l="1"/>
  <c r="C27"/>
  <c r="C28"/>
  <c r="C40"/>
  <c r="C39"/>
  <c r="C38"/>
  <c r="C37"/>
  <c r="C36"/>
  <c r="C30"/>
  <c r="C35"/>
  <c r="C34"/>
  <c r="C31"/>
  <c r="C33"/>
  <c r="C32"/>
  <c r="E6" i="4"/>
  <c r="F6"/>
  <c r="E8"/>
  <c r="F8"/>
  <c r="E9"/>
  <c r="F9"/>
  <c r="E7"/>
  <c r="F7"/>
  <c r="E12"/>
  <c r="F14"/>
  <c r="E3"/>
  <c r="E14"/>
  <c r="E2"/>
  <c r="O18" i="1"/>
  <c r="P18" s="1"/>
  <c r="O30"/>
  <c r="P30" s="1"/>
  <c r="O14"/>
  <c r="P14" s="1"/>
  <c r="O27"/>
  <c r="P27" s="1"/>
  <c r="O29"/>
  <c r="P29" s="1"/>
  <c r="O8"/>
  <c r="P8" s="1"/>
  <c r="O7"/>
  <c r="P7" s="1"/>
  <c r="O9"/>
  <c r="P9" s="1"/>
  <c r="O4"/>
  <c r="P4" s="1"/>
  <c r="O6"/>
  <c r="P6" s="1"/>
  <c r="O23"/>
  <c r="P23" s="1"/>
  <c r="E5" i="4"/>
  <c r="O5" i="1"/>
  <c r="P5" s="1"/>
  <c r="P20"/>
  <c r="E4" i="4"/>
  <c r="H29" i="5" l="1"/>
  <c r="G29"/>
  <c r="F29"/>
  <c r="E29"/>
  <c r="D29"/>
  <c r="D28"/>
  <c r="H28"/>
  <c r="E28"/>
  <c r="G28"/>
  <c r="F28"/>
  <c r="D33"/>
  <c r="H33"/>
  <c r="G33"/>
  <c r="F33"/>
  <c r="E33"/>
  <c r="G32"/>
  <c r="F32"/>
  <c r="E32"/>
  <c r="D32"/>
  <c r="H32"/>
  <c r="D40"/>
  <c r="H40"/>
  <c r="G40"/>
  <c r="E40"/>
  <c r="F40"/>
  <c r="D27"/>
  <c r="H27"/>
  <c r="G27"/>
  <c r="F27"/>
  <c r="E27"/>
  <c r="H39"/>
  <c r="G39"/>
  <c r="F39"/>
  <c r="E39"/>
  <c r="D39"/>
  <c r="F37"/>
  <c r="E37"/>
  <c r="D37"/>
  <c r="G37"/>
  <c r="H37"/>
  <c r="H36"/>
  <c r="G36"/>
  <c r="F36"/>
  <c r="E36"/>
  <c r="D36"/>
  <c r="E30"/>
  <c r="D30"/>
  <c r="G30"/>
  <c r="F30"/>
  <c r="H30"/>
  <c r="H38"/>
  <c r="G38"/>
  <c r="F38"/>
  <c r="E38"/>
  <c r="D38"/>
  <c r="D35"/>
  <c r="E35"/>
  <c r="F35"/>
  <c r="H35"/>
  <c r="G35"/>
  <c r="H34"/>
  <c r="G34"/>
  <c r="F34"/>
  <c r="E34"/>
  <c r="D34"/>
  <c r="H31"/>
  <c r="G31"/>
  <c r="F31"/>
  <c r="E31"/>
  <c r="D31"/>
</calcChain>
</file>

<file path=xl/sharedStrings.xml><?xml version="1.0" encoding="utf-8"?>
<sst xmlns="http://schemas.openxmlformats.org/spreadsheetml/2006/main" count="171" uniqueCount="101">
  <si>
    <t>Nom</t>
  </si>
  <si>
    <t>Attaque</t>
  </si>
  <si>
    <t>Défense</t>
  </si>
  <si>
    <t>Discipline</t>
  </si>
  <si>
    <t>Précision</t>
  </si>
  <si>
    <t>Stade</t>
  </si>
  <si>
    <t>Billetterie</t>
  </si>
  <si>
    <t>Recettes</t>
  </si>
  <si>
    <t>Dépenses</t>
  </si>
  <si>
    <t>Banque</t>
  </si>
  <si>
    <t>Forme</t>
  </si>
  <si>
    <t>Blessés</t>
  </si>
  <si>
    <t>Sde Toulousain</t>
  </si>
  <si>
    <t>U.B.Bordeaux</t>
  </si>
  <si>
    <t>Sde Rochelais</t>
  </si>
  <si>
    <t>Av. Bayonnais</t>
  </si>
  <si>
    <t>Section Pau</t>
  </si>
  <si>
    <t>Montauban</t>
  </si>
  <si>
    <t>Castres Ol.</t>
  </si>
  <si>
    <t>U.S.A.P.</t>
  </si>
  <si>
    <t>Montpellier H</t>
  </si>
  <si>
    <t>AS Clermont</t>
  </si>
  <si>
    <t>RC Toulon</t>
  </si>
  <si>
    <t>Lyon O.U.</t>
  </si>
  <si>
    <t>Racing 92</t>
  </si>
  <si>
    <t>Sde Français</t>
  </si>
  <si>
    <t>RC Vannes</t>
  </si>
  <si>
    <t>Provence Rugby</t>
  </si>
  <si>
    <t>US Colomiers</t>
  </si>
  <si>
    <t>Oyonnax</t>
  </si>
  <si>
    <t>CA Brive</t>
  </si>
  <si>
    <t>US Agen</t>
  </si>
  <si>
    <t>Nevers</t>
  </si>
  <si>
    <t>Aurillac</t>
  </si>
  <si>
    <t>RC Grenoble</t>
  </si>
  <si>
    <t>Biarritz Ol.</t>
  </si>
  <si>
    <t>AS Béziers H</t>
  </si>
  <si>
    <t>US Dax</t>
  </si>
  <si>
    <t>Sde Montois</t>
  </si>
  <si>
    <t>Carcassonne</t>
  </si>
  <si>
    <t>VALEUR Equipe</t>
  </si>
  <si>
    <t>Solde</t>
  </si>
  <si>
    <t>Distribués</t>
  </si>
  <si>
    <t>Dixcipline</t>
  </si>
  <si>
    <t>Sponsors</t>
  </si>
  <si>
    <t>Journée 1</t>
  </si>
  <si>
    <t>Journée 2</t>
  </si>
  <si>
    <t>Journée 3</t>
  </si>
  <si>
    <t>Journée 4</t>
  </si>
  <si>
    <t>Journée 5</t>
  </si>
  <si>
    <t>Journée 6</t>
  </si>
  <si>
    <t>Journée 7</t>
  </si>
  <si>
    <t>Journée 8</t>
  </si>
  <si>
    <t>Journée 9</t>
  </si>
  <si>
    <t>Journée 10</t>
  </si>
  <si>
    <t>Journée 11</t>
  </si>
  <si>
    <t>Journée 12</t>
  </si>
  <si>
    <t>Journée 13</t>
  </si>
  <si>
    <t>Journée 14 (Retour 2)</t>
  </si>
  <si>
    <t>Journée 15 (Retour 3)</t>
  </si>
  <si>
    <t>Journée 16 (Retour 4)</t>
  </si>
  <si>
    <t>Journée 17 (Retour 5)</t>
  </si>
  <si>
    <t>Journée 18 (Retour 6)</t>
  </si>
  <si>
    <t>Journée 19 (Retour 7)</t>
  </si>
  <si>
    <t>Journée 20 (Retour 8)</t>
  </si>
  <si>
    <t>Journée 21 (Retour 9)</t>
  </si>
  <si>
    <t>Journée 22 (Retour 10)</t>
  </si>
  <si>
    <t>Journée 23 (Retour 11)</t>
  </si>
  <si>
    <t>Journée 24 (Retour 12)</t>
  </si>
  <si>
    <t>Journée 25 (Retour 13)</t>
  </si>
  <si>
    <t>Journée 26 (Retour 1)</t>
  </si>
  <si>
    <t>CALENDRIER</t>
  </si>
  <si>
    <t>SCORE</t>
  </si>
  <si>
    <t>(mi-temps)</t>
  </si>
  <si>
    <t>Bonus</t>
  </si>
  <si>
    <t>E</t>
  </si>
  <si>
    <t>T</t>
  </si>
  <si>
    <t>P</t>
  </si>
  <si>
    <t>D</t>
  </si>
  <si>
    <t>Evènements</t>
  </si>
  <si>
    <t>CLASSEMENT :</t>
  </si>
  <si>
    <t>Points</t>
  </si>
  <si>
    <t>Pour</t>
  </si>
  <si>
    <t>Contre</t>
  </si>
  <si>
    <t>G.A</t>
  </si>
  <si>
    <t>Spectateurs</t>
  </si>
  <si>
    <t>Recette</t>
  </si>
  <si>
    <t>Posit°</t>
  </si>
  <si>
    <t>Valence-Romans</t>
  </si>
  <si>
    <t>Soyaux-Angoulême</t>
  </si>
  <si>
    <t>SCORE FINAL</t>
  </si>
  <si>
    <r>
      <t>(</t>
    </r>
    <r>
      <rPr>
        <b/>
        <i/>
        <sz val="11"/>
        <color theme="1"/>
        <rFont val="Calibri"/>
        <family val="2"/>
        <scheme val="minor"/>
      </rPr>
      <t>mi-temps</t>
    </r>
    <r>
      <rPr>
        <b/>
        <sz val="11"/>
        <color theme="1"/>
        <rFont val="Calibri"/>
        <family val="2"/>
        <scheme val="minor"/>
      </rPr>
      <t>)</t>
    </r>
  </si>
  <si>
    <t>VALEUR equipe</t>
  </si>
  <si>
    <t>(Gaol average)</t>
  </si>
  <si>
    <t>Rés.</t>
  </si>
  <si>
    <t>Bon.</t>
  </si>
  <si>
    <t>Ter.</t>
  </si>
  <si>
    <t>Encaissés</t>
  </si>
  <si>
    <t>Marqués</t>
  </si>
  <si>
    <t>GA</t>
  </si>
  <si>
    <r>
      <t>(</t>
    </r>
    <r>
      <rPr>
        <b/>
        <i/>
        <sz val="11"/>
        <color theme="1"/>
        <rFont val="Calibri"/>
        <family val="2"/>
        <scheme val="minor"/>
      </rPr>
      <t>Bonus</t>
    </r>
    <r>
      <rPr>
        <b/>
        <sz val="11"/>
        <color theme="1"/>
        <rFont val="Calibri"/>
        <family val="2"/>
        <scheme val="minor"/>
      </rPr>
      <t>)</t>
    </r>
  </si>
</sst>
</file>

<file path=xl/styles.xml><?xml version="1.0" encoding="utf-8"?>
<styleSheet xmlns="http://schemas.openxmlformats.org/spreadsheetml/2006/main">
  <numFmts count="1">
    <numFmt numFmtId="164" formatCode="\(0\)"/>
  </numFmts>
  <fonts count="1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Arial Unicode MS"/>
      <family val="2"/>
    </font>
    <font>
      <i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i/>
      <sz val="10"/>
      <color theme="1"/>
      <name val="Arial Unicode MS"/>
      <family val="2"/>
    </font>
    <font>
      <b/>
      <i/>
      <sz val="12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i/>
      <sz val="11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7" tint="0.79998168889431442"/>
        <bgColor indexed="64"/>
      </patternFill>
    </fill>
  </fills>
  <borders count="6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dashed">
        <color indexed="64"/>
      </left>
      <right style="thin">
        <color indexed="64"/>
      </right>
      <top/>
      <bottom/>
      <diagonal/>
    </border>
    <border>
      <left style="dashed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dashed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dashed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dashed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ashed">
        <color indexed="64"/>
      </left>
      <right style="medium">
        <color indexed="64"/>
      </right>
      <top style="medium">
        <color indexed="64"/>
      </top>
      <bottom/>
      <diagonal/>
    </border>
    <border>
      <left style="dashed">
        <color indexed="64"/>
      </left>
      <right style="medium">
        <color indexed="64"/>
      </right>
      <top/>
      <bottom/>
      <diagonal/>
    </border>
    <border>
      <left style="dashed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dashed">
        <color indexed="64"/>
      </left>
      <right style="thin">
        <color indexed="64"/>
      </right>
      <top/>
      <bottom style="medium">
        <color indexed="64"/>
      </bottom>
      <diagonal/>
    </border>
    <border>
      <left style="dashed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dashed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dashed">
        <color indexed="64"/>
      </right>
      <top style="medium">
        <color indexed="64"/>
      </top>
      <bottom/>
      <diagonal/>
    </border>
    <border>
      <left style="thin">
        <color indexed="64"/>
      </left>
      <right style="dashed">
        <color indexed="64"/>
      </right>
      <top/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/>
      <bottom style="medium">
        <color indexed="64"/>
      </bottom>
      <diagonal/>
    </border>
    <border>
      <left style="dashed">
        <color indexed="64"/>
      </left>
      <right style="dashed">
        <color indexed="64"/>
      </right>
      <top style="medium">
        <color indexed="64"/>
      </top>
      <bottom style="medium">
        <color indexed="64"/>
      </bottom>
      <diagonal/>
    </border>
    <border>
      <left style="dashed">
        <color indexed="64"/>
      </left>
      <right style="dashed">
        <color indexed="64"/>
      </right>
      <top style="medium">
        <color indexed="64"/>
      </top>
      <bottom/>
      <diagonal/>
    </border>
    <border>
      <left style="dashed">
        <color indexed="64"/>
      </left>
      <right style="dashed">
        <color indexed="64"/>
      </right>
      <top/>
      <bottom/>
      <diagonal/>
    </border>
    <border>
      <left style="dashed">
        <color indexed="64"/>
      </left>
      <right style="dashed">
        <color indexed="64"/>
      </right>
      <top style="thin">
        <color indexed="64"/>
      </top>
      <bottom/>
      <diagonal/>
    </border>
    <border>
      <left style="dashed">
        <color indexed="64"/>
      </left>
      <right style="dashed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medium">
        <color auto="1"/>
      </right>
      <top style="medium">
        <color indexed="64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indexed="64"/>
      </top>
      <bottom/>
      <diagonal/>
    </border>
    <border>
      <left style="thin">
        <color auto="1"/>
      </left>
      <right style="medium">
        <color auto="1"/>
      </right>
      <top style="thin">
        <color indexed="64"/>
      </top>
      <bottom/>
      <diagonal/>
    </border>
    <border>
      <left style="medium">
        <color auto="1"/>
      </left>
      <right style="dashed">
        <color auto="1"/>
      </right>
      <top/>
      <bottom/>
      <diagonal/>
    </border>
    <border>
      <left style="medium">
        <color auto="1"/>
      </left>
      <right style="dashed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indexed="64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indexed="64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29">
    <xf numFmtId="0" fontId="0" fillId="0" borderId="0" xfId="0"/>
    <xf numFmtId="0" fontId="0" fillId="0" borderId="2" xfId="0" applyBorder="1"/>
    <xf numFmtId="0" fontId="0" fillId="0" borderId="4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5" xfId="0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/>
    <xf numFmtId="0" fontId="0" fillId="0" borderId="6" xfId="0" applyBorder="1" applyAlignment="1">
      <alignment horizontal="center"/>
    </xf>
    <xf numFmtId="164" fontId="3" fillId="0" borderId="0" xfId="0" applyNumberFormat="1" applyFont="1" applyAlignment="1">
      <alignment horizontal="right"/>
    </xf>
    <xf numFmtId="0" fontId="0" fillId="0" borderId="10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1" fillId="0" borderId="13" xfId="0" applyFont="1" applyBorder="1" applyAlignment="1">
      <alignment horizontal="center"/>
    </xf>
    <xf numFmtId="0" fontId="1" fillId="2" borderId="16" xfId="0" applyFont="1" applyFill="1" applyBorder="1" applyAlignment="1">
      <alignment horizontal="center"/>
    </xf>
    <xf numFmtId="0" fontId="1" fillId="2" borderId="19" xfId="0" applyFont="1" applyFill="1" applyBorder="1" applyAlignment="1">
      <alignment horizontal="center"/>
    </xf>
    <xf numFmtId="0" fontId="4" fillId="2" borderId="10" xfId="0" applyFont="1" applyFill="1" applyBorder="1" applyAlignment="1">
      <alignment horizontal="center"/>
    </xf>
    <xf numFmtId="0" fontId="4" fillId="2" borderId="0" xfId="0" applyFont="1" applyFill="1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30" xfId="0" applyBorder="1" applyAlignment="1">
      <alignment horizontal="center"/>
    </xf>
    <xf numFmtId="0" fontId="0" fillId="0" borderId="31" xfId="0" applyFill="1" applyBorder="1" applyAlignment="1">
      <alignment horizontal="center"/>
    </xf>
    <xf numFmtId="0" fontId="0" fillId="0" borderId="31" xfId="0" applyBorder="1" applyAlignment="1">
      <alignment horizontal="center"/>
    </xf>
    <xf numFmtId="0" fontId="1" fillId="0" borderId="13" xfId="0" applyFont="1" applyBorder="1"/>
    <xf numFmtId="0" fontId="1" fillId="0" borderId="12" xfId="0" applyFont="1" applyBorder="1"/>
    <xf numFmtId="0" fontId="0" fillId="0" borderId="34" xfId="0" applyBorder="1" applyAlignment="1">
      <alignment horizontal="center"/>
    </xf>
    <xf numFmtId="0" fontId="2" fillId="0" borderId="35" xfId="0" applyFont="1" applyBorder="1" applyAlignment="1">
      <alignment horizontal="center"/>
    </xf>
    <xf numFmtId="0" fontId="0" fillId="0" borderId="35" xfId="0" applyBorder="1" applyAlignment="1">
      <alignment horizontal="center"/>
    </xf>
    <xf numFmtId="0" fontId="2" fillId="0" borderId="36" xfId="0" applyFont="1" applyBorder="1" applyAlignment="1">
      <alignment horizontal="center"/>
    </xf>
    <xf numFmtId="0" fontId="0" fillId="0" borderId="36" xfId="0" applyBorder="1" applyAlignment="1">
      <alignment horizontal="center"/>
    </xf>
    <xf numFmtId="0" fontId="3" fillId="0" borderId="14" xfId="0" applyFont="1" applyBorder="1" applyAlignment="1">
      <alignment horizontal="center"/>
    </xf>
    <xf numFmtId="0" fontId="6" fillId="0" borderId="37" xfId="0" applyFont="1" applyBorder="1" applyAlignment="1">
      <alignment horizontal="center"/>
    </xf>
    <xf numFmtId="0" fontId="3" fillId="0" borderId="37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32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7" fillId="2" borderId="2" xfId="0" applyFont="1" applyFill="1" applyBorder="1" applyAlignment="1">
      <alignment horizontal="center"/>
    </xf>
    <xf numFmtId="0" fontId="3" fillId="0" borderId="12" xfId="0" applyFont="1" applyBorder="1" applyAlignment="1">
      <alignment horizontal="center"/>
    </xf>
    <xf numFmtId="0" fontId="6" fillId="0" borderId="36" xfId="0" applyFont="1" applyBorder="1" applyAlignment="1">
      <alignment horizontal="center"/>
    </xf>
    <xf numFmtId="0" fontId="3" fillId="0" borderId="36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31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7" fillId="2" borderId="0" xfId="0" applyFont="1" applyFill="1" applyBorder="1" applyAlignment="1">
      <alignment horizontal="center"/>
    </xf>
    <xf numFmtId="0" fontId="3" fillId="0" borderId="23" xfId="0" applyFont="1" applyBorder="1" applyAlignment="1">
      <alignment horizontal="center"/>
    </xf>
    <xf numFmtId="0" fontId="6" fillId="0" borderId="38" xfId="0" applyFont="1" applyBorder="1" applyAlignment="1">
      <alignment horizontal="center"/>
    </xf>
    <xf numFmtId="0" fontId="3" fillId="0" borderId="38" xfId="0" applyFont="1" applyBorder="1" applyAlignment="1">
      <alignment horizontal="center"/>
    </xf>
    <xf numFmtId="0" fontId="3" fillId="0" borderId="25" xfId="0" applyFont="1" applyBorder="1" applyAlignment="1">
      <alignment horizontal="center"/>
    </xf>
    <xf numFmtId="0" fontId="3" fillId="0" borderId="33" xfId="0" applyFont="1" applyBorder="1" applyAlignment="1">
      <alignment horizontal="center"/>
    </xf>
    <xf numFmtId="0" fontId="3" fillId="0" borderId="27" xfId="0" applyFont="1" applyBorder="1" applyAlignment="1">
      <alignment horizontal="center"/>
    </xf>
    <xf numFmtId="0" fontId="3" fillId="0" borderId="26" xfId="0" applyFont="1" applyBorder="1" applyAlignment="1">
      <alignment horizontal="center"/>
    </xf>
    <xf numFmtId="0" fontId="3" fillId="0" borderId="24" xfId="0" applyFont="1" applyBorder="1" applyAlignment="1">
      <alignment horizontal="center"/>
    </xf>
    <xf numFmtId="0" fontId="7" fillId="2" borderId="24" xfId="0" applyFont="1" applyFill="1" applyBorder="1" applyAlignment="1">
      <alignment horizontal="center"/>
    </xf>
    <xf numFmtId="0" fontId="1" fillId="2" borderId="34" xfId="0" applyFont="1" applyFill="1" applyBorder="1" applyAlignment="1">
      <alignment horizontal="center"/>
    </xf>
    <xf numFmtId="0" fontId="0" fillId="2" borderId="35" xfId="0" applyFill="1" applyBorder="1" applyAlignment="1">
      <alignment horizontal="center"/>
    </xf>
    <xf numFmtId="0" fontId="0" fillId="2" borderId="36" xfId="0" applyFill="1" applyBorder="1" applyAlignment="1">
      <alignment horizontal="center"/>
    </xf>
    <xf numFmtId="0" fontId="3" fillId="2" borderId="37" xfId="0" applyFont="1" applyFill="1" applyBorder="1" applyAlignment="1">
      <alignment horizontal="center"/>
    </xf>
    <xf numFmtId="0" fontId="3" fillId="2" borderId="36" xfId="0" applyFont="1" applyFill="1" applyBorder="1" applyAlignment="1">
      <alignment horizontal="center"/>
    </xf>
    <xf numFmtId="0" fontId="3" fillId="2" borderId="38" xfId="0" applyFont="1" applyFill="1" applyBorder="1" applyAlignment="1">
      <alignment horizontal="center"/>
    </xf>
    <xf numFmtId="0" fontId="0" fillId="2" borderId="20" xfId="0" applyFill="1" applyBorder="1" applyAlignment="1">
      <alignment horizontal="center"/>
    </xf>
    <xf numFmtId="0" fontId="0" fillId="2" borderId="21" xfId="0" applyFill="1" applyBorder="1" applyAlignment="1">
      <alignment horizontal="center"/>
    </xf>
    <xf numFmtId="0" fontId="3" fillId="2" borderId="22" xfId="0" applyFont="1" applyFill="1" applyBorder="1" applyAlignment="1">
      <alignment horizontal="center"/>
    </xf>
    <xf numFmtId="0" fontId="3" fillId="2" borderId="21" xfId="0" applyFont="1" applyFill="1" applyBorder="1" applyAlignment="1">
      <alignment horizontal="center"/>
    </xf>
    <xf numFmtId="0" fontId="3" fillId="2" borderId="28" xfId="0" applyFont="1" applyFill="1" applyBorder="1" applyAlignment="1">
      <alignment horizontal="center"/>
    </xf>
    <xf numFmtId="0" fontId="8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4" fillId="0" borderId="39" xfId="0" applyFont="1" applyBorder="1"/>
    <xf numFmtId="0" fontId="9" fillId="0" borderId="0" xfId="0" applyFont="1"/>
    <xf numFmtId="0" fontId="0" fillId="0" borderId="9" xfId="0" applyBorder="1"/>
    <xf numFmtId="0" fontId="1" fillId="0" borderId="9" xfId="0" applyFont="1" applyBorder="1" applyAlignment="1">
      <alignment horizontal="center"/>
    </xf>
    <xf numFmtId="0" fontId="0" fillId="0" borderId="0" xfId="0" applyAlignment="1">
      <alignment wrapText="1"/>
    </xf>
    <xf numFmtId="0" fontId="3" fillId="0" borderId="0" xfId="0" applyFont="1" applyAlignment="1">
      <alignment horizontal="center"/>
    </xf>
    <xf numFmtId="0" fontId="3" fillId="0" borderId="41" xfId="0" applyFont="1" applyBorder="1" applyAlignment="1">
      <alignment horizontal="center"/>
    </xf>
    <xf numFmtId="0" fontId="3" fillId="0" borderId="42" xfId="0" applyFont="1" applyBorder="1" applyAlignment="1">
      <alignment horizontal="center"/>
    </xf>
    <xf numFmtId="0" fontId="1" fillId="0" borderId="43" xfId="0" applyFont="1" applyBorder="1" applyAlignment="1">
      <alignment horizontal="center"/>
    </xf>
    <xf numFmtId="0" fontId="3" fillId="0" borderId="44" xfId="0" applyFont="1" applyBorder="1" applyAlignment="1">
      <alignment horizontal="center"/>
    </xf>
    <xf numFmtId="0" fontId="3" fillId="0" borderId="45" xfId="0" applyFont="1" applyBorder="1" applyAlignment="1">
      <alignment horizontal="center"/>
    </xf>
    <xf numFmtId="0" fontId="1" fillId="0" borderId="46" xfId="0" applyFont="1" applyBorder="1" applyAlignment="1">
      <alignment horizontal="center"/>
    </xf>
    <xf numFmtId="0" fontId="1" fillId="0" borderId="47" xfId="0" applyFont="1" applyBorder="1" applyAlignment="1">
      <alignment horizontal="center"/>
    </xf>
    <xf numFmtId="0" fontId="1" fillId="0" borderId="40" xfId="0" applyFont="1" applyBorder="1" applyAlignment="1">
      <alignment horizontal="center"/>
    </xf>
    <xf numFmtId="0" fontId="1" fillId="0" borderId="41" xfId="0" applyFont="1" applyBorder="1" applyAlignment="1">
      <alignment horizontal="center"/>
    </xf>
    <xf numFmtId="0" fontId="1" fillId="0" borderId="42" xfId="0" applyFont="1" applyBorder="1" applyAlignment="1">
      <alignment horizontal="center"/>
    </xf>
    <xf numFmtId="0" fontId="0" fillId="0" borderId="49" xfId="0" applyBorder="1" applyAlignment="1">
      <alignment horizontal="center"/>
    </xf>
    <xf numFmtId="0" fontId="0" fillId="0" borderId="50" xfId="0" applyBorder="1" applyAlignment="1">
      <alignment horizontal="center"/>
    </xf>
    <xf numFmtId="0" fontId="0" fillId="0" borderId="51" xfId="0" applyBorder="1" applyAlignment="1">
      <alignment horizontal="center"/>
    </xf>
    <xf numFmtId="0" fontId="0" fillId="0" borderId="41" xfId="0" applyBorder="1" applyAlignment="1">
      <alignment horizontal="center"/>
    </xf>
    <xf numFmtId="0" fontId="0" fillId="0" borderId="42" xfId="0" applyBorder="1" applyAlignment="1">
      <alignment horizontal="center"/>
    </xf>
    <xf numFmtId="0" fontId="0" fillId="0" borderId="43" xfId="0" applyBorder="1" applyAlignment="1">
      <alignment horizontal="center"/>
    </xf>
    <xf numFmtId="0" fontId="1" fillId="0" borderId="52" xfId="0" applyFont="1" applyBorder="1" applyAlignment="1">
      <alignment horizontal="center"/>
    </xf>
    <xf numFmtId="0" fontId="1" fillId="0" borderId="21" xfId="0" applyFont="1" applyBorder="1" applyAlignment="1">
      <alignment horizontal="center"/>
    </xf>
    <xf numFmtId="0" fontId="0" fillId="0" borderId="52" xfId="0" applyBorder="1"/>
    <xf numFmtId="0" fontId="0" fillId="0" borderId="21" xfId="0" applyFont="1" applyBorder="1" applyAlignment="1">
      <alignment horizontal="center"/>
    </xf>
    <xf numFmtId="0" fontId="0" fillId="0" borderId="53" xfId="0" applyBorder="1"/>
    <xf numFmtId="0" fontId="0" fillId="0" borderId="20" xfId="0" applyFont="1" applyBorder="1" applyAlignment="1">
      <alignment horizontal="center"/>
    </xf>
    <xf numFmtId="0" fontId="4" fillId="0" borderId="47" xfId="0" applyFont="1" applyBorder="1" applyAlignment="1">
      <alignment horizontal="center"/>
    </xf>
    <xf numFmtId="0" fontId="4" fillId="0" borderId="40" xfId="0" applyFont="1" applyBorder="1" applyAlignment="1">
      <alignment horizontal="center"/>
    </xf>
    <xf numFmtId="0" fontId="4" fillId="0" borderId="48" xfId="0" applyFont="1" applyBorder="1" applyAlignment="1">
      <alignment horizontal="center"/>
    </xf>
    <xf numFmtId="0" fontId="4" fillId="0" borderId="44" xfId="0" applyFont="1" applyBorder="1" applyAlignment="1">
      <alignment horizontal="center"/>
    </xf>
    <xf numFmtId="0" fontId="0" fillId="0" borderId="46" xfId="0" applyBorder="1" applyAlignment="1">
      <alignment horizontal="center"/>
    </xf>
    <xf numFmtId="0" fontId="4" fillId="0" borderId="41" xfId="0" applyFont="1" applyBorder="1" applyAlignment="1">
      <alignment horizontal="center"/>
    </xf>
    <xf numFmtId="0" fontId="1" fillId="0" borderId="54" xfId="0" applyFont="1" applyBorder="1" applyAlignment="1">
      <alignment horizontal="center"/>
    </xf>
    <xf numFmtId="0" fontId="1" fillId="0" borderId="55" xfId="0" applyFont="1" applyBorder="1" applyAlignment="1">
      <alignment horizontal="center"/>
    </xf>
    <xf numFmtId="0" fontId="5" fillId="3" borderId="14" xfId="0" applyFont="1" applyFill="1" applyBorder="1"/>
    <xf numFmtId="0" fontId="5" fillId="3" borderId="12" xfId="0" applyFont="1" applyFill="1" applyBorder="1"/>
    <xf numFmtId="0" fontId="5" fillId="3" borderId="23" xfId="0" applyFont="1" applyFill="1" applyBorder="1"/>
    <xf numFmtId="0" fontId="1" fillId="0" borderId="56" xfId="0" applyFont="1" applyBorder="1" applyAlignment="1">
      <alignment horizontal="center"/>
    </xf>
    <xf numFmtId="0" fontId="1" fillId="0" borderId="57" xfId="0" applyFont="1" applyBorder="1" applyAlignment="1">
      <alignment horizontal="center"/>
    </xf>
    <xf numFmtId="0" fontId="4" fillId="0" borderId="57" xfId="0" applyFont="1" applyBorder="1" applyAlignment="1">
      <alignment horizontal="center"/>
    </xf>
    <xf numFmtId="0" fontId="4" fillId="0" borderId="59" xfId="0" applyFont="1" applyBorder="1" applyAlignment="1">
      <alignment horizontal="center"/>
    </xf>
    <xf numFmtId="0" fontId="4" fillId="0" borderId="58" xfId="0" applyFont="1" applyBorder="1" applyAlignment="1">
      <alignment horizontal="center"/>
    </xf>
    <xf numFmtId="0" fontId="0" fillId="0" borderId="44" xfId="0" applyBorder="1" applyAlignment="1">
      <alignment horizontal="center"/>
    </xf>
    <xf numFmtId="0" fontId="0" fillId="0" borderId="45" xfId="0" applyBorder="1" applyAlignment="1">
      <alignment horizontal="center"/>
    </xf>
    <xf numFmtId="0" fontId="1" fillId="0" borderId="9" xfId="0" applyFont="1" applyBorder="1"/>
    <xf numFmtId="0" fontId="3" fillId="0" borderId="60" xfId="0" applyFont="1" applyBorder="1" applyAlignment="1">
      <alignment horizontal="center"/>
    </xf>
    <xf numFmtId="0" fontId="4" fillId="0" borderId="0" xfId="0" applyFont="1"/>
    <xf numFmtId="0" fontId="4" fillId="0" borderId="61" xfId="0" applyFont="1" applyBorder="1" applyAlignment="1">
      <alignment horizontal="center"/>
    </xf>
    <xf numFmtId="0" fontId="3" fillId="0" borderId="46" xfId="0" applyFont="1" applyBorder="1" applyAlignment="1">
      <alignment horizontal="center"/>
    </xf>
    <xf numFmtId="0" fontId="3" fillId="0" borderId="43" xfId="0" applyFont="1" applyBorder="1" applyAlignment="1">
      <alignment horizontal="center"/>
    </xf>
    <xf numFmtId="0" fontId="3" fillId="0" borderId="62" xfId="0" applyFont="1" applyBorder="1" applyAlignment="1">
      <alignment horizontal="center"/>
    </xf>
    <xf numFmtId="0" fontId="3" fillId="0" borderId="61" xfId="0" applyFont="1" applyBorder="1" applyAlignment="1">
      <alignment horizontal="center"/>
    </xf>
  </cellXfs>
  <cellStyles count="1">
    <cellStyle name="Normal" xfId="0" builtinId="0"/>
  </cellStyles>
  <dxfs count="2"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002060"/>
      </font>
      <fill>
        <patternFill>
          <bgColor theme="6" tint="0.59996337778862885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9525</xdr:colOff>
      <xdr:row>26</xdr:row>
      <xdr:rowOff>0</xdr:rowOff>
    </xdr:from>
    <xdr:to>
      <xdr:col>18</xdr:col>
      <xdr:colOff>19050</xdr:colOff>
      <xdr:row>28</xdr:row>
      <xdr:rowOff>9525</xdr:rowOff>
    </xdr:to>
    <xdr:sp macro="" textlink="">
      <xdr:nvSpPr>
        <xdr:cNvPr id="2" name="Rectangle 1"/>
        <xdr:cNvSpPr/>
      </xdr:nvSpPr>
      <xdr:spPr>
        <a:xfrm>
          <a:off x="11001375" y="5210175"/>
          <a:ext cx="1781175" cy="4095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 b="1"/>
            <a:t>Journée Suivante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4"/>
  <dimension ref="A1:M40"/>
  <sheetViews>
    <sheetView topLeftCell="A4" workbookViewId="0">
      <selection activeCell="D23" sqref="D23"/>
    </sheetView>
  </sheetViews>
  <sheetFormatPr baseColWidth="10" defaultRowHeight="14.4"/>
  <cols>
    <col min="1" max="1" width="17.33203125" customWidth="1"/>
    <col min="2" max="2" width="9.33203125" bestFit="1" customWidth="1"/>
    <col min="3" max="3" width="7.6640625" bestFit="1" customWidth="1"/>
    <col min="4" max="4" width="8.6640625" bestFit="1" customWidth="1"/>
    <col min="5" max="5" width="8.33203125" bestFit="1" customWidth="1"/>
    <col min="6" max="6" width="13.33203125" customWidth="1"/>
    <col min="7" max="7" width="8.88671875" bestFit="1" customWidth="1"/>
    <col min="8" max="8" width="8.109375" bestFit="1" customWidth="1"/>
    <col min="9" max="9" width="8.6640625" bestFit="1" customWidth="1"/>
    <col min="10" max="10" width="7.109375" bestFit="1" customWidth="1"/>
    <col min="11" max="11" width="6.33203125" bestFit="1" customWidth="1"/>
    <col min="12" max="12" width="6.88671875" bestFit="1" customWidth="1"/>
    <col min="13" max="13" width="16.44140625" customWidth="1"/>
  </cols>
  <sheetData>
    <row r="1" spans="1:13">
      <c r="A1" s="6" t="s">
        <v>0</v>
      </c>
      <c r="B1" s="89" t="s">
        <v>1</v>
      </c>
      <c r="C1" s="90" t="s">
        <v>2</v>
      </c>
      <c r="D1" s="90" t="s">
        <v>3</v>
      </c>
      <c r="E1" s="83" t="s">
        <v>4</v>
      </c>
      <c r="F1" s="5" t="s">
        <v>5</v>
      </c>
      <c r="G1" s="5" t="s">
        <v>6</v>
      </c>
      <c r="H1" s="5" t="s">
        <v>7</v>
      </c>
      <c r="I1" s="5" t="s">
        <v>8</v>
      </c>
      <c r="J1" s="5" t="s">
        <v>9</v>
      </c>
      <c r="K1" s="5" t="s">
        <v>10</v>
      </c>
      <c r="L1" s="5" t="s">
        <v>11</v>
      </c>
      <c r="M1" s="5" t="s">
        <v>92</v>
      </c>
    </row>
    <row r="2" spans="1:13">
      <c r="A2" s="1" t="s">
        <v>12</v>
      </c>
      <c r="B2" s="91">
        <f ca="1">VLOOKUP($A2,BDD!$A$1:$G$31,2,FALSE)</f>
        <v>43</v>
      </c>
      <c r="C2" s="92">
        <f ca="1">VLOOKUP($A2,BDD!$A$1:$G$31,3,FALSE)</f>
        <v>18</v>
      </c>
      <c r="D2" s="92">
        <f ca="1">VLOOKUP($A2,BDD!$A$1:$G$31,4,FALSE)</f>
        <v>15</v>
      </c>
      <c r="E2" s="93">
        <f ca="1">VLOOKUP($A2,BDD!$A$1:$G$31,5,FALSE)</f>
        <v>14</v>
      </c>
      <c r="F2" s="1">
        <f>VLOOKUP($A2,BDD!$A$1:$G$31,6,FALSE)</f>
        <v>40000</v>
      </c>
      <c r="G2" s="1">
        <f>VLOOKUP($A2,BDD!$A$1:$G$31,7,FALSE)</f>
        <v>30</v>
      </c>
      <c r="H2" s="1"/>
      <c r="I2" s="1"/>
      <c r="J2" s="1"/>
      <c r="K2" s="1"/>
      <c r="L2" s="1"/>
    </row>
    <row r="3" spans="1:13">
      <c r="A3" t="s">
        <v>13</v>
      </c>
      <c r="B3" s="94">
        <f ca="1">VLOOKUP($A3,BDD!$A$1:$G$31,2,FALSE)</f>
        <v>22</v>
      </c>
      <c r="C3" s="95">
        <f ca="1">VLOOKUP($A3,BDD!$A$1:$G$31,3,FALSE)</f>
        <v>27</v>
      </c>
      <c r="D3" s="95">
        <f ca="1">VLOOKUP($A3,BDD!$A$1:$G$31,4,FALSE)</f>
        <v>14</v>
      </c>
      <c r="E3" s="96">
        <f ca="1">VLOOKUP($A3,BDD!$A$1:$G$31,5,FALSE)</f>
        <v>17</v>
      </c>
      <c r="F3">
        <f>VLOOKUP($A3,BDD!$A$1:$G$31,6,FALSE)</f>
        <v>40000</v>
      </c>
      <c r="G3">
        <f>VLOOKUP($A3,BDD!$A$1:$G$31,7,FALSE)</f>
        <v>25</v>
      </c>
    </row>
    <row r="4" spans="1:13">
      <c r="A4" t="s">
        <v>14</v>
      </c>
      <c r="B4" s="94">
        <f ca="1">VLOOKUP($A4,BDD!$A$1:$G$31,2,FALSE)</f>
        <v>23</v>
      </c>
      <c r="C4" s="95">
        <f ca="1">VLOOKUP($A4,BDD!$A$1:$G$31,3,FALSE)</f>
        <v>21</v>
      </c>
      <c r="D4" s="95">
        <f ca="1">VLOOKUP($A4,BDD!$A$1:$G$31,4,FALSE)</f>
        <v>13</v>
      </c>
      <c r="E4" s="96">
        <f ca="1">VLOOKUP($A4,BDD!$A$1:$G$31,5,FALSE)</f>
        <v>13</v>
      </c>
      <c r="F4">
        <f>VLOOKUP($A4,BDD!$A$1:$G$31,6,FALSE)</f>
        <v>25000</v>
      </c>
      <c r="G4">
        <f>VLOOKUP($A4,BDD!$A$1:$G$31,7,FALSE)</f>
        <v>20</v>
      </c>
    </row>
    <row r="5" spans="1:13">
      <c r="A5" t="s">
        <v>15</v>
      </c>
      <c r="B5" s="94">
        <f ca="1">VLOOKUP($A5,BDD!$A$1:$G$31,2,FALSE)</f>
        <v>13</v>
      </c>
      <c r="C5" s="95">
        <f ca="1">VLOOKUP($A5,BDD!$A$1:$G$31,3,FALSE)</f>
        <v>10</v>
      </c>
      <c r="D5" s="95">
        <f ca="1">VLOOKUP($A5,BDD!$A$1:$G$31,4,FALSE)</f>
        <v>23</v>
      </c>
      <c r="E5" s="96">
        <f ca="1">VLOOKUP($A5,BDD!$A$1:$G$31,5,FALSE)</f>
        <v>9</v>
      </c>
      <c r="F5">
        <f>VLOOKUP($A5,BDD!$A$1:$G$31,6,FALSE)</f>
        <v>25000</v>
      </c>
      <c r="G5">
        <f>VLOOKUP($A5,BDD!$A$1:$G$31,7,FALSE)</f>
        <v>20</v>
      </c>
    </row>
    <row r="6" spans="1:13">
      <c r="A6" t="s">
        <v>16</v>
      </c>
      <c r="B6" s="94">
        <f ca="1">VLOOKUP($A6,BDD!$A$1:$G$31,2,FALSE)</f>
        <v>21</v>
      </c>
      <c r="C6" s="95">
        <f ca="1">VLOOKUP($A6,BDD!$A$1:$G$31,3,FALSE)</f>
        <v>17</v>
      </c>
      <c r="D6" s="95">
        <f ca="1">VLOOKUP($A6,BDD!$A$1:$G$31,4,FALSE)</f>
        <v>12</v>
      </c>
      <c r="E6" s="96">
        <f ca="1">VLOOKUP($A6,BDD!$A$1:$G$31,5,FALSE)</f>
        <v>15</v>
      </c>
      <c r="F6">
        <f>VLOOKUP($A6,BDD!$A$1:$G$31,6,FALSE)</f>
        <v>25000</v>
      </c>
      <c r="G6">
        <f>VLOOKUP($A6,BDD!$A$1:$G$31,7,FALSE)</f>
        <v>15</v>
      </c>
    </row>
    <row r="7" spans="1:13">
      <c r="A7" t="s">
        <v>17</v>
      </c>
      <c r="B7" s="94">
        <f ca="1">VLOOKUP($A7,BDD!$A$1:$G$31,2,FALSE)</f>
        <v>17</v>
      </c>
      <c r="C7" s="95">
        <f ca="1">VLOOKUP($A7,BDD!$A$1:$G$31,3,FALSE)</f>
        <v>8</v>
      </c>
      <c r="D7" s="95">
        <f ca="1">VLOOKUP($A7,BDD!$A$1:$G$31,4,FALSE)</f>
        <v>7</v>
      </c>
      <c r="E7" s="96">
        <f ca="1">VLOOKUP($A7,BDD!$A$1:$G$31,5,FALSE)</f>
        <v>8</v>
      </c>
      <c r="F7">
        <f>VLOOKUP($A7,BDD!$A$1:$G$31,6,FALSE)</f>
        <v>15000</v>
      </c>
      <c r="G7">
        <f>VLOOKUP($A7,BDD!$A$1:$G$31,7,FALSE)</f>
        <v>12</v>
      </c>
    </row>
    <row r="8" spans="1:13">
      <c r="A8" t="s">
        <v>18</v>
      </c>
      <c r="B8" s="94">
        <f ca="1">VLOOKUP($A8,BDD!$A$1:$G$31,2,FALSE)</f>
        <v>32</v>
      </c>
      <c r="C8" s="95">
        <f ca="1">VLOOKUP($A8,BDD!$A$1:$G$31,3,FALSE)</f>
        <v>9</v>
      </c>
      <c r="D8" s="95">
        <f ca="1">VLOOKUP($A8,BDD!$A$1:$G$31,4,FALSE)</f>
        <v>10</v>
      </c>
      <c r="E8" s="96">
        <f ca="1">VLOOKUP($A8,BDD!$A$1:$G$31,5,FALSE)</f>
        <v>9</v>
      </c>
      <c r="F8">
        <f>VLOOKUP($A8,BDD!$A$1:$G$31,6,FALSE)</f>
        <v>28000</v>
      </c>
      <c r="G8">
        <f>VLOOKUP($A8,BDD!$A$1:$G$31,7,FALSE)</f>
        <v>18</v>
      </c>
    </row>
    <row r="9" spans="1:13">
      <c r="A9" t="s">
        <v>19</v>
      </c>
      <c r="B9" s="94">
        <f ca="1">VLOOKUP($A9,BDD!$A$1:$G$31,2,FALSE)</f>
        <v>12</v>
      </c>
      <c r="C9" s="95">
        <f ca="1">VLOOKUP($A9,BDD!$A$1:$G$31,3,FALSE)</f>
        <v>17</v>
      </c>
      <c r="D9" s="95">
        <f ca="1">VLOOKUP($A9,BDD!$A$1:$G$31,4,FALSE)</f>
        <v>12</v>
      </c>
      <c r="E9" s="96">
        <f ca="1">VLOOKUP($A9,BDD!$A$1:$G$31,5,FALSE)</f>
        <v>14</v>
      </c>
      <c r="F9">
        <f>VLOOKUP($A9,BDD!$A$1:$G$31,6,FALSE)</f>
        <v>25000</v>
      </c>
      <c r="G9">
        <f>VLOOKUP($A9,BDD!$A$1:$G$31,7,FALSE)</f>
        <v>20</v>
      </c>
    </row>
    <row r="10" spans="1:13">
      <c r="A10" t="s">
        <v>20</v>
      </c>
      <c r="B10" s="94">
        <f ca="1">VLOOKUP($A10,BDD!$A$1:$G$31,2,FALSE)</f>
        <v>12</v>
      </c>
      <c r="C10" s="95">
        <f ca="1">VLOOKUP($A10,BDD!$A$1:$G$31,3,FALSE)</f>
        <v>27</v>
      </c>
      <c r="D10" s="95">
        <f ca="1">VLOOKUP($A10,BDD!$A$1:$G$31,4,FALSE)</f>
        <v>9</v>
      </c>
      <c r="E10" s="96">
        <f ca="1">VLOOKUP($A10,BDD!$A$1:$G$31,5,FALSE)</f>
        <v>12</v>
      </c>
      <c r="F10">
        <f>VLOOKUP($A10,BDD!$A$1:$G$31,6,FALSE)</f>
        <v>30000</v>
      </c>
      <c r="G10">
        <f>VLOOKUP($A10,BDD!$A$1:$G$31,7,FALSE)</f>
        <v>15</v>
      </c>
    </row>
    <row r="11" spans="1:13">
      <c r="A11" t="s">
        <v>21</v>
      </c>
      <c r="B11" s="94">
        <f ca="1">VLOOKUP($A11,BDD!$A$1:$G$31,2,FALSE)</f>
        <v>10</v>
      </c>
      <c r="C11" s="95">
        <f ca="1">VLOOKUP($A11,BDD!$A$1:$G$31,3,FALSE)</f>
        <v>25</v>
      </c>
      <c r="D11" s="95">
        <f ca="1">VLOOKUP($A11,BDD!$A$1:$G$31,4,FALSE)</f>
        <v>9</v>
      </c>
      <c r="E11" s="96">
        <f ca="1">VLOOKUP($A11,BDD!$A$1:$G$31,5,FALSE)</f>
        <v>11</v>
      </c>
      <c r="F11">
        <f>VLOOKUP($A11,BDD!$A$1:$G$31,6,FALSE)</f>
        <v>25000</v>
      </c>
      <c r="G11">
        <f>VLOOKUP($A11,BDD!$A$1:$G$31,7,FALSE)</f>
        <v>18</v>
      </c>
    </row>
    <row r="12" spans="1:13">
      <c r="A12" t="s">
        <v>22</v>
      </c>
      <c r="B12" s="94">
        <f ca="1">VLOOKUP($A12,BDD!$A$1:$G$31,2,FALSE)</f>
        <v>26</v>
      </c>
      <c r="C12" s="95">
        <f ca="1">VLOOKUP($A12,BDD!$A$1:$G$31,3,FALSE)</f>
        <v>18</v>
      </c>
      <c r="D12" s="95">
        <f ca="1">VLOOKUP($A12,BDD!$A$1:$G$31,4,FALSE)</f>
        <v>11</v>
      </c>
      <c r="E12" s="96">
        <f ca="1">VLOOKUP($A12,BDD!$A$1:$G$31,5,FALSE)</f>
        <v>15</v>
      </c>
      <c r="F12">
        <f>VLOOKUP($A12,BDD!$A$1:$G$31,6,FALSE)</f>
        <v>30000</v>
      </c>
      <c r="G12">
        <f>VLOOKUP($A12,BDD!$A$1:$G$31,7,FALSE)</f>
        <v>20</v>
      </c>
    </row>
    <row r="13" spans="1:13">
      <c r="A13" t="s">
        <v>23</v>
      </c>
      <c r="B13" s="94">
        <f ca="1">VLOOKUP($A13,BDD!$A$1:$G$31,2,FALSE)</f>
        <v>24</v>
      </c>
      <c r="C13" s="95">
        <f ca="1">VLOOKUP($A13,BDD!$A$1:$G$31,3,FALSE)</f>
        <v>17</v>
      </c>
      <c r="D13" s="95">
        <f ca="1">VLOOKUP($A13,BDD!$A$1:$G$31,4,FALSE)</f>
        <v>9</v>
      </c>
      <c r="E13" s="96">
        <f ca="1">VLOOKUP($A13,BDD!$A$1:$G$31,5,FALSE)</f>
        <v>10</v>
      </c>
      <c r="F13">
        <f>VLOOKUP($A13,BDD!$A$1:$G$31,6,FALSE)</f>
        <v>30000</v>
      </c>
      <c r="G13">
        <f>VLOOKUP($A13,BDD!$A$1:$G$31,7,FALSE)</f>
        <v>15</v>
      </c>
    </row>
    <row r="14" spans="1:13">
      <c r="A14" t="s">
        <v>24</v>
      </c>
      <c r="B14" s="94">
        <f ca="1">VLOOKUP($A14,BDD!$A$1:$G$31,2,FALSE)</f>
        <v>20</v>
      </c>
      <c r="C14" s="95">
        <f ca="1">VLOOKUP($A14,BDD!$A$1:$G$31,3,FALSE)</f>
        <v>27</v>
      </c>
      <c r="D14" s="95">
        <f ca="1">VLOOKUP($A14,BDD!$A$1:$G$31,4,FALSE)</f>
        <v>12</v>
      </c>
      <c r="E14" s="96">
        <f ca="1">VLOOKUP($A14,BDD!$A$1:$G$31,5,FALSE)</f>
        <v>11</v>
      </c>
      <c r="F14">
        <f>VLOOKUP($A14,BDD!$A$1:$G$31,6,FALSE)</f>
        <v>30000</v>
      </c>
      <c r="G14">
        <f>VLOOKUP($A14,BDD!$A$1:$G$31,7,FALSE)</f>
        <v>20</v>
      </c>
    </row>
    <row r="15" spans="1:13">
      <c r="A15" t="s">
        <v>25</v>
      </c>
      <c r="B15" s="94">
        <f ca="1">VLOOKUP($A15,BDD!$A$1:$G$31,2,FALSE)</f>
        <v>20</v>
      </c>
      <c r="C15" s="95">
        <f ca="1">VLOOKUP($A15,BDD!$A$1:$G$31,3,FALSE)</f>
        <v>25</v>
      </c>
      <c r="D15" s="95">
        <f ca="1">VLOOKUP($A15,BDD!$A$1:$G$31,4,FALSE)</f>
        <v>10</v>
      </c>
      <c r="E15" s="96">
        <f ca="1">VLOOKUP($A15,BDD!$A$1:$G$31,5,FALSE)</f>
        <v>10</v>
      </c>
      <c r="F15">
        <f>VLOOKUP($A15,BDD!$A$1:$G$31,6,FALSE)</f>
        <v>35000</v>
      </c>
      <c r="G15">
        <f>VLOOKUP($A15,BDD!$A$1:$G$31,7,FALSE)</f>
        <v>20</v>
      </c>
    </row>
    <row r="26" spans="2:8" ht="15" thickBot="1">
      <c r="D26" s="88" t="s">
        <v>81</v>
      </c>
      <c r="E26" s="97" t="s">
        <v>74</v>
      </c>
      <c r="F26" s="97" t="s">
        <v>82</v>
      </c>
      <c r="G26" s="98" t="s">
        <v>83</v>
      </c>
      <c r="H26" s="88" t="s">
        <v>84</v>
      </c>
    </row>
    <row r="27" spans="2:8">
      <c r="B27">
        <v>1</v>
      </c>
      <c r="C27" t="str">
        <f t="shared" ref="C27:C40" si="0">A2</f>
        <v>Sde Toulousain</v>
      </c>
      <c r="D27" s="87">
        <v>0</v>
      </c>
      <c r="E27" s="101">
        <v>0</v>
      </c>
      <c r="F27" s="101">
        <v>0</v>
      </c>
      <c r="G27" s="102">
        <v>0</v>
      </c>
      <c r="H27" s="87">
        <v>0</v>
      </c>
    </row>
    <row r="28" spans="2:8">
      <c r="B28">
        <v>1</v>
      </c>
      <c r="C28" t="str">
        <f t="shared" si="0"/>
        <v>U.B.Bordeaux</v>
      </c>
      <c r="D28" s="88">
        <v>0</v>
      </c>
      <c r="E28" s="99">
        <v>0</v>
      </c>
      <c r="F28" s="99">
        <v>0</v>
      </c>
      <c r="G28" s="100">
        <v>0</v>
      </c>
      <c r="H28" s="88">
        <v>0</v>
      </c>
    </row>
    <row r="29" spans="2:8">
      <c r="B29">
        <v>1</v>
      </c>
      <c r="C29" t="str">
        <f t="shared" si="0"/>
        <v>Sde Rochelais</v>
      </c>
      <c r="D29" s="88">
        <v>0</v>
      </c>
      <c r="E29" s="99">
        <v>0</v>
      </c>
      <c r="F29" s="99">
        <v>0</v>
      </c>
      <c r="G29" s="100">
        <v>0</v>
      </c>
      <c r="H29" s="88">
        <v>0</v>
      </c>
    </row>
    <row r="30" spans="2:8">
      <c r="B30">
        <v>1</v>
      </c>
      <c r="C30" t="str">
        <f t="shared" si="0"/>
        <v>Av. Bayonnais</v>
      </c>
      <c r="D30" s="88">
        <v>0</v>
      </c>
      <c r="E30" s="99">
        <v>0</v>
      </c>
      <c r="F30" s="99">
        <v>0</v>
      </c>
      <c r="G30" s="100">
        <v>0</v>
      </c>
      <c r="H30" s="88">
        <v>0</v>
      </c>
    </row>
    <row r="31" spans="2:8">
      <c r="B31">
        <v>1</v>
      </c>
      <c r="C31" t="str">
        <f t="shared" si="0"/>
        <v>Section Pau</v>
      </c>
      <c r="D31" s="88">
        <v>0</v>
      </c>
      <c r="E31" s="99">
        <v>0</v>
      </c>
      <c r="F31" s="99">
        <v>0</v>
      </c>
      <c r="G31" s="100">
        <v>0</v>
      </c>
      <c r="H31" s="88">
        <v>0</v>
      </c>
    </row>
    <row r="32" spans="2:8">
      <c r="B32">
        <v>1</v>
      </c>
      <c r="C32" t="str">
        <f t="shared" si="0"/>
        <v>Montauban</v>
      </c>
      <c r="D32" s="88">
        <v>0</v>
      </c>
      <c r="E32" s="99">
        <v>0</v>
      </c>
      <c r="F32" s="99">
        <v>0</v>
      </c>
      <c r="G32" s="100">
        <v>0</v>
      </c>
      <c r="H32" s="88">
        <v>0</v>
      </c>
    </row>
    <row r="33" spans="2:8">
      <c r="B33">
        <v>1</v>
      </c>
      <c r="C33" t="str">
        <f t="shared" si="0"/>
        <v>Castres Ol.</v>
      </c>
      <c r="D33" s="88">
        <v>0</v>
      </c>
      <c r="E33" s="99">
        <v>0</v>
      </c>
      <c r="F33" s="99">
        <v>0</v>
      </c>
      <c r="G33" s="100">
        <v>0</v>
      </c>
      <c r="H33" s="88">
        <v>0</v>
      </c>
    </row>
    <row r="34" spans="2:8">
      <c r="B34">
        <v>1</v>
      </c>
      <c r="C34" t="str">
        <f t="shared" si="0"/>
        <v>U.S.A.P.</v>
      </c>
      <c r="D34" s="88">
        <v>0</v>
      </c>
      <c r="E34" s="99">
        <v>0</v>
      </c>
      <c r="F34" s="99">
        <v>0</v>
      </c>
      <c r="G34" s="100">
        <v>0</v>
      </c>
      <c r="H34" s="88">
        <v>0</v>
      </c>
    </row>
    <row r="35" spans="2:8">
      <c r="B35">
        <v>1</v>
      </c>
      <c r="C35" t="str">
        <f t="shared" si="0"/>
        <v>Montpellier H</v>
      </c>
      <c r="D35" s="88">
        <v>0</v>
      </c>
      <c r="E35" s="99">
        <v>0</v>
      </c>
      <c r="F35" s="99">
        <v>0</v>
      </c>
      <c r="G35" s="100">
        <v>0</v>
      </c>
      <c r="H35" s="88">
        <v>0</v>
      </c>
    </row>
    <row r="36" spans="2:8">
      <c r="B36">
        <v>1</v>
      </c>
      <c r="C36" t="str">
        <f t="shared" si="0"/>
        <v>AS Clermont</v>
      </c>
      <c r="D36" s="88">
        <v>0</v>
      </c>
      <c r="E36" s="99">
        <v>0</v>
      </c>
      <c r="F36" s="99">
        <v>0</v>
      </c>
      <c r="G36" s="100">
        <v>0</v>
      </c>
      <c r="H36" s="88">
        <v>0</v>
      </c>
    </row>
    <row r="37" spans="2:8">
      <c r="B37">
        <v>1</v>
      </c>
      <c r="C37" t="str">
        <f t="shared" si="0"/>
        <v>RC Toulon</v>
      </c>
      <c r="D37" s="88">
        <v>0</v>
      </c>
      <c r="E37" s="99">
        <v>0</v>
      </c>
      <c r="F37" s="99">
        <v>0</v>
      </c>
      <c r="G37" s="100">
        <v>0</v>
      </c>
      <c r="H37" s="88">
        <v>0</v>
      </c>
    </row>
    <row r="38" spans="2:8">
      <c r="B38">
        <v>1</v>
      </c>
      <c r="C38" t="str">
        <f t="shared" si="0"/>
        <v>Lyon O.U.</v>
      </c>
      <c r="D38" s="88">
        <v>0</v>
      </c>
      <c r="E38" s="99">
        <v>0</v>
      </c>
      <c r="F38" s="99">
        <v>0</v>
      </c>
      <c r="G38" s="100">
        <v>0</v>
      </c>
      <c r="H38" s="88">
        <v>0</v>
      </c>
    </row>
    <row r="39" spans="2:8">
      <c r="B39">
        <v>1</v>
      </c>
      <c r="C39" t="str">
        <f t="shared" si="0"/>
        <v>Racing 92</v>
      </c>
      <c r="D39" s="88">
        <v>0</v>
      </c>
      <c r="E39" s="99">
        <v>0</v>
      </c>
      <c r="F39" s="99">
        <v>0</v>
      </c>
      <c r="G39" s="100">
        <v>0</v>
      </c>
      <c r="H39" s="88">
        <v>0</v>
      </c>
    </row>
    <row r="40" spans="2:8">
      <c r="B40">
        <v>1</v>
      </c>
      <c r="C40" t="str">
        <f t="shared" si="0"/>
        <v>Sde Français</v>
      </c>
      <c r="D40" s="88">
        <v>0</v>
      </c>
      <c r="E40" s="99">
        <v>0</v>
      </c>
      <c r="F40" s="99">
        <v>0</v>
      </c>
      <c r="G40" s="100">
        <v>0</v>
      </c>
      <c r="H40" s="88">
        <v>0</v>
      </c>
    </row>
  </sheetData>
  <dataValidations count="1">
    <dataValidation type="list" allowBlank="1" showInputMessage="1" showErrorMessage="1" sqref="A2:A15">
      <formula1>clubs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A1:P34"/>
  <sheetViews>
    <sheetView topLeftCell="A4" workbookViewId="0">
      <selection activeCell="I33" sqref="I33"/>
    </sheetView>
  </sheetViews>
  <sheetFormatPr baseColWidth="10" defaultRowHeight="14.4"/>
  <cols>
    <col min="1" max="1" width="18.33203125" customWidth="1"/>
    <col min="2" max="2" width="11.5546875" bestFit="1" customWidth="1"/>
    <col min="6" max="6" width="10.44140625" customWidth="1"/>
    <col min="8" max="8" width="10.5546875" customWidth="1"/>
    <col min="9" max="9" width="10.109375" customWidth="1"/>
    <col min="11" max="11" width="10.44140625" customWidth="1"/>
    <col min="14" max="14" width="17.88671875" customWidth="1"/>
  </cols>
  <sheetData>
    <row r="1" spans="1:16" ht="15" thickBot="1">
      <c r="A1" s="19" t="s">
        <v>0</v>
      </c>
      <c r="B1" s="15" t="s">
        <v>1</v>
      </c>
      <c r="C1" s="30" t="s">
        <v>2</v>
      </c>
      <c r="D1" s="30" t="s">
        <v>4</v>
      </c>
      <c r="E1" s="16" t="s">
        <v>43</v>
      </c>
      <c r="F1" s="24" t="s">
        <v>5</v>
      </c>
      <c r="G1" s="18" t="s">
        <v>6</v>
      </c>
      <c r="H1" s="17" t="s">
        <v>44</v>
      </c>
      <c r="I1" s="24" t="s">
        <v>7</v>
      </c>
      <c r="J1" s="30" t="s">
        <v>8</v>
      </c>
      <c r="K1" s="18" t="s">
        <v>41</v>
      </c>
      <c r="L1" s="16" t="s">
        <v>10</v>
      </c>
      <c r="M1" s="18" t="s">
        <v>11</v>
      </c>
      <c r="N1" s="20" t="s">
        <v>40</v>
      </c>
      <c r="O1" s="62" t="s">
        <v>42</v>
      </c>
      <c r="P1" s="21" t="s">
        <v>41</v>
      </c>
    </row>
    <row r="2" spans="1:16" ht="16.2">
      <c r="A2" s="28" t="s">
        <v>12</v>
      </c>
      <c r="B2" s="14">
        <f ca="1">RANDBETWEEN(ROUNDUP(N2*0.15,0), N2-3*ROUNDUP(N2*0.15,0))</f>
        <v>43</v>
      </c>
      <c r="C2" s="31">
        <f ca="1">RANDBETWEEN(ROUNDUP(N2*0.15,0), MAX(ROUNDUP(N2*0.15,0), N2-B2-2*ROUNDUP(N2*0.15,0)))</f>
        <v>18</v>
      </c>
      <c r="D2" s="32">
        <f ca="1">RANDBETWEEN(ROUNDUP(N2*0.15,0), MAX(ROUNDUP(N2*0.15,0), N2-B2-C2-ROUNDUP(N2*0.15,0)))</f>
        <v>15</v>
      </c>
      <c r="E2" s="11">
        <f ca="1">N2-B2-C2-D2</f>
        <v>14</v>
      </c>
      <c r="F2" s="25">
        <v>40000</v>
      </c>
      <c r="G2" s="12">
        <v>30</v>
      </c>
      <c r="H2" s="9"/>
      <c r="I2" s="25">
        <v>0</v>
      </c>
      <c r="J2" s="32">
        <v>0</v>
      </c>
      <c r="K2" s="12">
        <f>H2+I2-J2</f>
        <v>0</v>
      </c>
      <c r="L2" s="10"/>
      <c r="M2" s="12"/>
      <c r="N2" s="22">
        <v>90</v>
      </c>
      <c r="O2" s="63">
        <f ca="1">SUM(B2:E2)</f>
        <v>90</v>
      </c>
      <c r="P2" s="68">
        <f ca="1">N2-O2</f>
        <v>0</v>
      </c>
    </row>
    <row r="3" spans="1:16" ht="16.2">
      <c r="A3" s="29" t="s">
        <v>13</v>
      </c>
      <c r="B3" s="13">
        <f t="shared" ref="B3:B31" ca="1" si="0">RANDBETWEEN(ROUNDUP(N3*0.15,0), N3-3*ROUNDUP(N3*0.15,0))</f>
        <v>22</v>
      </c>
      <c r="C3" s="33">
        <f t="shared" ref="C3:C31" ca="1" si="1">RANDBETWEEN(ROUNDUP(N3*0.15,0), MAX(ROUNDUP(N3*0.15,0), N3-B3-2*ROUNDUP(N3*0.15,0)))</f>
        <v>27</v>
      </c>
      <c r="D3" s="34">
        <f t="shared" ref="D3:D31" ca="1" si="2">RANDBETWEEN(ROUNDUP(N3*0.15,0), MAX(ROUNDUP(N3*0.15,0), N3-B3-C3-ROUNDUP(N3*0.15,0)))</f>
        <v>14</v>
      </c>
      <c r="E3" s="4">
        <f t="shared" ref="E3:E31" ca="1" si="3">N3-B3-C3-D3</f>
        <v>17</v>
      </c>
      <c r="F3" s="26">
        <v>40000</v>
      </c>
      <c r="G3" s="7">
        <v>25</v>
      </c>
      <c r="H3" s="2"/>
      <c r="I3" s="27">
        <v>0</v>
      </c>
      <c r="J3" s="34">
        <v>0</v>
      </c>
      <c r="K3" s="7">
        <f t="shared" ref="K3:K31" si="4">H3+I3-J3</f>
        <v>0</v>
      </c>
      <c r="L3" s="3"/>
      <c r="M3" s="7"/>
      <c r="N3" s="23">
        <v>80</v>
      </c>
      <c r="O3" s="64">
        <f t="shared" ref="O3:O30" ca="1" si="5">SUM(B3:E3)</f>
        <v>80</v>
      </c>
      <c r="P3" s="69">
        <f t="shared" ref="P3:P30" ca="1" si="6">N3-O3</f>
        <v>0</v>
      </c>
    </row>
    <row r="4" spans="1:16" ht="16.2">
      <c r="A4" s="29" t="s">
        <v>14</v>
      </c>
      <c r="B4" s="13">
        <f t="shared" ca="1" si="0"/>
        <v>23</v>
      </c>
      <c r="C4" s="33">
        <f t="shared" ca="1" si="1"/>
        <v>21</v>
      </c>
      <c r="D4" s="34">
        <f t="shared" ca="1" si="2"/>
        <v>13</v>
      </c>
      <c r="E4" s="4">
        <f t="shared" ca="1" si="3"/>
        <v>13</v>
      </c>
      <c r="F4" s="27">
        <v>25000</v>
      </c>
      <c r="G4" s="7">
        <v>20</v>
      </c>
      <c r="H4" s="2"/>
      <c r="I4" s="27">
        <v>0</v>
      </c>
      <c r="J4" s="34">
        <v>0</v>
      </c>
      <c r="K4" s="7">
        <f t="shared" si="4"/>
        <v>0</v>
      </c>
      <c r="L4" s="3"/>
      <c r="M4" s="7"/>
      <c r="N4" s="23">
        <v>70</v>
      </c>
      <c r="O4" s="64">
        <f t="shared" ca="1" si="5"/>
        <v>70</v>
      </c>
      <c r="P4" s="69">
        <f t="shared" ca="1" si="6"/>
        <v>0</v>
      </c>
    </row>
    <row r="5" spans="1:16" ht="16.2">
      <c r="A5" s="29" t="s">
        <v>15</v>
      </c>
      <c r="B5" s="13">
        <f t="shared" ca="1" si="0"/>
        <v>13</v>
      </c>
      <c r="C5" s="33">
        <f t="shared" ca="1" si="1"/>
        <v>10</v>
      </c>
      <c r="D5" s="34">
        <f t="shared" ca="1" si="2"/>
        <v>23</v>
      </c>
      <c r="E5" s="4">
        <f t="shared" ca="1" si="3"/>
        <v>9</v>
      </c>
      <c r="F5" s="27">
        <v>25000</v>
      </c>
      <c r="G5" s="7">
        <v>20</v>
      </c>
      <c r="H5" s="2"/>
      <c r="I5" s="27">
        <v>0</v>
      </c>
      <c r="J5" s="34">
        <v>0</v>
      </c>
      <c r="K5" s="7">
        <f t="shared" si="4"/>
        <v>0</v>
      </c>
      <c r="L5" s="3"/>
      <c r="M5" s="7"/>
      <c r="N5" s="23">
        <v>55</v>
      </c>
      <c r="O5" s="64">
        <f t="shared" ca="1" si="5"/>
        <v>55</v>
      </c>
      <c r="P5" s="69">
        <f t="shared" ca="1" si="6"/>
        <v>0</v>
      </c>
    </row>
    <row r="6" spans="1:16" ht="16.2">
      <c r="A6" s="29" t="s">
        <v>16</v>
      </c>
      <c r="B6" s="13">
        <f t="shared" ca="1" si="0"/>
        <v>21</v>
      </c>
      <c r="C6" s="33">
        <f t="shared" ca="1" si="1"/>
        <v>17</v>
      </c>
      <c r="D6" s="34">
        <f t="shared" ca="1" si="2"/>
        <v>12</v>
      </c>
      <c r="E6" s="4">
        <f t="shared" ca="1" si="3"/>
        <v>15</v>
      </c>
      <c r="F6" s="27">
        <v>25000</v>
      </c>
      <c r="G6" s="7">
        <v>15</v>
      </c>
      <c r="H6" s="2"/>
      <c r="I6" s="27">
        <v>0</v>
      </c>
      <c r="J6" s="34">
        <v>0</v>
      </c>
      <c r="K6" s="7">
        <f t="shared" si="4"/>
        <v>0</v>
      </c>
      <c r="L6" s="3"/>
      <c r="M6" s="7"/>
      <c r="N6" s="23">
        <v>65</v>
      </c>
      <c r="O6" s="64">
        <f t="shared" ca="1" si="5"/>
        <v>65</v>
      </c>
      <c r="P6" s="69">
        <f t="shared" ca="1" si="6"/>
        <v>0</v>
      </c>
    </row>
    <row r="7" spans="1:16" ht="16.2">
      <c r="A7" s="29" t="s">
        <v>17</v>
      </c>
      <c r="B7" s="13">
        <f t="shared" ca="1" si="0"/>
        <v>17</v>
      </c>
      <c r="C7" s="33">
        <f t="shared" ca="1" si="1"/>
        <v>8</v>
      </c>
      <c r="D7" s="34">
        <f t="shared" ca="1" si="2"/>
        <v>7</v>
      </c>
      <c r="E7" s="4">
        <f t="shared" ca="1" si="3"/>
        <v>8</v>
      </c>
      <c r="F7" s="27">
        <v>15000</v>
      </c>
      <c r="G7" s="7">
        <v>12</v>
      </c>
      <c r="H7" s="2"/>
      <c r="I7" s="27">
        <v>0</v>
      </c>
      <c r="J7" s="34">
        <v>0</v>
      </c>
      <c r="K7" s="7">
        <f t="shared" si="4"/>
        <v>0</v>
      </c>
      <c r="L7" s="3"/>
      <c r="M7" s="7"/>
      <c r="N7" s="23">
        <v>40</v>
      </c>
      <c r="O7" s="64">
        <f t="shared" ca="1" si="5"/>
        <v>40</v>
      </c>
      <c r="P7" s="69">
        <f t="shared" ca="1" si="6"/>
        <v>0</v>
      </c>
    </row>
    <row r="8" spans="1:16" ht="16.2">
      <c r="A8" s="29" t="s">
        <v>18</v>
      </c>
      <c r="B8" s="13">
        <f t="shared" ca="1" si="0"/>
        <v>32</v>
      </c>
      <c r="C8" s="33">
        <f t="shared" ca="1" si="1"/>
        <v>9</v>
      </c>
      <c r="D8" s="34">
        <f t="shared" ca="1" si="2"/>
        <v>10</v>
      </c>
      <c r="E8" s="4">
        <f t="shared" ca="1" si="3"/>
        <v>9</v>
      </c>
      <c r="F8" s="27">
        <v>28000</v>
      </c>
      <c r="G8" s="7">
        <v>18</v>
      </c>
      <c r="H8" s="2"/>
      <c r="I8" s="27">
        <v>0</v>
      </c>
      <c r="J8" s="34">
        <v>0</v>
      </c>
      <c r="K8" s="7">
        <f t="shared" si="4"/>
        <v>0</v>
      </c>
      <c r="L8" s="3"/>
      <c r="M8" s="7"/>
      <c r="N8" s="23">
        <v>60</v>
      </c>
      <c r="O8" s="64">
        <f t="shared" ca="1" si="5"/>
        <v>60</v>
      </c>
      <c r="P8" s="69">
        <f t="shared" ca="1" si="6"/>
        <v>0</v>
      </c>
    </row>
    <row r="9" spans="1:16" ht="16.2">
      <c r="A9" s="29" t="s">
        <v>19</v>
      </c>
      <c r="B9" s="13">
        <f t="shared" ca="1" si="0"/>
        <v>12</v>
      </c>
      <c r="C9" s="33">
        <f t="shared" ca="1" si="1"/>
        <v>17</v>
      </c>
      <c r="D9" s="34">
        <f t="shared" ca="1" si="2"/>
        <v>12</v>
      </c>
      <c r="E9" s="4">
        <f t="shared" ca="1" si="3"/>
        <v>14</v>
      </c>
      <c r="F9" s="27">
        <v>25000</v>
      </c>
      <c r="G9" s="7">
        <v>20</v>
      </c>
      <c r="H9" s="2"/>
      <c r="I9" s="27">
        <v>0</v>
      </c>
      <c r="J9" s="34">
        <v>0</v>
      </c>
      <c r="K9" s="7">
        <f t="shared" si="4"/>
        <v>0</v>
      </c>
      <c r="L9" s="3"/>
      <c r="M9" s="7"/>
      <c r="N9" s="23">
        <v>55</v>
      </c>
      <c r="O9" s="64">
        <f t="shared" ca="1" si="5"/>
        <v>55</v>
      </c>
      <c r="P9" s="69">
        <f t="shared" ca="1" si="6"/>
        <v>0</v>
      </c>
    </row>
    <row r="10" spans="1:16" ht="16.2">
      <c r="A10" s="29" t="s">
        <v>20</v>
      </c>
      <c r="B10" s="13">
        <f t="shared" ca="1" si="0"/>
        <v>12</v>
      </c>
      <c r="C10" s="33">
        <f t="shared" ca="1" si="1"/>
        <v>27</v>
      </c>
      <c r="D10" s="34">
        <f t="shared" ca="1" si="2"/>
        <v>9</v>
      </c>
      <c r="E10" s="4">
        <f t="shared" ca="1" si="3"/>
        <v>12</v>
      </c>
      <c r="F10" s="27">
        <v>30000</v>
      </c>
      <c r="G10" s="7">
        <v>15</v>
      </c>
      <c r="H10" s="2"/>
      <c r="I10" s="27">
        <v>0</v>
      </c>
      <c r="J10" s="34">
        <v>0</v>
      </c>
      <c r="K10" s="7">
        <f t="shared" si="4"/>
        <v>0</v>
      </c>
      <c r="L10" s="3"/>
      <c r="M10" s="7"/>
      <c r="N10" s="23">
        <v>60</v>
      </c>
      <c r="O10" s="64">
        <f t="shared" ca="1" si="5"/>
        <v>60</v>
      </c>
      <c r="P10" s="69">
        <f t="shared" ca="1" si="6"/>
        <v>0</v>
      </c>
    </row>
    <row r="11" spans="1:16" ht="16.2">
      <c r="A11" s="29" t="s">
        <v>21</v>
      </c>
      <c r="B11" s="13">
        <f t="shared" ca="1" si="0"/>
        <v>10</v>
      </c>
      <c r="C11" s="33">
        <f t="shared" ca="1" si="1"/>
        <v>25</v>
      </c>
      <c r="D11" s="34">
        <f t="shared" ca="1" si="2"/>
        <v>9</v>
      </c>
      <c r="E11" s="4">
        <f t="shared" ca="1" si="3"/>
        <v>11</v>
      </c>
      <c r="F11" s="27">
        <v>25000</v>
      </c>
      <c r="G11" s="7">
        <v>18</v>
      </c>
      <c r="H11" s="2"/>
      <c r="I11" s="27">
        <v>0</v>
      </c>
      <c r="J11" s="34">
        <v>0</v>
      </c>
      <c r="K11" s="7">
        <f t="shared" si="4"/>
        <v>0</v>
      </c>
      <c r="L11" s="3"/>
      <c r="M11" s="7"/>
      <c r="N11" s="23">
        <v>55</v>
      </c>
      <c r="O11" s="64">
        <f t="shared" ca="1" si="5"/>
        <v>55</v>
      </c>
      <c r="P11" s="69">
        <f t="shared" ca="1" si="6"/>
        <v>0</v>
      </c>
    </row>
    <row r="12" spans="1:16" ht="16.2">
      <c r="A12" s="29" t="s">
        <v>22</v>
      </c>
      <c r="B12" s="13">
        <f t="shared" ca="1" si="0"/>
        <v>26</v>
      </c>
      <c r="C12" s="33">
        <f t="shared" ca="1" si="1"/>
        <v>18</v>
      </c>
      <c r="D12" s="34">
        <f t="shared" ca="1" si="2"/>
        <v>11</v>
      </c>
      <c r="E12" s="4">
        <f t="shared" ca="1" si="3"/>
        <v>15</v>
      </c>
      <c r="F12" s="27">
        <v>30000</v>
      </c>
      <c r="G12" s="7">
        <v>20</v>
      </c>
      <c r="H12" s="2"/>
      <c r="I12" s="27">
        <v>0</v>
      </c>
      <c r="J12" s="34">
        <v>0</v>
      </c>
      <c r="K12" s="7">
        <f t="shared" si="4"/>
        <v>0</v>
      </c>
      <c r="L12" s="3"/>
      <c r="M12" s="7"/>
      <c r="N12" s="23">
        <v>70</v>
      </c>
      <c r="O12" s="64">
        <f t="shared" ca="1" si="5"/>
        <v>70</v>
      </c>
      <c r="P12" s="69">
        <f t="shared" ca="1" si="6"/>
        <v>0</v>
      </c>
    </row>
    <row r="13" spans="1:16" ht="16.2">
      <c r="A13" s="29" t="s">
        <v>23</v>
      </c>
      <c r="B13" s="13">
        <f t="shared" ca="1" si="0"/>
        <v>24</v>
      </c>
      <c r="C13" s="33">
        <f t="shared" ca="1" si="1"/>
        <v>17</v>
      </c>
      <c r="D13" s="34">
        <f t="shared" ca="1" si="2"/>
        <v>9</v>
      </c>
      <c r="E13" s="4">
        <f t="shared" ca="1" si="3"/>
        <v>10</v>
      </c>
      <c r="F13" s="27">
        <v>30000</v>
      </c>
      <c r="G13" s="7">
        <v>15</v>
      </c>
      <c r="H13" s="2"/>
      <c r="I13" s="27">
        <v>0</v>
      </c>
      <c r="J13" s="34">
        <v>0</v>
      </c>
      <c r="K13" s="7">
        <f t="shared" si="4"/>
        <v>0</v>
      </c>
      <c r="L13" s="3"/>
      <c r="M13" s="7"/>
      <c r="N13" s="23">
        <v>60</v>
      </c>
      <c r="O13" s="64">
        <f t="shared" ca="1" si="5"/>
        <v>60</v>
      </c>
      <c r="P13" s="69">
        <f t="shared" ca="1" si="6"/>
        <v>0</v>
      </c>
    </row>
    <row r="14" spans="1:16" ht="16.2">
      <c r="A14" s="29" t="s">
        <v>24</v>
      </c>
      <c r="B14" s="13">
        <f t="shared" ca="1" si="0"/>
        <v>20</v>
      </c>
      <c r="C14" s="33">
        <f t="shared" ca="1" si="1"/>
        <v>27</v>
      </c>
      <c r="D14" s="34">
        <f t="shared" ca="1" si="2"/>
        <v>12</v>
      </c>
      <c r="E14" s="4">
        <f t="shared" ca="1" si="3"/>
        <v>11</v>
      </c>
      <c r="F14" s="27">
        <v>30000</v>
      </c>
      <c r="G14" s="7">
        <v>20</v>
      </c>
      <c r="H14" s="2"/>
      <c r="I14" s="27">
        <v>0</v>
      </c>
      <c r="J14" s="34">
        <v>0</v>
      </c>
      <c r="K14" s="7">
        <f t="shared" si="4"/>
        <v>0</v>
      </c>
      <c r="L14" s="3"/>
      <c r="M14" s="7"/>
      <c r="N14" s="23">
        <v>70</v>
      </c>
      <c r="O14" s="64">
        <f t="shared" ca="1" si="5"/>
        <v>70</v>
      </c>
      <c r="P14" s="69">
        <f t="shared" ca="1" si="6"/>
        <v>0</v>
      </c>
    </row>
    <row r="15" spans="1:16" ht="16.2">
      <c r="A15" s="29" t="s">
        <v>25</v>
      </c>
      <c r="B15" s="13">
        <f t="shared" ca="1" si="0"/>
        <v>20</v>
      </c>
      <c r="C15" s="33">
        <f t="shared" ca="1" si="1"/>
        <v>25</v>
      </c>
      <c r="D15" s="34">
        <f t="shared" ca="1" si="2"/>
        <v>10</v>
      </c>
      <c r="E15" s="4">
        <f t="shared" ca="1" si="3"/>
        <v>10</v>
      </c>
      <c r="F15" s="27">
        <v>35000</v>
      </c>
      <c r="G15" s="7">
        <v>20</v>
      </c>
      <c r="H15" s="2"/>
      <c r="I15" s="27">
        <v>0</v>
      </c>
      <c r="J15" s="34">
        <v>0</v>
      </c>
      <c r="K15" s="7">
        <f t="shared" si="4"/>
        <v>0</v>
      </c>
      <c r="L15" s="3"/>
      <c r="M15" s="7"/>
      <c r="N15" s="23">
        <v>65</v>
      </c>
      <c r="O15" s="64">
        <f t="shared" ca="1" si="5"/>
        <v>65</v>
      </c>
      <c r="P15" s="69">
        <f t="shared" ca="1" si="6"/>
        <v>0</v>
      </c>
    </row>
    <row r="16" spans="1:16" ht="16.2">
      <c r="A16" s="111" t="s">
        <v>26</v>
      </c>
      <c r="B16" s="35">
        <f t="shared" ca="1" si="0"/>
        <v>12</v>
      </c>
      <c r="C16" s="36">
        <f t="shared" ca="1" si="1"/>
        <v>17</v>
      </c>
      <c r="D16" s="37">
        <f t="shared" ca="1" si="2"/>
        <v>10</v>
      </c>
      <c r="E16" s="38">
        <f t="shared" ca="1" si="3"/>
        <v>16</v>
      </c>
      <c r="F16" s="39">
        <v>15000</v>
      </c>
      <c r="G16" s="40">
        <v>15</v>
      </c>
      <c r="H16" s="41"/>
      <c r="I16" s="39">
        <v>0</v>
      </c>
      <c r="J16" s="37">
        <v>0</v>
      </c>
      <c r="K16" s="40">
        <f t="shared" si="4"/>
        <v>0</v>
      </c>
      <c r="L16" s="42"/>
      <c r="M16" s="40"/>
      <c r="N16" s="43">
        <v>55</v>
      </c>
      <c r="O16" s="65">
        <f t="shared" ca="1" si="5"/>
        <v>55</v>
      </c>
      <c r="P16" s="70">
        <f t="shared" ca="1" si="6"/>
        <v>0</v>
      </c>
    </row>
    <row r="17" spans="1:16" ht="16.2">
      <c r="A17" s="112" t="s">
        <v>27</v>
      </c>
      <c r="B17" s="44">
        <f t="shared" ca="1" si="0"/>
        <v>22</v>
      </c>
      <c r="C17" s="45">
        <f t="shared" ca="1" si="1"/>
        <v>8</v>
      </c>
      <c r="D17" s="46">
        <f t="shared" ca="1" si="2"/>
        <v>8</v>
      </c>
      <c r="E17" s="47">
        <f t="shared" ca="1" si="3"/>
        <v>7</v>
      </c>
      <c r="F17" s="48">
        <v>10000</v>
      </c>
      <c r="G17" s="49">
        <v>10</v>
      </c>
      <c r="H17" s="50"/>
      <c r="I17" s="48">
        <v>0</v>
      </c>
      <c r="J17" s="46">
        <v>0</v>
      </c>
      <c r="K17" s="49">
        <f t="shared" si="4"/>
        <v>0</v>
      </c>
      <c r="L17" s="51"/>
      <c r="M17" s="49"/>
      <c r="N17" s="52">
        <v>45</v>
      </c>
      <c r="O17" s="66">
        <f t="shared" ca="1" si="5"/>
        <v>45</v>
      </c>
      <c r="P17" s="71">
        <f t="shared" ca="1" si="6"/>
        <v>0</v>
      </c>
    </row>
    <row r="18" spans="1:16" ht="16.2">
      <c r="A18" s="112" t="s">
        <v>28</v>
      </c>
      <c r="B18" s="44">
        <f t="shared" ca="1" si="0"/>
        <v>22</v>
      </c>
      <c r="C18" s="45">
        <f t="shared" ca="1" si="1"/>
        <v>9</v>
      </c>
      <c r="D18" s="46">
        <f t="shared" ca="1" si="2"/>
        <v>7</v>
      </c>
      <c r="E18" s="47">
        <f t="shared" ca="1" si="3"/>
        <v>7</v>
      </c>
      <c r="F18" s="48">
        <v>10000</v>
      </c>
      <c r="G18" s="49">
        <v>10</v>
      </c>
      <c r="H18" s="50"/>
      <c r="I18" s="48">
        <v>0</v>
      </c>
      <c r="J18" s="46">
        <v>0</v>
      </c>
      <c r="K18" s="49">
        <f t="shared" si="4"/>
        <v>0</v>
      </c>
      <c r="L18" s="51"/>
      <c r="M18" s="49"/>
      <c r="N18" s="52">
        <v>45</v>
      </c>
      <c r="O18" s="66">
        <f t="shared" ca="1" si="5"/>
        <v>45</v>
      </c>
      <c r="P18" s="71">
        <f t="shared" ca="1" si="6"/>
        <v>0</v>
      </c>
    </row>
    <row r="19" spans="1:16" ht="16.2">
      <c r="A19" s="112" t="s">
        <v>88</v>
      </c>
      <c r="B19" s="44">
        <f t="shared" ca="1" si="0"/>
        <v>7</v>
      </c>
      <c r="C19" s="45">
        <f t="shared" ca="1" si="1"/>
        <v>14</v>
      </c>
      <c r="D19" s="46">
        <f t="shared" ca="1" si="2"/>
        <v>14</v>
      </c>
      <c r="E19" s="47">
        <f t="shared" ca="1" si="3"/>
        <v>10</v>
      </c>
      <c r="F19" s="48">
        <v>10000</v>
      </c>
      <c r="G19" s="49">
        <v>10</v>
      </c>
      <c r="H19" s="50"/>
      <c r="I19" s="48">
        <v>0</v>
      </c>
      <c r="J19" s="46">
        <v>0</v>
      </c>
      <c r="K19" s="49">
        <f t="shared" si="4"/>
        <v>0</v>
      </c>
      <c r="L19" s="51"/>
      <c r="M19" s="49"/>
      <c r="N19" s="52">
        <v>45</v>
      </c>
      <c r="O19" s="66">
        <f t="shared" ca="1" si="5"/>
        <v>45</v>
      </c>
      <c r="P19" s="71">
        <f t="shared" ca="1" si="6"/>
        <v>0</v>
      </c>
    </row>
    <row r="20" spans="1:16" ht="16.2">
      <c r="A20" s="112" t="s">
        <v>29</v>
      </c>
      <c r="B20" s="44">
        <f t="shared" ca="1" si="0"/>
        <v>7</v>
      </c>
      <c r="C20" s="45">
        <f t="shared" ca="1" si="1"/>
        <v>16</v>
      </c>
      <c r="D20" s="46">
        <f t="shared" ca="1" si="2"/>
        <v>11</v>
      </c>
      <c r="E20" s="47">
        <f t="shared" ca="1" si="3"/>
        <v>6</v>
      </c>
      <c r="F20" s="48">
        <v>7500</v>
      </c>
      <c r="G20" s="49">
        <v>10</v>
      </c>
      <c r="H20" s="50"/>
      <c r="I20" s="48">
        <v>0</v>
      </c>
      <c r="J20" s="46">
        <v>0</v>
      </c>
      <c r="K20" s="49">
        <f t="shared" si="4"/>
        <v>0</v>
      </c>
      <c r="L20" s="51"/>
      <c r="M20" s="49"/>
      <c r="N20" s="52">
        <v>40</v>
      </c>
      <c r="O20" s="66">
        <f t="shared" ca="1" si="5"/>
        <v>40</v>
      </c>
      <c r="P20" s="71">
        <f t="shared" ca="1" si="6"/>
        <v>0</v>
      </c>
    </row>
    <row r="21" spans="1:16" ht="16.2">
      <c r="A21" s="112" t="s">
        <v>30</v>
      </c>
      <c r="B21" s="44">
        <f t="shared" ca="1" si="0"/>
        <v>19</v>
      </c>
      <c r="C21" s="45">
        <f t="shared" ca="1" si="1"/>
        <v>10</v>
      </c>
      <c r="D21" s="46">
        <f t="shared" ca="1" si="2"/>
        <v>14</v>
      </c>
      <c r="E21" s="47">
        <f t="shared" ca="1" si="3"/>
        <v>12</v>
      </c>
      <c r="F21" s="48">
        <v>10000</v>
      </c>
      <c r="G21" s="49">
        <v>15</v>
      </c>
      <c r="H21" s="50"/>
      <c r="I21" s="48">
        <v>0</v>
      </c>
      <c r="J21" s="46">
        <v>0</v>
      </c>
      <c r="K21" s="49">
        <f t="shared" si="4"/>
        <v>0</v>
      </c>
      <c r="L21" s="51"/>
      <c r="M21" s="49"/>
      <c r="N21" s="52">
        <v>55</v>
      </c>
      <c r="O21" s="66">
        <f t="shared" ca="1" si="5"/>
        <v>55</v>
      </c>
      <c r="P21" s="71">
        <f t="shared" ca="1" si="6"/>
        <v>0</v>
      </c>
    </row>
    <row r="22" spans="1:16" ht="16.2">
      <c r="A22" s="112" t="s">
        <v>31</v>
      </c>
      <c r="B22" s="44">
        <f t="shared" ca="1" si="0"/>
        <v>22</v>
      </c>
      <c r="C22" s="45">
        <f t="shared" ca="1" si="1"/>
        <v>10</v>
      </c>
      <c r="D22" s="46">
        <f t="shared" ca="1" si="2"/>
        <v>10</v>
      </c>
      <c r="E22" s="47">
        <f t="shared" ca="1" si="3"/>
        <v>8</v>
      </c>
      <c r="F22" s="48">
        <v>10000</v>
      </c>
      <c r="G22" s="49">
        <v>15</v>
      </c>
      <c r="H22" s="50"/>
      <c r="I22" s="48">
        <v>0</v>
      </c>
      <c r="J22" s="46">
        <v>0</v>
      </c>
      <c r="K22" s="49">
        <f t="shared" si="4"/>
        <v>0</v>
      </c>
      <c r="L22" s="51"/>
      <c r="M22" s="49"/>
      <c r="N22" s="52">
        <v>50</v>
      </c>
      <c r="O22" s="66">
        <f t="shared" ca="1" si="5"/>
        <v>50</v>
      </c>
      <c r="P22" s="71">
        <f t="shared" ca="1" si="6"/>
        <v>0</v>
      </c>
    </row>
    <row r="23" spans="1:16" ht="16.2">
      <c r="A23" s="112" t="s">
        <v>32</v>
      </c>
      <c r="B23" s="44">
        <f t="shared" ca="1" si="0"/>
        <v>20</v>
      </c>
      <c r="C23" s="45">
        <f t="shared" ca="1" si="1"/>
        <v>8</v>
      </c>
      <c r="D23" s="46">
        <f t="shared" ca="1" si="2"/>
        <v>6</v>
      </c>
      <c r="E23" s="47">
        <f t="shared" ca="1" si="3"/>
        <v>6</v>
      </c>
      <c r="F23" s="48">
        <v>7500</v>
      </c>
      <c r="G23" s="49">
        <v>10</v>
      </c>
      <c r="H23" s="50"/>
      <c r="I23" s="48">
        <v>0</v>
      </c>
      <c r="J23" s="46">
        <v>0</v>
      </c>
      <c r="K23" s="49">
        <f t="shared" si="4"/>
        <v>0</v>
      </c>
      <c r="L23" s="51"/>
      <c r="M23" s="49"/>
      <c r="N23" s="52">
        <v>40</v>
      </c>
      <c r="O23" s="66">
        <f t="shared" ca="1" si="5"/>
        <v>40</v>
      </c>
      <c r="P23" s="71">
        <f t="shared" ca="1" si="6"/>
        <v>0</v>
      </c>
    </row>
    <row r="24" spans="1:16" ht="16.2">
      <c r="A24" s="112" t="s">
        <v>33</v>
      </c>
      <c r="B24" s="44">
        <f t="shared" ca="1" si="0"/>
        <v>19</v>
      </c>
      <c r="C24" s="45">
        <f t="shared" ca="1" si="1"/>
        <v>9</v>
      </c>
      <c r="D24" s="46">
        <f t="shared" ca="1" si="2"/>
        <v>6</v>
      </c>
      <c r="E24" s="47">
        <f t="shared" ca="1" si="3"/>
        <v>6</v>
      </c>
      <c r="F24" s="48">
        <v>5000</v>
      </c>
      <c r="G24" s="49">
        <v>10</v>
      </c>
      <c r="H24" s="50"/>
      <c r="I24" s="48">
        <v>0</v>
      </c>
      <c r="J24" s="46">
        <v>0</v>
      </c>
      <c r="K24" s="49">
        <f t="shared" si="4"/>
        <v>0</v>
      </c>
      <c r="L24" s="51"/>
      <c r="M24" s="49"/>
      <c r="N24" s="52">
        <v>40</v>
      </c>
      <c r="O24" s="66">
        <f t="shared" ca="1" si="5"/>
        <v>40</v>
      </c>
      <c r="P24" s="71">
        <f t="shared" ca="1" si="6"/>
        <v>0</v>
      </c>
    </row>
    <row r="25" spans="1:16" ht="16.2">
      <c r="A25" s="112" t="s">
        <v>89</v>
      </c>
      <c r="B25" s="44">
        <f t="shared" ca="1" si="0"/>
        <v>17</v>
      </c>
      <c r="C25" s="45">
        <f t="shared" ca="1" si="1"/>
        <v>10</v>
      </c>
      <c r="D25" s="46">
        <f t="shared" ca="1" si="2"/>
        <v>6</v>
      </c>
      <c r="E25" s="47">
        <f t="shared" ca="1" si="3"/>
        <v>7</v>
      </c>
      <c r="F25" s="48">
        <v>5000</v>
      </c>
      <c r="G25" s="49">
        <v>10</v>
      </c>
      <c r="H25" s="50"/>
      <c r="I25" s="48">
        <v>0</v>
      </c>
      <c r="J25" s="46">
        <v>0</v>
      </c>
      <c r="K25" s="49">
        <f t="shared" si="4"/>
        <v>0</v>
      </c>
      <c r="L25" s="51"/>
      <c r="M25" s="49"/>
      <c r="N25" s="52">
        <v>40</v>
      </c>
      <c r="O25" s="66">
        <f t="shared" ca="1" si="5"/>
        <v>40</v>
      </c>
      <c r="P25" s="71">
        <f t="shared" ca="1" si="6"/>
        <v>0</v>
      </c>
    </row>
    <row r="26" spans="1:16" ht="16.2">
      <c r="A26" s="112" t="s">
        <v>34</v>
      </c>
      <c r="B26" s="44">
        <f t="shared" ca="1" si="0"/>
        <v>27</v>
      </c>
      <c r="C26" s="45">
        <f t="shared" ca="1" si="1"/>
        <v>9</v>
      </c>
      <c r="D26" s="46">
        <f t="shared" ca="1" si="2"/>
        <v>9</v>
      </c>
      <c r="E26" s="47">
        <f t="shared" ca="1" si="3"/>
        <v>10</v>
      </c>
      <c r="F26" s="48">
        <v>7500</v>
      </c>
      <c r="G26" s="49">
        <v>15</v>
      </c>
      <c r="H26" s="50"/>
      <c r="I26" s="48">
        <v>0</v>
      </c>
      <c r="J26" s="46">
        <v>0</v>
      </c>
      <c r="K26" s="49">
        <f t="shared" si="4"/>
        <v>0</v>
      </c>
      <c r="L26" s="51"/>
      <c r="M26" s="49"/>
      <c r="N26" s="52">
        <v>55</v>
      </c>
      <c r="O26" s="66">
        <f t="shared" ca="1" si="5"/>
        <v>55</v>
      </c>
      <c r="P26" s="71">
        <f t="shared" ca="1" si="6"/>
        <v>0</v>
      </c>
    </row>
    <row r="27" spans="1:16" ht="16.2">
      <c r="A27" s="112" t="s">
        <v>35</v>
      </c>
      <c r="B27" s="44">
        <f t="shared" ca="1" si="0"/>
        <v>20</v>
      </c>
      <c r="C27" s="45">
        <f t="shared" ca="1" si="1"/>
        <v>8</v>
      </c>
      <c r="D27" s="46">
        <f t="shared" ca="1" si="2"/>
        <v>9</v>
      </c>
      <c r="E27" s="47">
        <f t="shared" ca="1" si="3"/>
        <v>8</v>
      </c>
      <c r="F27" s="48">
        <v>15000</v>
      </c>
      <c r="G27" s="49">
        <v>15</v>
      </c>
      <c r="H27" s="50"/>
      <c r="I27" s="48">
        <v>0</v>
      </c>
      <c r="J27" s="46">
        <v>0</v>
      </c>
      <c r="K27" s="49">
        <f t="shared" si="4"/>
        <v>0</v>
      </c>
      <c r="L27" s="51"/>
      <c r="M27" s="49"/>
      <c r="N27" s="52">
        <v>45</v>
      </c>
      <c r="O27" s="66">
        <f t="shared" ca="1" si="5"/>
        <v>45</v>
      </c>
      <c r="P27" s="71">
        <f t="shared" ca="1" si="6"/>
        <v>0</v>
      </c>
    </row>
    <row r="28" spans="1:16" ht="16.2">
      <c r="A28" s="112" t="s">
        <v>36</v>
      </c>
      <c r="B28" s="44">
        <f t="shared" ca="1" si="0"/>
        <v>19</v>
      </c>
      <c r="C28" s="45">
        <f t="shared" ca="1" si="1"/>
        <v>8</v>
      </c>
      <c r="D28" s="46">
        <f t="shared" ca="1" si="2"/>
        <v>10</v>
      </c>
      <c r="E28" s="47">
        <f t="shared" ca="1" si="3"/>
        <v>13</v>
      </c>
      <c r="F28" s="48">
        <v>7500</v>
      </c>
      <c r="G28" s="49">
        <v>10</v>
      </c>
      <c r="H28" s="50"/>
      <c r="I28" s="48">
        <v>0</v>
      </c>
      <c r="J28" s="46">
        <v>0</v>
      </c>
      <c r="K28" s="49">
        <f t="shared" si="4"/>
        <v>0</v>
      </c>
      <c r="L28" s="51"/>
      <c r="M28" s="49"/>
      <c r="N28" s="52">
        <v>50</v>
      </c>
      <c r="O28" s="66">
        <f t="shared" ca="1" si="5"/>
        <v>50</v>
      </c>
      <c r="P28" s="71">
        <f t="shared" ca="1" si="6"/>
        <v>0</v>
      </c>
    </row>
    <row r="29" spans="1:16" ht="16.2">
      <c r="A29" s="112" t="s">
        <v>37</v>
      </c>
      <c r="B29" s="44">
        <f t="shared" ca="1" si="0"/>
        <v>24</v>
      </c>
      <c r="C29" s="45">
        <f t="shared" ca="1" si="1"/>
        <v>7</v>
      </c>
      <c r="D29" s="46">
        <f t="shared" ca="1" si="2"/>
        <v>7</v>
      </c>
      <c r="E29" s="47">
        <f t="shared" ca="1" si="3"/>
        <v>7</v>
      </c>
      <c r="F29" s="48">
        <v>7500</v>
      </c>
      <c r="G29" s="49">
        <v>12</v>
      </c>
      <c r="H29" s="50"/>
      <c r="I29" s="48">
        <v>0</v>
      </c>
      <c r="J29" s="46">
        <v>0</v>
      </c>
      <c r="K29" s="49">
        <f t="shared" si="4"/>
        <v>0</v>
      </c>
      <c r="L29" s="51"/>
      <c r="M29" s="49"/>
      <c r="N29" s="52">
        <v>45</v>
      </c>
      <c r="O29" s="66">
        <f t="shared" ca="1" si="5"/>
        <v>45</v>
      </c>
      <c r="P29" s="71">
        <f t="shared" ca="1" si="6"/>
        <v>0</v>
      </c>
    </row>
    <row r="30" spans="1:16" ht="16.2">
      <c r="A30" s="112" t="s">
        <v>38</v>
      </c>
      <c r="B30" s="44">
        <f t="shared" ca="1" si="0"/>
        <v>15</v>
      </c>
      <c r="C30" s="45">
        <f t="shared" ca="1" si="1"/>
        <v>15</v>
      </c>
      <c r="D30" s="46">
        <f t="shared" ca="1" si="2"/>
        <v>7</v>
      </c>
      <c r="E30" s="47">
        <f t="shared" ca="1" si="3"/>
        <v>8</v>
      </c>
      <c r="F30" s="48">
        <v>7500</v>
      </c>
      <c r="G30" s="49">
        <v>12</v>
      </c>
      <c r="H30" s="50"/>
      <c r="I30" s="48">
        <v>0</v>
      </c>
      <c r="J30" s="46">
        <v>0</v>
      </c>
      <c r="K30" s="49">
        <f t="shared" si="4"/>
        <v>0</v>
      </c>
      <c r="L30" s="51"/>
      <c r="M30" s="49"/>
      <c r="N30" s="52">
        <v>45</v>
      </c>
      <c r="O30" s="66">
        <f t="shared" ca="1" si="5"/>
        <v>45</v>
      </c>
      <c r="P30" s="71">
        <f t="shared" ca="1" si="6"/>
        <v>0</v>
      </c>
    </row>
    <row r="31" spans="1:16" ht="16.8" thickBot="1">
      <c r="A31" s="113" t="s">
        <v>39</v>
      </c>
      <c r="B31" s="53">
        <f t="shared" ca="1" si="0"/>
        <v>25</v>
      </c>
      <c r="C31" s="54">
        <f t="shared" ca="1" si="1"/>
        <v>7</v>
      </c>
      <c r="D31" s="55">
        <f t="shared" ca="1" si="2"/>
        <v>7</v>
      </c>
      <c r="E31" s="56">
        <f t="shared" ca="1" si="3"/>
        <v>7</v>
      </c>
      <c r="F31" s="57">
        <v>5000</v>
      </c>
      <c r="G31" s="58">
        <v>10</v>
      </c>
      <c r="H31" s="59"/>
      <c r="I31" s="57">
        <v>0</v>
      </c>
      <c r="J31" s="55">
        <v>0</v>
      </c>
      <c r="K31" s="58">
        <f t="shared" si="4"/>
        <v>0</v>
      </c>
      <c r="L31" s="60"/>
      <c r="M31" s="58"/>
      <c r="N31" s="61">
        <v>46</v>
      </c>
      <c r="O31" s="67">
        <f t="shared" ref="O31" ca="1" si="7">SUM(B31:E31)</f>
        <v>46</v>
      </c>
      <c r="P31" s="72">
        <f t="shared" ref="P31" ca="1" si="8">N31-O31</f>
        <v>0</v>
      </c>
    </row>
    <row r="33" spans="5:5">
      <c r="E33" s="6"/>
    </row>
    <row r="34" spans="5:5" ht="19.95" customHeight="1">
      <c r="E34" s="76"/>
    </row>
  </sheetData>
  <conditionalFormatting sqref="B2:E31">
    <cfRule type="cellIs" dxfId="1" priority="2" operator="greaterThan">
      <formula>25</formula>
    </cfRule>
    <cfRule type="cellIs" dxfId="0" priority="1" operator="lessThan">
      <formula>16</formula>
    </cfRule>
  </conditionalFormatting>
  <pageMargins left="0.7" right="0.7" top="0.75" bottom="0.75" header="0.3" footer="0.3"/>
  <pageSetup paperSize="9"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E572"/>
  <sheetViews>
    <sheetView topLeftCell="A7" workbookViewId="0">
      <selection activeCell="G14" sqref="G14"/>
    </sheetView>
  </sheetViews>
  <sheetFormatPr baseColWidth="10" defaultRowHeight="14.4"/>
  <cols>
    <col min="1" max="1" width="21" customWidth="1"/>
    <col min="2" max="2" width="16.6640625" customWidth="1"/>
    <col min="3" max="3" width="10.88671875" customWidth="1"/>
  </cols>
  <sheetData>
    <row r="1" spans="1:5" ht="34.200000000000003" customHeight="1">
      <c r="A1" s="73" t="s">
        <v>71</v>
      </c>
      <c r="C1" s="74" t="s">
        <v>72</v>
      </c>
      <c r="D1" s="74" t="s">
        <v>73</v>
      </c>
      <c r="E1" s="74" t="s">
        <v>74</v>
      </c>
    </row>
    <row r="2" spans="1:5">
      <c r="A2" s="6" t="s">
        <v>45</v>
      </c>
    </row>
    <row r="3" spans="1:5">
      <c r="B3" t="str">
        <f>Equipes!A15</f>
        <v>Sde Français</v>
      </c>
    </row>
    <row r="4" spans="1:5">
      <c r="B4" t="str">
        <f>Equipes!A7</f>
        <v>Montauban</v>
      </c>
    </row>
    <row r="6" spans="1:5">
      <c r="B6" t="str">
        <f>Equipes!A9</f>
        <v>U.S.A.P.</v>
      </c>
    </row>
    <row r="7" spans="1:5">
      <c r="B7" t="str">
        <f>Equipes!A5</f>
        <v>Av. Bayonnais</v>
      </c>
    </row>
    <row r="9" spans="1:5">
      <c r="B9" t="str">
        <f>Equipes!A8</f>
        <v>Castres Ol.</v>
      </c>
    </row>
    <row r="10" spans="1:5">
      <c r="B10" t="str">
        <f>Equipes!A6</f>
        <v>Section Pau</v>
      </c>
    </row>
    <row r="12" spans="1:5">
      <c r="B12" t="str">
        <f>Equipes!A13</f>
        <v>Lyon O.U.</v>
      </c>
    </row>
    <row r="13" spans="1:5">
      <c r="B13" t="str">
        <f>Equipes!A14</f>
        <v>Racing 92</v>
      </c>
    </row>
    <row r="15" spans="1:5">
      <c r="B15" t="str">
        <f>Equipes!A10</f>
        <v>Montpellier H</v>
      </c>
    </row>
    <row r="16" spans="1:5">
      <c r="B16" t="str">
        <f>Equipes!A12</f>
        <v>RC Toulon</v>
      </c>
    </row>
    <row r="18" spans="1:2">
      <c r="B18" t="str">
        <f>Equipes!A3</f>
        <v>U.B.Bordeaux</v>
      </c>
    </row>
    <row r="19" spans="1:2">
      <c r="B19" t="str">
        <f>Equipes!A4</f>
        <v>Sde Rochelais</v>
      </c>
    </row>
    <row r="21" spans="1:2">
      <c r="B21" t="str">
        <f>Equipes!A11</f>
        <v>AS Clermont</v>
      </c>
    </row>
    <row r="22" spans="1:2">
      <c r="B22" t="str">
        <f>Equipes!A2</f>
        <v>Sde Toulousain</v>
      </c>
    </row>
    <row r="24" spans="1:2">
      <c r="A24" s="6" t="s">
        <v>46</v>
      </c>
    </row>
    <row r="25" spans="1:2">
      <c r="B25" t="str">
        <f>Equipes!A7</f>
        <v>Montauban</v>
      </c>
    </row>
    <row r="26" spans="1:2">
      <c r="B26" t="str">
        <f>Equipes!A13</f>
        <v>Lyon O.U.</v>
      </c>
    </row>
    <row r="28" spans="1:2">
      <c r="B28" t="str">
        <f>Equipes!A5</f>
        <v>Av. Bayonnais</v>
      </c>
    </row>
    <row r="29" spans="1:2">
      <c r="B29" t="str">
        <f>Equipes!A10</f>
        <v>Montpellier H</v>
      </c>
    </row>
    <row r="31" spans="1:2">
      <c r="B31" t="str">
        <f>Equipes!A6</f>
        <v>Section Pau</v>
      </c>
    </row>
    <row r="32" spans="1:2">
      <c r="B32" t="str">
        <f>Equipes!A15</f>
        <v>Sde Français</v>
      </c>
    </row>
    <row r="34" spans="1:2">
      <c r="B34" t="str">
        <f>Equipes!A4</f>
        <v>Sde Rochelais</v>
      </c>
    </row>
    <row r="35" spans="1:2">
      <c r="B35" t="str">
        <f>Equipes!A11</f>
        <v>AS Clermont</v>
      </c>
    </row>
    <row r="37" spans="1:2">
      <c r="B37" t="str">
        <f>Equipes!A2</f>
        <v>Sde Toulousain</v>
      </c>
    </row>
    <row r="38" spans="1:2">
      <c r="B38" t="str">
        <f>Equipes!A9</f>
        <v>U.S.A.P.</v>
      </c>
    </row>
    <row r="40" spans="1:2">
      <c r="B40" t="str">
        <f>Equipes!A12</f>
        <v>RC Toulon</v>
      </c>
    </row>
    <row r="41" spans="1:2">
      <c r="B41" t="str">
        <f>Equipes!A8</f>
        <v>Castres Ol.</v>
      </c>
    </row>
    <row r="43" spans="1:2">
      <c r="B43" t="str">
        <f>Equipes!A14</f>
        <v>Racing 92</v>
      </c>
    </row>
    <row r="44" spans="1:2">
      <c r="B44" t="str">
        <f>Equipes!A3</f>
        <v>U.B.Bordeaux</v>
      </c>
    </row>
    <row r="46" spans="1:2">
      <c r="A46" s="6" t="s">
        <v>47</v>
      </c>
    </row>
    <row r="47" spans="1:2">
      <c r="B47" t="str">
        <f>Equipes!A11</f>
        <v>AS Clermont</v>
      </c>
    </row>
    <row r="48" spans="1:2">
      <c r="B48" t="str">
        <f>Equipes!A6</f>
        <v>Section Pau</v>
      </c>
    </row>
    <row r="50" spans="2:2">
      <c r="B50" t="str">
        <f>Equipes!A8</f>
        <v>Castres Ol.</v>
      </c>
    </row>
    <row r="51" spans="2:2">
      <c r="B51" t="str">
        <f>Equipes!A5</f>
        <v>Av. Bayonnais</v>
      </c>
    </row>
    <row r="53" spans="2:2">
      <c r="B53" t="str">
        <f>Equipes!A13</f>
        <v>Lyon O.U.</v>
      </c>
    </row>
    <row r="54" spans="2:2">
      <c r="B54" t="str">
        <f>Equipes!A15</f>
        <v>Sde Français</v>
      </c>
    </row>
    <row r="56" spans="2:2">
      <c r="B56" t="str">
        <f>Equipes!A3</f>
        <v>U.B.Bordeaux</v>
      </c>
    </row>
    <row r="57" spans="2:2">
      <c r="B57" t="str">
        <f>Equipes!A7</f>
        <v>Montauban</v>
      </c>
    </row>
    <row r="59" spans="2:2">
      <c r="B59" t="str">
        <f>Equipes!A9</f>
        <v>U.S.A.P.</v>
      </c>
    </row>
    <row r="60" spans="2:2">
      <c r="B60" t="str">
        <f>Equipes!A14</f>
        <v>Racing 92</v>
      </c>
    </row>
    <row r="62" spans="2:2">
      <c r="B62" t="str">
        <f>Equipes!A10</f>
        <v>Montpellier H</v>
      </c>
    </row>
    <row r="63" spans="2:2">
      <c r="B63" t="str">
        <f>Equipes!A2</f>
        <v>Sde Toulousain</v>
      </c>
    </row>
    <row r="65" spans="1:2">
      <c r="B65" t="str">
        <f>Equipes!A12</f>
        <v>RC Toulon</v>
      </c>
    </row>
    <row r="66" spans="1:2">
      <c r="B66" t="str">
        <f>Equipes!A4</f>
        <v>Sde Rochelais</v>
      </c>
    </row>
    <row r="68" spans="1:2">
      <c r="A68" s="6" t="s">
        <v>48</v>
      </c>
    </row>
    <row r="69" spans="1:2">
      <c r="B69" t="str">
        <f>Equipes!A15</f>
        <v>Sde Français</v>
      </c>
    </row>
    <row r="70" spans="1:2">
      <c r="B70" t="str">
        <f>Equipes!A3</f>
        <v>U.B.Bordeaux</v>
      </c>
    </row>
    <row r="72" spans="1:2">
      <c r="B72" t="str">
        <f>Equipes!A14</f>
        <v>Racing 92</v>
      </c>
    </row>
    <row r="73" spans="1:2">
      <c r="B73" t="str">
        <f>Equipes!A11</f>
        <v>AS Clermont</v>
      </c>
    </row>
    <row r="75" spans="1:2">
      <c r="B75" t="str">
        <f>Equipes!A6</f>
        <v>Section Pau</v>
      </c>
    </row>
    <row r="76" spans="1:2">
      <c r="B76" t="str">
        <f>Equipes!A13</f>
        <v>Lyon O.U.</v>
      </c>
    </row>
    <row r="78" spans="1:2">
      <c r="B78" t="str">
        <f>Equipes!A4</f>
        <v>Sde Rochelais</v>
      </c>
    </row>
    <row r="79" spans="1:2">
      <c r="B79" t="str">
        <f>Equipes!A9</f>
        <v>U.S.A.P.</v>
      </c>
    </row>
    <row r="81" spans="1:2">
      <c r="B81" t="str">
        <f>Equipes!A7</f>
        <v>Montauban</v>
      </c>
    </row>
    <row r="82" spans="1:2">
      <c r="B82" t="str">
        <f>Equipes!A10</f>
        <v>Montpellier H</v>
      </c>
    </row>
    <row r="84" spans="1:2">
      <c r="B84" t="str">
        <f>Equipes!A2</f>
        <v>Sde Toulousain</v>
      </c>
    </row>
    <row r="85" spans="1:2">
      <c r="B85" t="str">
        <f>Equipes!A8</f>
        <v>Castres Ol.</v>
      </c>
    </row>
    <row r="87" spans="1:2">
      <c r="B87" t="str">
        <f>Equipes!A5</f>
        <v>Av. Bayonnais</v>
      </c>
    </row>
    <row r="88" spans="1:2">
      <c r="B88" t="str">
        <f>Equipes!A12</f>
        <v>RC Toulon</v>
      </c>
    </row>
    <row r="90" spans="1:2">
      <c r="A90" s="6" t="s">
        <v>49</v>
      </c>
    </row>
    <row r="91" spans="1:2">
      <c r="B91" t="str">
        <f>Equipes!A10</f>
        <v>Montpellier H</v>
      </c>
    </row>
    <row r="92" spans="1:2">
      <c r="B92" t="str">
        <f>Equipes!A4</f>
        <v>Sde Rochelais</v>
      </c>
    </row>
    <row r="94" spans="1:2">
      <c r="B94" t="str">
        <f>Equipes!A11</f>
        <v>AS Clermont</v>
      </c>
    </row>
    <row r="95" spans="1:2">
      <c r="B95" t="str">
        <f>Equipes!A7</f>
        <v>Montauban</v>
      </c>
    </row>
    <row r="97" spans="1:2">
      <c r="B97" t="str">
        <f>Equipes!A8</f>
        <v>Castres Ol.</v>
      </c>
    </row>
    <row r="98" spans="1:2">
      <c r="B98" t="str">
        <f>Equipes!A14</f>
        <v>Racing 92</v>
      </c>
    </row>
    <row r="100" spans="1:2">
      <c r="B100" t="str">
        <f>Equipes!A12</f>
        <v>RC Toulon</v>
      </c>
    </row>
    <row r="101" spans="1:2">
      <c r="B101" t="str">
        <f>Equipes!A6</f>
        <v>Section Pau</v>
      </c>
    </row>
    <row r="103" spans="1:2">
      <c r="B103" t="str">
        <f>Equipes!A9</f>
        <v>U.S.A.P.</v>
      </c>
    </row>
    <row r="104" spans="1:2">
      <c r="B104" t="str">
        <f>Equipes!A15</f>
        <v>Sde Français</v>
      </c>
    </row>
    <row r="106" spans="1:2">
      <c r="B106" t="str">
        <f>Equipes!A3</f>
        <v>U.B.Bordeaux</v>
      </c>
    </row>
    <row r="107" spans="1:2">
      <c r="B107" t="str">
        <f>Equipes!A13</f>
        <v>Lyon O.U.</v>
      </c>
    </row>
    <row r="109" spans="1:2">
      <c r="B109" t="str">
        <f>Equipes!A5</f>
        <v>Av. Bayonnais</v>
      </c>
    </row>
    <row r="110" spans="1:2">
      <c r="B110" t="str">
        <f>Equipes!A2</f>
        <v>Sde Toulousain</v>
      </c>
    </row>
    <row r="112" spans="1:2">
      <c r="A112" s="6" t="s">
        <v>50</v>
      </c>
    </row>
    <row r="113" spans="2:2">
      <c r="B113" t="str">
        <f>Equipes!A6</f>
        <v>Section Pau</v>
      </c>
    </row>
    <row r="114" spans="2:2">
      <c r="B114" t="str">
        <f>Equipes!A5</f>
        <v>Av. Bayonnais</v>
      </c>
    </row>
    <row r="116" spans="2:2">
      <c r="B116" t="str">
        <f>Equipes!A13</f>
        <v>Lyon O.U.</v>
      </c>
    </row>
    <row r="117" spans="2:2">
      <c r="B117" t="str">
        <f>Equipes!A9</f>
        <v>U.S.A.P.</v>
      </c>
    </row>
    <row r="119" spans="2:2">
      <c r="B119" t="str">
        <f>Equipes!A14</f>
        <v>Racing 92</v>
      </c>
    </row>
    <row r="120" spans="2:2">
      <c r="B120" t="str">
        <f>Equipes!A10</f>
        <v>Montpellier H</v>
      </c>
    </row>
    <row r="122" spans="2:2">
      <c r="B122" t="str">
        <f>Equipes!A15</f>
        <v>Sde Français</v>
      </c>
    </row>
    <row r="123" spans="2:2">
      <c r="B123" t="str">
        <f>Equipes!A4</f>
        <v>Sde Rochelais</v>
      </c>
    </row>
    <row r="125" spans="2:2">
      <c r="B125" t="str">
        <f>Equipes!A7</f>
        <v>Montauban</v>
      </c>
    </row>
    <row r="126" spans="2:2">
      <c r="B126" t="str">
        <f>Equipes!A8</f>
        <v>Castres Ol.</v>
      </c>
    </row>
    <row r="128" spans="2:2">
      <c r="B128" t="str">
        <f>Equipes!A11</f>
        <v>AS Clermont</v>
      </c>
    </row>
    <row r="129" spans="1:2">
      <c r="B129" t="str">
        <f>Equipes!A12</f>
        <v>RC Toulon</v>
      </c>
    </row>
    <row r="131" spans="1:2">
      <c r="B131" t="str">
        <f>Equipes!A2</f>
        <v>Sde Toulousain</v>
      </c>
    </row>
    <row r="132" spans="1:2">
      <c r="B132" t="str">
        <f>Equipes!A3</f>
        <v>U.B.Bordeaux</v>
      </c>
    </row>
    <row r="134" spans="1:2">
      <c r="A134" s="6" t="s">
        <v>51</v>
      </c>
    </row>
    <row r="135" spans="1:2">
      <c r="B135" t="str">
        <f>Equipes!A5</f>
        <v>Av. Bayonnais</v>
      </c>
    </row>
    <row r="136" spans="1:2">
      <c r="B136" t="str">
        <f>Equipes!A11</f>
        <v>AS Clermont</v>
      </c>
    </row>
    <row r="138" spans="1:2">
      <c r="B138" t="str">
        <f>Equipes!A8</f>
        <v>Castres Ol.</v>
      </c>
    </row>
    <row r="139" spans="1:2">
      <c r="B139" t="str">
        <f>Equipes!A15</f>
        <v>Sde Français</v>
      </c>
    </row>
    <row r="141" spans="1:2">
      <c r="B141" t="str">
        <f>Equipes!A10</f>
        <v>Montpellier H</v>
      </c>
    </row>
    <row r="142" spans="1:2">
      <c r="B142" t="str">
        <f>Equipes!A13</f>
        <v>Lyon O.U.</v>
      </c>
    </row>
    <row r="144" spans="1:2">
      <c r="B144" t="str">
        <f>Equipes!A4</f>
        <v>Sde Rochelais</v>
      </c>
    </row>
    <row r="145" spans="1:2">
      <c r="B145" t="str">
        <f>Equipes!A7</f>
        <v>Montauban</v>
      </c>
    </row>
    <row r="147" spans="1:2">
      <c r="B147" t="str">
        <f>Equipes!A9</f>
        <v>U.S.A.P.</v>
      </c>
    </row>
    <row r="148" spans="1:2">
      <c r="B148" t="str">
        <f>Equipes!A3</f>
        <v>U.B.Bordeaux</v>
      </c>
    </row>
    <row r="150" spans="1:2">
      <c r="B150" t="str">
        <f>Equipes!A6</f>
        <v>Section Pau</v>
      </c>
    </row>
    <row r="151" spans="1:2">
      <c r="B151" t="str">
        <f>Equipes!A2</f>
        <v>Sde Toulousain</v>
      </c>
    </row>
    <row r="153" spans="1:2">
      <c r="B153" t="str">
        <f>Equipes!A12</f>
        <v>RC Toulon</v>
      </c>
    </row>
    <row r="154" spans="1:2">
      <c r="B154" t="str">
        <f>Equipes!A14</f>
        <v>Racing 92</v>
      </c>
    </row>
    <row r="156" spans="1:2">
      <c r="A156" s="6" t="s">
        <v>52</v>
      </c>
    </row>
    <row r="157" spans="1:2">
      <c r="B157" t="str">
        <f>Equipes!A13</f>
        <v>Lyon O.U.</v>
      </c>
    </row>
    <row r="158" spans="1:2">
      <c r="B158" t="str">
        <f>Equipes!A4</f>
        <v>Sde Rochelais</v>
      </c>
    </row>
    <row r="160" spans="1:2">
      <c r="B160" t="str">
        <f>Equipes!A11</f>
        <v>AS Clermont</v>
      </c>
    </row>
    <row r="161" spans="2:2">
      <c r="B161" t="str">
        <f>Equipes!A8</f>
        <v>Castres Ol.</v>
      </c>
    </row>
    <row r="163" spans="2:2">
      <c r="B163" t="str">
        <f>Equipes!A14</f>
        <v>Racing 92</v>
      </c>
    </row>
    <row r="164" spans="2:2">
      <c r="B164" t="str">
        <f>Equipes!A6</f>
        <v>Section Pau</v>
      </c>
    </row>
    <row r="166" spans="2:2">
      <c r="B166" t="str">
        <f>Equipes!A15</f>
        <v>Sde Français</v>
      </c>
    </row>
    <row r="167" spans="2:2">
      <c r="B167" t="str">
        <f>Equipes!A10</f>
        <v>Montpellier H</v>
      </c>
    </row>
    <row r="169" spans="2:2">
      <c r="B169" t="str">
        <f>Equipes!A7</f>
        <v>Montauban</v>
      </c>
    </row>
    <row r="170" spans="2:2">
      <c r="B170" t="str">
        <f>Equipes!A9</f>
        <v>U.S.A.P.</v>
      </c>
    </row>
    <row r="172" spans="2:2">
      <c r="B172" t="str">
        <f>Equipes!A3</f>
        <v>U.B.Bordeaux</v>
      </c>
    </row>
    <row r="173" spans="2:2">
      <c r="B173" t="str">
        <f>Equipes!A5</f>
        <v>Av. Bayonnais</v>
      </c>
    </row>
    <row r="175" spans="2:2">
      <c r="B175" t="str">
        <f>Equipes!A2</f>
        <v>Sde Toulousain</v>
      </c>
    </row>
    <row r="176" spans="2:2">
      <c r="B176" t="str">
        <f>Equipes!A12</f>
        <v>RC Toulon</v>
      </c>
    </row>
    <row r="178" spans="1:2">
      <c r="A178" s="6" t="s">
        <v>53</v>
      </c>
    </row>
    <row r="179" spans="1:2">
      <c r="B179" t="str">
        <f>Equipes!A12</f>
        <v>RC Toulon</v>
      </c>
    </row>
    <row r="180" spans="1:2">
      <c r="B180" t="str">
        <f>Equipes!A13</f>
        <v>Lyon O.U.</v>
      </c>
    </row>
    <row r="182" spans="1:2">
      <c r="B182" t="str">
        <f>Equipes!A5</f>
        <v>Av. Bayonnais</v>
      </c>
    </row>
    <row r="183" spans="1:2">
      <c r="B183" t="str">
        <f>Equipes!A7</f>
        <v>Montauban</v>
      </c>
    </row>
    <row r="185" spans="1:2">
      <c r="B185" t="str">
        <f>Equipes!A8</f>
        <v>Castres Ol.</v>
      </c>
    </row>
    <row r="186" spans="1:2">
      <c r="B186" t="str">
        <f>Equipes!A3</f>
        <v>U.B.Bordeaux</v>
      </c>
    </row>
    <row r="188" spans="1:2">
      <c r="B188" t="str">
        <f>Equipes!A10</f>
        <v>Montpellier H</v>
      </c>
    </row>
    <row r="189" spans="1:2">
      <c r="B189" t="str">
        <f>Equipes!A11</f>
        <v>AS Clermont</v>
      </c>
    </row>
    <row r="191" spans="1:2">
      <c r="B191" t="str">
        <f>Equipes!A6</f>
        <v>Section Pau</v>
      </c>
    </row>
    <row r="192" spans="1:2">
      <c r="B192" t="str">
        <f>Equipes!A9</f>
        <v>U.S.A.P.</v>
      </c>
    </row>
    <row r="194" spans="1:2">
      <c r="B194" t="str">
        <f>Equipes!A2</f>
        <v>Sde Toulousain</v>
      </c>
    </row>
    <row r="195" spans="1:2">
      <c r="B195" t="str">
        <f>Equipes!A15</f>
        <v>Sde Français</v>
      </c>
    </row>
    <row r="197" spans="1:2">
      <c r="B197" t="str">
        <f>Equipes!A4</f>
        <v>Sde Rochelais</v>
      </c>
    </row>
    <row r="198" spans="1:2">
      <c r="B198" t="str">
        <f>Equipes!A14</f>
        <v>Racing 92</v>
      </c>
    </row>
    <row r="200" spans="1:2">
      <c r="A200" s="6" t="s">
        <v>54</v>
      </c>
    </row>
    <row r="201" spans="1:2">
      <c r="B201" t="str">
        <f>Equipes!A3</f>
        <v>U.B.Bordeaux</v>
      </c>
    </row>
    <row r="202" spans="1:2">
      <c r="B202" t="str">
        <f>Equipes!A6</f>
        <v>Section Pau</v>
      </c>
    </row>
    <row r="204" spans="1:2">
      <c r="B204" t="str">
        <f>Equipes!A13</f>
        <v>Lyon O.U.</v>
      </c>
    </row>
    <row r="205" spans="1:2">
      <c r="B205" t="str">
        <f>Equipes!A11</f>
        <v>AS Clermont</v>
      </c>
    </row>
    <row r="207" spans="1:2">
      <c r="B207" t="str">
        <f>Equipes!A14</f>
        <v>Racing 92</v>
      </c>
    </row>
    <row r="208" spans="1:2">
      <c r="B208" t="str">
        <f>Equipes!A5</f>
        <v>Av. Bayonnais</v>
      </c>
    </row>
    <row r="210" spans="1:2">
      <c r="B210" t="str">
        <f>Equipes!A4</f>
        <v>Sde Rochelais</v>
      </c>
    </row>
    <row r="211" spans="1:2">
      <c r="B211" t="str">
        <f>Equipes!A8</f>
        <v>Castres Ol.</v>
      </c>
    </row>
    <row r="213" spans="1:2">
      <c r="B213" t="str">
        <f>Equipes!A7</f>
        <v>Montauban</v>
      </c>
    </row>
    <row r="214" spans="1:2">
      <c r="B214" t="str">
        <f>Equipes!A2</f>
        <v>Sde Toulousain</v>
      </c>
    </row>
    <row r="216" spans="1:2">
      <c r="B216" t="str">
        <f>Equipes!A9</f>
        <v>U.S.A.P.</v>
      </c>
    </row>
    <row r="217" spans="1:2">
      <c r="B217" t="str">
        <f>Equipes!A10</f>
        <v>Montpellier H</v>
      </c>
    </row>
    <row r="219" spans="1:2">
      <c r="B219" t="str">
        <f>Equipes!A15</f>
        <v>Sde Français</v>
      </c>
    </row>
    <row r="220" spans="1:2">
      <c r="B220" t="str">
        <f>Equipes!A12</f>
        <v>RC Toulon</v>
      </c>
    </row>
    <row r="222" spans="1:2">
      <c r="A222" s="6" t="s">
        <v>55</v>
      </c>
    </row>
    <row r="223" spans="1:2">
      <c r="B223" t="str">
        <f>Equipes!A10</f>
        <v>Montpellier H</v>
      </c>
    </row>
    <row r="224" spans="1:2">
      <c r="B224" t="str">
        <f>Equipes!A3</f>
        <v>U.B.Bordeaux</v>
      </c>
    </row>
    <row r="226" spans="2:2">
      <c r="B226" t="str">
        <f>Equipes!A11</f>
        <v>AS Clermont</v>
      </c>
    </row>
    <row r="227" spans="2:2">
      <c r="B227" t="str">
        <f>Equipes!A15</f>
        <v>Sde Français</v>
      </c>
    </row>
    <row r="229" spans="2:2">
      <c r="B229" t="str">
        <f>Equipes!A5</f>
        <v>Av. Bayonnais</v>
      </c>
    </row>
    <row r="230" spans="2:2">
      <c r="B230" t="str">
        <f>Equipes!A13</f>
        <v>Lyon O.U.</v>
      </c>
    </row>
    <row r="232" spans="2:2">
      <c r="B232" t="str">
        <f>Equipes!A8</f>
        <v>Castres Ol.</v>
      </c>
    </row>
    <row r="233" spans="2:2">
      <c r="B233" t="str">
        <f>Equipes!A9</f>
        <v>U.S.A.P.</v>
      </c>
    </row>
    <row r="235" spans="2:2">
      <c r="B235" t="str">
        <f>Equipes!A12</f>
        <v>RC Toulon</v>
      </c>
    </row>
    <row r="236" spans="2:2">
      <c r="B236" t="str">
        <f>Equipes!A7</f>
        <v>Montauban</v>
      </c>
    </row>
    <row r="238" spans="2:2">
      <c r="B238" t="str">
        <f>Equipes!A2</f>
        <v>Sde Toulousain</v>
      </c>
    </row>
    <row r="239" spans="2:2">
      <c r="B239" t="str">
        <f>Equipes!A14</f>
        <v>Racing 92</v>
      </c>
    </row>
    <row r="241" spans="1:2">
      <c r="B241" t="str">
        <f>Equipes!A6</f>
        <v>Section Pau</v>
      </c>
    </row>
    <row r="242" spans="1:2">
      <c r="B242" t="str">
        <f>Equipes!A4</f>
        <v>Sde Rochelais</v>
      </c>
    </row>
    <row r="244" spans="1:2">
      <c r="A244" s="6" t="s">
        <v>56</v>
      </c>
    </row>
    <row r="245" spans="1:2">
      <c r="B245" t="str">
        <f>Equipes!A15</f>
        <v>Sde Français</v>
      </c>
    </row>
    <row r="246" spans="1:2">
      <c r="B246" t="str">
        <f>Equipes!A14</f>
        <v>Racing 92</v>
      </c>
    </row>
    <row r="248" spans="1:2">
      <c r="B248" t="str">
        <f>Equipes!A10</f>
        <v>Montpellier H</v>
      </c>
    </row>
    <row r="249" spans="1:2">
      <c r="B249" t="str">
        <f>Equipes!A8</f>
        <v>Castres Ol.</v>
      </c>
    </row>
    <row r="251" spans="1:2">
      <c r="B251" t="str">
        <f>Equipes!A4</f>
        <v>Sde Rochelais</v>
      </c>
    </row>
    <row r="252" spans="1:2">
      <c r="B252" t="str">
        <f>Equipes!A5</f>
        <v>Av. Bayonnais</v>
      </c>
    </row>
    <row r="254" spans="1:2">
      <c r="B254" t="str">
        <f>Equipes!A7</f>
        <v>Montauban</v>
      </c>
    </row>
    <row r="255" spans="1:2">
      <c r="B255" t="str">
        <f>Equipes!A6</f>
        <v>Section Pau</v>
      </c>
    </row>
    <row r="257" spans="1:2">
      <c r="B257" t="str">
        <f>Equipes!A9</f>
        <v>U.S.A.P.</v>
      </c>
    </row>
    <row r="258" spans="1:2">
      <c r="B258" t="str">
        <f>Equipes!A11</f>
        <v>AS Clermont</v>
      </c>
    </row>
    <row r="260" spans="1:2">
      <c r="B260" t="str">
        <f>Equipes!A13</f>
        <v>Lyon O.U.</v>
      </c>
    </row>
    <row r="261" spans="1:2">
      <c r="B261" t="str">
        <f>Equipes!A2</f>
        <v>Sde Toulousain</v>
      </c>
    </row>
    <row r="263" spans="1:2">
      <c r="B263" t="str">
        <f>Equipes!A3</f>
        <v>U.B.Bordeaux</v>
      </c>
    </row>
    <row r="264" spans="1:2">
      <c r="B264" t="str">
        <f>Equipes!A12</f>
        <v>RC Toulon</v>
      </c>
    </row>
    <row r="266" spans="1:2">
      <c r="A266" s="6" t="s">
        <v>57</v>
      </c>
    </row>
    <row r="267" spans="1:2">
      <c r="B267" t="str">
        <f>Equipes!A14</f>
        <v>Racing 92</v>
      </c>
    </row>
    <row r="268" spans="1:2">
      <c r="B268" t="str">
        <f>Equipes!A7</f>
        <v>Montauban</v>
      </c>
    </row>
    <row r="270" spans="1:2">
      <c r="B270" t="str">
        <f>Equipes!A8</f>
        <v>Castres Ol.</v>
      </c>
    </row>
    <row r="271" spans="1:2">
      <c r="B271" t="str">
        <f>Equipes!A13</f>
        <v>Lyon O.U.</v>
      </c>
    </row>
    <row r="273" spans="1:2">
      <c r="B273" t="str">
        <f>Equipes!A5</f>
        <v>Av. Bayonnais</v>
      </c>
    </row>
    <row r="274" spans="1:2">
      <c r="B274" t="str">
        <f>Equipes!A15</f>
        <v>Sde Français</v>
      </c>
    </row>
    <row r="276" spans="1:2">
      <c r="B276" t="str">
        <f>Equipes!A11</f>
        <v>AS Clermont</v>
      </c>
    </row>
    <row r="277" spans="1:2">
      <c r="B277" t="str">
        <f>Equipes!A3</f>
        <v>U.B.Bordeaux</v>
      </c>
    </row>
    <row r="279" spans="1:2">
      <c r="B279" t="str">
        <f>Equipes!A6</f>
        <v>Section Pau</v>
      </c>
    </row>
    <row r="280" spans="1:2">
      <c r="B280" t="str">
        <f>Equipes!A10</f>
        <v>Montpellier H</v>
      </c>
    </row>
    <row r="282" spans="1:2">
      <c r="B282" t="str">
        <f>Equipes!A12</f>
        <v>RC Toulon</v>
      </c>
    </row>
    <row r="283" spans="1:2">
      <c r="B283" t="str">
        <f>Equipes!A9</f>
        <v>U.S.A.P.</v>
      </c>
    </row>
    <row r="285" spans="1:2">
      <c r="B285" t="str">
        <f>Equipes!A2</f>
        <v>Sde Toulousain</v>
      </c>
    </row>
    <row r="286" spans="1:2">
      <c r="B286" t="str">
        <f>Equipes!A4</f>
        <v>Sde Rochelais</v>
      </c>
    </row>
    <row r="288" spans="1:2">
      <c r="A288" s="6" t="s">
        <v>58</v>
      </c>
    </row>
    <row r="289" spans="1:2">
      <c r="A289" s="8"/>
      <c r="B289" t="str">
        <f>Equipes!A9</f>
        <v>U.S.A.P.</v>
      </c>
    </row>
    <row r="290" spans="1:2">
      <c r="A290" s="8"/>
      <c r="B290" t="str">
        <f>Equipes!A2</f>
        <v>Sde Toulousain</v>
      </c>
    </row>
    <row r="291" spans="1:2">
      <c r="A291" s="8"/>
    </row>
    <row r="292" spans="1:2">
      <c r="A292" s="8"/>
      <c r="B292" t="str">
        <f>Equipes!A13</f>
        <v>Lyon O.U.</v>
      </c>
    </row>
    <row r="293" spans="1:2">
      <c r="A293" s="8"/>
      <c r="B293" t="str">
        <f>Equipes!A6</f>
        <v>Section Pau</v>
      </c>
    </row>
    <row r="294" spans="1:2">
      <c r="A294" s="8"/>
    </row>
    <row r="295" spans="1:2">
      <c r="A295" s="8"/>
      <c r="B295" t="str">
        <f>Equipes!A10</f>
        <v>Montpellier H</v>
      </c>
    </row>
    <row r="296" spans="1:2">
      <c r="A296" s="8"/>
      <c r="B296" t="str">
        <f>Equipes!A5</f>
        <v>Av. Bayonnais</v>
      </c>
    </row>
    <row r="297" spans="1:2">
      <c r="A297" s="8"/>
    </row>
    <row r="298" spans="1:2">
      <c r="A298" s="8"/>
      <c r="B298" t="str">
        <f>Equipes!A15</f>
        <v>Sde Français</v>
      </c>
    </row>
    <row r="299" spans="1:2">
      <c r="A299" s="8"/>
      <c r="B299" t="str">
        <f>Equipes!A8</f>
        <v>Castres Ol.</v>
      </c>
    </row>
    <row r="300" spans="1:2">
      <c r="A300" s="8"/>
    </row>
    <row r="301" spans="1:2">
      <c r="A301" s="8"/>
      <c r="B301" t="str">
        <f>Equipes!A7</f>
        <v>Montauban</v>
      </c>
    </row>
    <row r="302" spans="1:2">
      <c r="A302" s="8"/>
      <c r="B302" t="str">
        <f>Equipes!A11</f>
        <v>AS Clermont</v>
      </c>
    </row>
    <row r="303" spans="1:2">
      <c r="A303" s="8"/>
    </row>
    <row r="304" spans="1:2">
      <c r="A304" s="8"/>
      <c r="B304" t="str">
        <f>Equipes!A3</f>
        <v>U.B.Bordeaux</v>
      </c>
    </row>
    <row r="305" spans="1:2">
      <c r="A305" s="8"/>
      <c r="B305" t="str">
        <f>Equipes!A14</f>
        <v>Racing 92</v>
      </c>
    </row>
    <row r="306" spans="1:2">
      <c r="A306" s="8"/>
    </row>
    <row r="307" spans="1:2">
      <c r="A307" s="8"/>
      <c r="B307" t="str">
        <f>Equipes!A4</f>
        <v>Sde Rochelais</v>
      </c>
    </row>
    <row r="308" spans="1:2">
      <c r="A308" s="8"/>
      <c r="B308" t="str">
        <f>Equipes!A12</f>
        <v>RC Toulon</v>
      </c>
    </row>
    <row r="309" spans="1:2">
      <c r="A309" s="8"/>
    </row>
    <row r="310" spans="1:2">
      <c r="A310" s="6" t="s">
        <v>59</v>
      </c>
    </row>
    <row r="311" spans="1:2">
      <c r="A311" s="8"/>
      <c r="B311" t="str">
        <f>Equipes!A3</f>
        <v>U.B.Bordeaux</v>
      </c>
    </row>
    <row r="312" spans="1:2">
      <c r="A312" s="8"/>
      <c r="B312" t="str">
        <f>Equipes!A15</f>
        <v>Sde Français</v>
      </c>
    </row>
    <row r="313" spans="1:2">
      <c r="A313" s="8"/>
    </row>
    <row r="314" spans="1:2">
      <c r="A314" s="8"/>
      <c r="B314" t="str">
        <f>Equipes!A5</f>
        <v>Av. Bayonnais</v>
      </c>
    </row>
    <row r="315" spans="1:2">
      <c r="A315" s="8"/>
      <c r="B315" t="str">
        <f>Equipes!A8</f>
        <v>Castres Ol.</v>
      </c>
    </row>
    <row r="316" spans="1:2">
      <c r="A316" s="8"/>
    </row>
    <row r="317" spans="1:2">
      <c r="A317" s="8"/>
      <c r="B317" t="str">
        <f>Equipes!A14</f>
        <v>Racing 92</v>
      </c>
    </row>
    <row r="318" spans="1:2">
      <c r="A318" s="8"/>
      <c r="B318" t="str">
        <f>Equipes!A13</f>
        <v>Lyon O.U.</v>
      </c>
    </row>
    <row r="319" spans="1:2">
      <c r="A319" s="8"/>
    </row>
    <row r="320" spans="1:2">
      <c r="A320" s="8"/>
      <c r="B320" t="str">
        <f>Equipes!A9</f>
        <v>U.S.A.P.</v>
      </c>
    </row>
    <row r="321" spans="1:2">
      <c r="A321" s="8"/>
      <c r="B321" t="str">
        <f>Equipes!A7</f>
        <v>Montauban</v>
      </c>
    </row>
    <row r="322" spans="1:2">
      <c r="A322" s="8"/>
    </row>
    <row r="323" spans="1:2">
      <c r="A323" s="8"/>
      <c r="B323" t="str">
        <f>Equipes!A2</f>
        <v>Sde Toulousain</v>
      </c>
    </row>
    <row r="324" spans="1:2">
      <c r="A324" s="8"/>
      <c r="B324" t="str">
        <f>Equipes!A6</f>
        <v>Section Pau</v>
      </c>
    </row>
    <row r="325" spans="1:2">
      <c r="A325" s="8"/>
    </row>
    <row r="326" spans="1:2">
      <c r="A326" s="8"/>
      <c r="B326" t="str">
        <f>Equipes!A12</f>
        <v>RC Toulon</v>
      </c>
    </row>
    <row r="327" spans="1:2">
      <c r="A327" s="8"/>
      <c r="B327" t="str">
        <f>Equipes!A10</f>
        <v>Montpellier H</v>
      </c>
    </row>
    <row r="328" spans="1:2">
      <c r="A328" s="8"/>
    </row>
    <row r="329" spans="1:2">
      <c r="A329" s="8"/>
      <c r="B329" t="str">
        <f>Equipes!A11</f>
        <v>AS Clermont</v>
      </c>
    </row>
    <row r="330" spans="1:2">
      <c r="A330" s="8"/>
      <c r="B330" t="str">
        <f>Equipes!A4</f>
        <v>Sde Rochelais</v>
      </c>
    </row>
    <row r="331" spans="1:2">
      <c r="A331" s="8"/>
    </row>
    <row r="332" spans="1:2">
      <c r="A332" s="6" t="s">
        <v>60</v>
      </c>
    </row>
    <row r="333" spans="1:2">
      <c r="A333" s="8"/>
      <c r="B333" t="str">
        <f>Equipes!A10</f>
        <v>Montpellier H</v>
      </c>
    </row>
    <row r="334" spans="1:2">
      <c r="A334" s="8"/>
      <c r="B334" t="str">
        <f>Equipes!A15</f>
        <v>Sde Français</v>
      </c>
    </row>
    <row r="335" spans="1:2">
      <c r="A335" s="8"/>
    </row>
    <row r="336" spans="1:2">
      <c r="A336" s="8"/>
      <c r="B336" t="str">
        <f>Equipes!A8</f>
        <v>Castres Ol.</v>
      </c>
    </row>
    <row r="337" spans="1:2">
      <c r="A337" s="8"/>
      <c r="B337" t="str">
        <f>Equipes!A11</f>
        <v>AS Clermont</v>
      </c>
    </row>
    <row r="338" spans="1:2">
      <c r="A338" s="8"/>
    </row>
    <row r="339" spans="1:2">
      <c r="A339" s="8"/>
      <c r="B339" t="str">
        <f>Equipes!A14</f>
        <v>Racing 92</v>
      </c>
    </row>
    <row r="340" spans="1:2">
      <c r="A340" s="8"/>
      <c r="B340" t="str">
        <f>Equipes!A9</f>
        <v>U.S.A.P.</v>
      </c>
    </row>
    <row r="341" spans="1:2">
      <c r="A341" s="8"/>
    </row>
    <row r="342" spans="1:2">
      <c r="A342" s="8"/>
      <c r="B342" t="str">
        <f>Equipes!A4</f>
        <v>Sde Rochelais</v>
      </c>
    </row>
    <row r="343" spans="1:2">
      <c r="A343" s="8"/>
      <c r="B343" t="str">
        <f>Equipes!A13</f>
        <v>Lyon O.U.</v>
      </c>
    </row>
    <row r="344" spans="1:2">
      <c r="A344" s="8"/>
    </row>
    <row r="345" spans="1:2">
      <c r="A345" s="8"/>
      <c r="B345" t="str">
        <f>Equipes!A7</f>
        <v>Montauban</v>
      </c>
    </row>
    <row r="346" spans="1:2">
      <c r="A346" s="8"/>
      <c r="B346" t="str">
        <f>Equipes!A3</f>
        <v>U.B.Bordeaux</v>
      </c>
    </row>
    <row r="347" spans="1:2">
      <c r="A347" s="8"/>
    </row>
    <row r="348" spans="1:2">
      <c r="A348" s="8"/>
      <c r="B348" t="str">
        <f>Equipes!A2</f>
        <v>Sde Toulousain</v>
      </c>
    </row>
    <row r="349" spans="1:2">
      <c r="A349" s="8"/>
      <c r="B349" t="str">
        <f>Equipes!A5</f>
        <v>Av. Bayonnais</v>
      </c>
    </row>
    <row r="350" spans="1:2">
      <c r="A350" s="8"/>
    </row>
    <row r="351" spans="1:2">
      <c r="A351" s="8"/>
      <c r="B351" t="str">
        <f>Equipes!A6</f>
        <v>Section Pau</v>
      </c>
    </row>
    <row r="352" spans="1:2">
      <c r="A352" s="8"/>
      <c r="B352" t="str">
        <f>Equipes!A12</f>
        <v>RC Toulon</v>
      </c>
    </row>
    <row r="353" spans="1:2">
      <c r="A353" s="8"/>
    </row>
    <row r="354" spans="1:2">
      <c r="A354" s="6" t="s">
        <v>61</v>
      </c>
    </row>
    <row r="355" spans="1:2">
      <c r="A355" s="8"/>
      <c r="B355" t="str">
        <f>Equipes!A3</f>
        <v>U.B.Bordeaux</v>
      </c>
    </row>
    <row r="356" spans="1:2">
      <c r="A356" s="8"/>
      <c r="B356" t="str">
        <f>Equipes!A8</f>
        <v>Castres Ol.</v>
      </c>
    </row>
    <row r="357" spans="1:2">
      <c r="A357" s="8"/>
    </row>
    <row r="358" spans="1:2">
      <c r="A358" s="8"/>
      <c r="B358" t="str">
        <f>Equipes!A5</f>
        <v>Av. Bayonnais</v>
      </c>
    </row>
    <row r="359" spans="1:2">
      <c r="A359" s="8"/>
      <c r="B359" t="str">
        <f>Equipes!A14</f>
        <v>Racing 92</v>
      </c>
    </row>
    <row r="360" spans="1:2">
      <c r="A360" s="8"/>
    </row>
    <row r="361" spans="1:2">
      <c r="A361" s="8"/>
      <c r="B361" t="str">
        <f>Equipes!A13</f>
        <v>Lyon O.U.</v>
      </c>
    </row>
    <row r="362" spans="1:2">
      <c r="A362" s="8"/>
      <c r="B362" t="str">
        <f>Equipes!A7</f>
        <v>Montauban</v>
      </c>
    </row>
    <row r="363" spans="1:2">
      <c r="A363" s="8"/>
    </row>
    <row r="364" spans="1:2">
      <c r="A364" s="8"/>
      <c r="B364" t="str">
        <f>Equipes!A4</f>
        <v>Sde Rochelais</v>
      </c>
    </row>
    <row r="365" spans="1:2">
      <c r="A365" s="8"/>
      <c r="B365" t="str">
        <f>Equipes!A10</f>
        <v>Montpellier H</v>
      </c>
    </row>
    <row r="366" spans="1:2">
      <c r="A366" s="8"/>
    </row>
    <row r="367" spans="1:2">
      <c r="A367" s="8"/>
      <c r="B367" t="str">
        <f>Equipes!A9</f>
        <v>U.S.A.P.</v>
      </c>
    </row>
    <row r="368" spans="1:2">
      <c r="A368" s="8"/>
      <c r="B368" t="str">
        <f>Equipes!A6</f>
        <v>Section Pau</v>
      </c>
    </row>
    <row r="369" spans="1:2">
      <c r="A369" s="8"/>
    </row>
    <row r="370" spans="1:2">
      <c r="A370" s="8"/>
      <c r="B370" t="str">
        <f>Equipes!A12</f>
        <v>RC Toulon</v>
      </c>
    </row>
    <row r="371" spans="1:2">
      <c r="A371" s="8"/>
      <c r="B371" t="str">
        <f>Equipes!A11</f>
        <v>AS Clermont</v>
      </c>
    </row>
    <row r="372" spans="1:2">
      <c r="A372" s="8"/>
    </row>
    <row r="373" spans="1:2">
      <c r="A373" s="8"/>
      <c r="B373" t="str">
        <f>Equipes!A15</f>
        <v>Sde Français</v>
      </c>
    </row>
    <row r="374" spans="1:2">
      <c r="A374" s="8"/>
      <c r="B374" t="str">
        <f>Equipes!A2</f>
        <v>Sde Toulousain</v>
      </c>
    </row>
    <row r="375" spans="1:2">
      <c r="A375" s="8"/>
    </row>
    <row r="376" spans="1:2">
      <c r="A376" s="6" t="s">
        <v>62</v>
      </c>
    </row>
    <row r="377" spans="1:2">
      <c r="A377" s="8"/>
      <c r="B377" t="str">
        <f>Equipes!A11</f>
        <v>AS Clermont</v>
      </c>
    </row>
    <row r="378" spans="1:2">
      <c r="A378" s="8"/>
      <c r="B378" t="str">
        <f>Equipes!A5</f>
        <v>Av. Bayonnais</v>
      </c>
    </row>
    <row r="379" spans="1:2">
      <c r="A379" s="8"/>
    </row>
    <row r="380" spans="1:2">
      <c r="A380" s="8"/>
      <c r="B380" t="str">
        <f>Equipes!A13</f>
        <v>Lyon O.U.</v>
      </c>
    </row>
    <row r="381" spans="1:2">
      <c r="A381" s="8"/>
      <c r="B381" t="str">
        <f>Equipes!A12</f>
        <v>RC Toulon</v>
      </c>
    </row>
    <row r="382" spans="1:2">
      <c r="A382" s="8"/>
    </row>
    <row r="383" spans="1:2">
      <c r="A383" s="8"/>
      <c r="B383" t="str">
        <f>Equipes!A10</f>
        <v>Montpellier H</v>
      </c>
    </row>
    <row r="384" spans="1:2">
      <c r="A384" s="8"/>
      <c r="B384" t="str">
        <f>Equipes!A14</f>
        <v>Racing 92</v>
      </c>
    </row>
    <row r="385" spans="1:2">
      <c r="A385" s="8"/>
    </row>
    <row r="386" spans="1:2">
      <c r="A386" s="8"/>
      <c r="B386" t="str">
        <f>Equipes!A15</f>
        <v>Sde Français</v>
      </c>
    </row>
    <row r="387" spans="1:2">
      <c r="A387" s="8"/>
      <c r="B387" t="str">
        <f>Equipes!A9</f>
        <v>U.S.A.P.</v>
      </c>
    </row>
    <row r="388" spans="1:2">
      <c r="A388" s="8"/>
    </row>
    <row r="389" spans="1:2">
      <c r="A389" s="8"/>
      <c r="B389" t="str">
        <f>Equipes!A2</f>
        <v>Sde Toulousain</v>
      </c>
    </row>
    <row r="390" spans="1:2">
      <c r="A390" s="8"/>
      <c r="B390" t="str">
        <f>Equipes!A7</f>
        <v>Montauban</v>
      </c>
    </row>
    <row r="391" spans="1:2">
      <c r="A391" s="8"/>
    </row>
    <row r="392" spans="1:2">
      <c r="A392" s="8"/>
      <c r="B392" t="str">
        <f>Equipes!A8</f>
        <v>Castres Ol.</v>
      </c>
    </row>
    <row r="393" spans="1:2">
      <c r="A393" s="8"/>
      <c r="B393" t="str">
        <f>Equipes!A4</f>
        <v>Sde Rochelais</v>
      </c>
    </row>
    <row r="394" spans="1:2">
      <c r="A394" s="8"/>
    </row>
    <row r="395" spans="1:2">
      <c r="A395" s="8"/>
      <c r="B395" t="str">
        <f>Equipes!A6</f>
        <v>Section Pau</v>
      </c>
    </row>
    <row r="396" spans="1:2">
      <c r="A396" s="8"/>
      <c r="B396" t="str">
        <f>Equipes!A3</f>
        <v>U.B.Bordeaux</v>
      </c>
    </row>
    <row r="397" spans="1:2">
      <c r="A397" s="8"/>
    </row>
    <row r="398" spans="1:2">
      <c r="A398" s="6" t="s">
        <v>63</v>
      </c>
    </row>
    <row r="399" spans="1:2">
      <c r="A399" s="8"/>
      <c r="B399" t="str">
        <f>Equipes!A11</f>
        <v>AS Clermont</v>
      </c>
    </row>
    <row r="400" spans="1:2">
      <c r="A400" s="8"/>
      <c r="B400" t="str">
        <f>Equipes!A10</f>
        <v>Montpellier H</v>
      </c>
    </row>
    <row r="401" spans="1:2">
      <c r="A401" s="8"/>
    </row>
    <row r="402" spans="1:2">
      <c r="A402" s="8"/>
      <c r="B402" t="str">
        <f>Equipes!A14</f>
        <v>Racing 92</v>
      </c>
    </row>
    <row r="403" spans="1:2">
      <c r="A403" s="8"/>
      <c r="B403" t="str">
        <f>Equipes!A8</f>
        <v>Castres Ol.</v>
      </c>
    </row>
    <row r="404" spans="1:2">
      <c r="A404" s="8"/>
    </row>
    <row r="405" spans="1:2">
      <c r="A405" s="8"/>
      <c r="B405" t="str">
        <f>Equipes!A12</f>
        <v>RC Toulon</v>
      </c>
    </row>
    <row r="406" spans="1:2">
      <c r="A406" s="8"/>
      <c r="B406" t="str">
        <f>Equipes!A15</f>
        <v>Sde Français</v>
      </c>
    </row>
    <row r="407" spans="1:2">
      <c r="A407" s="8"/>
    </row>
    <row r="408" spans="1:2">
      <c r="A408" s="8"/>
      <c r="B408" t="str">
        <f>Equipes!A4</f>
        <v>Sde Rochelais</v>
      </c>
    </row>
    <row r="409" spans="1:2">
      <c r="A409" s="8"/>
      <c r="B409" t="str">
        <f>Equipes!A6</f>
        <v>Section Pau</v>
      </c>
    </row>
    <row r="410" spans="1:2">
      <c r="A410" s="8"/>
    </row>
    <row r="411" spans="1:2">
      <c r="A411" s="8"/>
      <c r="B411" t="str">
        <f>Equipes!A3</f>
        <v>U.B.Bordeaux</v>
      </c>
    </row>
    <row r="412" spans="1:2">
      <c r="A412" s="8"/>
      <c r="B412" t="str">
        <f>Equipes!A2</f>
        <v>Sde Toulousain</v>
      </c>
    </row>
    <row r="413" spans="1:2">
      <c r="A413" s="8"/>
    </row>
    <row r="414" spans="1:2">
      <c r="A414" s="8"/>
      <c r="B414" t="str">
        <f>Equipes!A7</f>
        <v>Montauban</v>
      </c>
    </row>
    <row r="415" spans="1:2">
      <c r="A415" s="8"/>
      <c r="B415" t="str">
        <f>Equipes!A5</f>
        <v>Av. Bayonnais</v>
      </c>
    </row>
    <row r="416" spans="1:2">
      <c r="A416" s="8"/>
    </row>
    <row r="417" spans="1:2">
      <c r="A417" s="8"/>
      <c r="B417" t="str">
        <f>Equipes!A9</f>
        <v>U.S.A.P.</v>
      </c>
    </row>
    <row r="418" spans="1:2">
      <c r="A418" s="8"/>
      <c r="B418" t="str">
        <f>Equipes!A13</f>
        <v>Lyon O.U.</v>
      </c>
    </row>
    <row r="419" spans="1:2">
      <c r="A419" s="8"/>
    </row>
    <row r="420" spans="1:2">
      <c r="A420" s="6" t="s">
        <v>64</v>
      </c>
    </row>
    <row r="421" spans="1:2">
      <c r="A421" s="8"/>
      <c r="B421" t="str">
        <f>Equipes!A5</f>
        <v>Av. Bayonnais</v>
      </c>
    </row>
    <row r="422" spans="1:2">
      <c r="A422" s="8"/>
      <c r="B422" t="str">
        <f>Equipes!A4</f>
        <v>Sde Rochelais</v>
      </c>
    </row>
    <row r="423" spans="1:2">
      <c r="A423" s="8"/>
    </row>
    <row r="424" spans="1:2">
      <c r="A424" s="8"/>
      <c r="B424" t="str">
        <f>Equipes!A8</f>
        <v>Castres Ol.</v>
      </c>
    </row>
    <row r="425" spans="1:2">
      <c r="A425" s="8"/>
      <c r="B425" t="str">
        <f>Equipes!A7</f>
        <v>Montauban</v>
      </c>
    </row>
    <row r="426" spans="1:2">
      <c r="A426" s="8"/>
    </row>
    <row r="427" spans="1:2">
      <c r="A427" s="8"/>
      <c r="B427" t="str">
        <f>Equipes!A13</f>
        <v>Lyon O.U.</v>
      </c>
    </row>
    <row r="428" spans="1:2">
      <c r="A428" s="8"/>
      <c r="B428" t="str">
        <f>Equipes!A3</f>
        <v>U.B.Bordeaux</v>
      </c>
    </row>
    <row r="429" spans="1:2">
      <c r="A429" s="8"/>
    </row>
    <row r="430" spans="1:2">
      <c r="A430" s="8"/>
      <c r="B430" t="str">
        <f>Equipes!A6</f>
        <v>Section Pau</v>
      </c>
    </row>
    <row r="431" spans="1:2">
      <c r="A431" s="8"/>
      <c r="B431" t="str">
        <f>Equipes!A14</f>
        <v>Racing 92</v>
      </c>
    </row>
    <row r="432" spans="1:2">
      <c r="A432" s="8"/>
    </row>
    <row r="433" spans="1:2">
      <c r="A433" s="8"/>
      <c r="B433" t="str">
        <f>Equipes!A15</f>
        <v>Sde Français</v>
      </c>
    </row>
    <row r="434" spans="1:2">
      <c r="A434" s="8"/>
      <c r="B434" t="str">
        <f>Equipes!A11</f>
        <v>AS Clermont</v>
      </c>
    </row>
    <row r="435" spans="1:2">
      <c r="A435" s="8"/>
    </row>
    <row r="436" spans="1:2">
      <c r="A436" s="8"/>
      <c r="B436" t="str">
        <f>Equipes!A2</f>
        <v>Sde Toulousain</v>
      </c>
    </row>
    <row r="437" spans="1:2">
      <c r="A437" s="8"/>
      <c r="B437" t="str">
        <f>Equipes!A10</f>
        <v>Montpellier H</v>
      </c>
    </row>
    <row r="438" spans="1:2">
      <c r="A438" s="8"/>
    </row>
    <row r="439" spans="1:2">
      <c r="A439" s="8"/>
      <c r="B439" t="str">
        <f>Equipes!A9</f>
        <v>U.S.A.P.</v>
      </c>
    </row>
    <row r="440" spans="1:2">
      <c r="A440" s="8"/>
      <c r="B440" t="str">
        <f>Equipes!A12</f>
        <v>RC Toulon</v>
      </c>
    </row>
    <row r="441" spans="1:2">
      <c r="A441" s="8"/>
    </row>
    <row r="442" spans="1:2">
      <c r="A442" s="6" t="s">
        <v>65</v>
      </c>
    </row>
    <row r="443" spans="1:2">
      <c r="A443" s="8"/>
      <c r="B443" t="str">
        <f>Equipes!A11</f>
        <v>AS Clermont</v>
      </c>
    </row>
    <row r="444" spans="1:2">
      <c r="A444" s="8"/>
      <c r="B444" t="str">
        <f>Equipes!A13</f>
        <v>Lyon O.U.</v>
      </c>
    </row>
    <row r="445" spans="1:2">
      <c r="A445" s="8"/>
    </row>
    <row r="446" spans="1:2">
      <c r="A446" s="8"/>
      <c r="B446" t="str">
        <f>Equipes!A5</f>
        <v>Av. Bayonnais</v>
      </c>
    </row>
    <row r="447" spans="1:2">
      <c r="A447" s="8"/>
      <c r="B447" t="str">
        <f>Equipes!A6</f>
        <v>Section Pau</v>
      </c>
    </row>
    <row r="448" spans="1:2">
      <c r="A448" s="8"/>
    </row>
    <row r="449" spans="1:2">
      <c r="A449" s="8"/>
      <c r="B449" t="str">
        <f>Equipes!A8</f>
        <v>Castres Ol.</v>
      </c>
    </row>
    <row r="450" spans="1:2">
      <c r="A450" s="8"/>
      <c r="B450" t="str">
        <f>Equipes!A2</f>
        <v>Sde Toulousain</v>
      </c>
    </row>
    <row r="451" spans="1:2">
      <c r="A451" s="8"/>
    </row>
    <row r="452" spans="1:2">
      <c r="A452" s="8"/>
      <c r="B452" t="str">
        <f>Equipes!A10</f>
        <v>Montpellier H</v>
      </c>
    </row>
    <row r="453" spans="1:2">
      <c r="A453" s="8"/>
      <c r="B453" t="str">
        <f>Equipes!A9</f>
        <v>U.S.A.P.</v>
      </c>
    </row>
    <row r="454" spans="1:2">
      <c r="A454" s="8"/>
    </row>
    <row r="455" spans="1:2">
      <c r="A455" s="8"/>
      <c r="B455" t="str">
        <f>Equipes!A14</f>
        <v>Racing 92</v>
      </c>
    </row>
    <row r="456" spans="1:2">
      <c r="A456" s="8"/>
      <c r="B456" t="str">
        <f>Equipes!A15</f>
        <v>Sde Français</v>
      </c>
    </row>
    <row r="457" spans="1:2">
      <c r="A457" s="8"/>
    </row>
    <row r="458" spans="1:2">
      <c r="A458" s="8"/>
      <c r="B458" t="str">
        <f>Equipes!A4</f>
        <v>Sde Rochelais</v>
      </c>
    </row>
    <row r="459" spans="1:2">
      <c r="A459" s="8"/>
      <c r="B459" t="str">
        <f>Equipes!A3</f>
        <v>U.B.Bordeaux</v>
      </c>
    </row>
    <row r="460" spans="1:2">
      <c r="A460" s="8"/>
    </row>
    <row r="461" spans="1:2">
      <c r="A461" s="8"/>
      <c r="B461" t="str">
        <f>Equipes!A7</f>
        <v>Montauban</v>
      </c>
    </row>
    <row r="462" spans="1:2">
      <c r="A462" s="8"/>
      <c r="B462" t="str">
        <f>Equipes!A12</f>
        <v>RC Toulon</v>
      </c>
    </row>
    <row r="463" spans="1:2">
      <c r="A463" s="8"/>
    </row>
    <row r="464" spans="1:2">
      <c r="A464" s="6" t="s">
        <v>66</v>
      </c>
    </row>
    <row r="465" spans="1:2">
      <c r="A465" s="8"/>
      <c r="B465" t="str">
        <f>Equipes!A13</f>
        <v>Lyon O.U.</v>
      </c>
    </row>
    <row r="466" spans="1:2">
      <c r="A466" s="8"/>
      <c r="B466" t="str">
        <f>Equipes!A8</f>
        <v>Castres Ol.</v>
      </c>
    </row>
    <row r="467" spans="1:2">
      <c r="A467" s="8"/>
    </row>
    <row r="468" spans="1:2">
      <c r="A468" s="8"/>
      <c r="B468" t="str">
        <f>Equipes!A12</f>
        <v>RC Toulon</v>
      </c>
    </row>
    <row r="469" spans="1:2">
      <c r="A469" s="8"/>
      <c r="B469" t="str">
        <f>Equipes!A5</f>
        <v>Av. Bayonnais</v>
      </c>
    </row>
    <row r="470" spans="1:2">
      <c r="A470" s="8"/>
    </row>
    <row r="471" spans="1:2">
      <c r="A471" s="8"/>
      <c r="B471" t="str">
        <f>Equipes!A15</f>
        <v>Sde Français</v>
      </c>
    </row>
    <row r="472" spans="1:2">
      <c r="A472" s="8"/>
      <c r="B472" t="str">
        <f>Equipes!A6</f>
        <v>Section Pau</v>
      </c>
    </row>
    <row r="473" spans="1:2">
      <c r="A473" s="8"/>
    </row>
    <row r="474" spans="1:2">
      <c r="A474" s="8"/>
      <c r="B474" t="str">
        <f>Equipes!A2</f>
        <v>Sde Toulousain</v>
      </c>
    </row>
    <row r="475" spans="1:2">
      <c r="A475" s="8"/>
      <c r="B475" t="str">
        <f>Equipes!A11</f>
        <v>AS Clermont</v>
      </c>
    </row>
    <row r="476" spans="1:2">
      <c r="A476" s="8"/>
    </row>
    <row r="477" spans="1:2">
      <c r="A477" s="8"/>
      <c r="B477" t="str">
        <f>Equipes!A3</f>
        <v>U.B.Bordeaux</v>
      </c>
    </row>
    <row r="478" spans="1:2">
      <c r="A478" s="8"/>
      <c r="B478" t="str">
        <f>Equipes!A10</f>
        <v>Montpellier H</v>
      </c>
    </row>
    <row r="479" spans="1:2">
      <c r="A479" s="8"/>
    </row>
    <row r="480" spans="1:2">
      <c r="A480" s="8"/>
      <c r="B480" t="str">
        <f>Equipes!A7</f>
        <v>Montauban</v>
      </c>
    </row>
    <row r="481" spans="1:2">
      <c r="A481" s="8"/>
      <c r="B481" t="str">
        <f>Equipes!A14</f>
        <v>Racing 92</v>
      </c>
    </row>
    <row r="482" spans="1:2">
      <c r="A482" s="8"/>
    </row>
    <row r="483" spans="1:2">
      <c r="A483" s="8"/>
      <c r="B483" t="str">
        <f>Equipes!A9</f>
        <v>U.S.A.P.</v>
      </c>
    </row>
    <row r="484" spans="1:2">
      <c r="A484" s="8"/>
      <c r="B484" t="str">
        <f>Equipes!A4</f>
        <v>Sde Rochelais</v>
      </c>
    </row>
    <row r="485" spans="1:2">
      <c r="A485" s="8"/>
    </row>
    <row r="486" spans="1:2">
      <c r="A486" s="6" t="s">
        <v>67</v>
      </c>
    </row>
    <row r="487" spans="1:2">
      <c r="A487" s="8"/>
      <c r="B487" t="str">
        <f>Equipes!A11</f>
        <v>AS Clermont</v>
      </c>
    </row>
    <row r="488" spans="1:2">
      <c r="A488" s="8"/>
      <c r="B488" t="str">
        <f>Equipes!A9</f>
        <v>U.S.A.P.</v>
      </c>
    </row>
    <row r="489" spans="1:2">
      <c r="A489" s="8"/>
    </row>
    <row r="490" spans="1:2">
      <c r="A490" s="8"/>
      <c r="B490" t="str">
        <f>Equipes!A5</f>
        <v>Av. Bayonnais</v>
      </c>
    </row>
    <row r="491" spans="1:2">
      <c r="A491" s="8"/>
      <c r="B491" t="str">
        <f>Equipes!A3</f>
        <v>U.B.Bordeaux</v>
      </c>
    </row>
    <row r="492" spans="1:2">
      <c r="A492" s="8"/>
    </row>
    <row r="493" spans="1:2">
      <c r="A493" s="8"/>
      <c r="B493" t="str">
        <f>Equipes!A10</f>
        <v>Montpellier H</v>
      </c>
    </row>
    <row r="494" spans="1:2">
      <c r="A494" s="8"/>
      <c r="B494" t="str">
        <f>Equipes!A7</f>
        <v>Montauban</v>
      </c>
    </row>
    <row r="495" spans="1:2">
      <c r="A495" s="8"/>
    </row>
    <row r="496" spans="1:2">
      <c r="A496" s="8"/>
      <c r="B496" t="str">
        <f>Equipes!A14</f>
        <v>Racing 92</v>
      </c>
    </row>
    <row r="497" spans="1:2">
      <c r="A497" s="8"/>
      <c r="B497" t="str">
        <f>Equipes!A4</f>
        <v>Sde Rochelais</v>
      </c>
    </row>
    <row r="498" spans="1:2">
      <c r="A498" s="8"/>
    </row>
    <row r="499" spans="1:2">
      <c r="A499" s="8"/>
      <c r="B499" t="str">
        <f>Equipes!A12</f>
        <v>RC Toulon</v>
      </c>
    </row>
    <row r="500" spans="1:2">
      <c r="A500" s="8"/>
      <c r="B500" t="str">
        <f>Equipes!A2</f>
        <v>Sde Toulousain</v>
      </c>
    </row>
    <row r="501" spans="1:2">
      <c r="A501" s="8"/>
    </row>
    <row r="502" spans="1:2">
      <c r="A502" s="8"/>
      <c r="B502" t="str">
        <f>Equipes!A6</f>
        <v>Section Pau</v>
      </c>
    </row>
    <row r="503" spans="1:2">
      <c r="A503" s="8"/>
      <c r="B503" t="str">
        <f>Equipes!A8</f>
        <v>Castres Ol.</v>
      </c>
    </row>
    <row r="504" spans="1:2">
      <c r="A504" s="8"/>
    </row>
    <row r="505" spans="1:2">
      <c r="A505" s="8"/>
      <c r="B505" t="str">
        <f>Equipes!A15</f>
        <v>Sde Français</v>
      </c>
    </row>
    <row r="506" spans="1:2">
      <c r="A506" s="8"/>
      <c r="B506" t="str">
        <f>Equipes!A13</f>
        <v>Lyon O.U.</v>
      </c>
    </row>
    <row r="507" spans="1:2">
      <c r="A507" s="8"/>
    </row>
    <row r="508" spans="1:2">
      <c r="A508" s="6" t="s">
        <v>68</v>
      </c>
    </row>
    <row r="509" spans="1:2">
      <c r="A509" s="8"/>
      <c r="B509" t="str">
        <f>Equipes!A8</f>
        <v>Castres Ol.</v>
      </c>
    </row>
    <row r="510" spans="1:2">
      <c r="A510" s="8"/>
      <c r="B510" t="str">
        <f>Equipes!A10</f>
        <v>Montpellier H</v>
      </c>
    </row>
    <row r="511" spans="1:2">
      <c r="A511" s="8"/>
    </row>
    <row r="512" spans="1:2">
      <c r="A512" s="8"/>
      <c r="B512" t="str">
        <f>Equipes!A13</f>
        <v>Lyon O.U.</v>
      </c>
    </row>
    <row r="513" spans="1:2">
      <c r="A513" s="8"/>
      <c r="B513" t="str">
        <f>Equipes!A5</f>
        <v>Av. Bayonnais</v>
      </c>
    </row>
    <row r="514" spans="1:2">
      <c r="A514" s="8"/>
    </row>
    <row r="515" spans="1:2">
      <c r="A515" s="8"/>
      <c r="B515" t="str">
        <f>Equipes!A14</f>
        <v>Racing 92</v>
      </c>
    </row>
    <row r="516" spans="1:2">
      <c r="A516" s="8"/>
      <c r="B516" t="str">
        <f>Equipes!A12</f>
        <v>RC Toulon</v>
      </c>
    </row>
    <row r="517" spans="1:2">
      <c r="A517" s="8"/>
    </row>
    <row r="518" spans="1:2">
      <c r="A518" s="8"/>
      <c r="B518" t="str">
        <f>Equipes!A6</f>
        <v>Section Pau</v>
      </c>
    </row>
    <row r="519" spans="1:2">
      <c r="A519" s="8"/>
      <c r="B519" t="str">
        <f>Equipes!A11</f>
        <v>AS Clermont</v>
      </c>
    </row>
    <row r="520" spans="1:2">
      <c r="A520" s="8"/>
    </row>
    <row r="521" spans="1:2">
      <c r="A521" s="8"/>
      <c r="B521" t="str">
        <f>Equipes!A4</f>
        <v>Sde Rochelais</v>
      </c>
    </row>
    <row r="522" spans="1:2">
      <c r="A522" s="8"/>
      <c r="B522" t="str">
        <f>Equipes!A2</f>
        <v>Sde Toulousain</v>
      </c>
    </row>
    <row r="523" spans="1:2">
      <c r="A523" s="8"/>
    </row>
    <row r="524" spans="1:2">
      <c r="A524" s="8"/>
      <c r="B524" t="str">
        <f>Equipes!A3</f>
        <v>U.B.Bordeaux</v>
      </c>
    </row>
    <row r="525" spans="1:2">
      <c r="A525" s="8"/>
      <c r="B525" t="str">
        <f>Equipes!A9</f>
        <v>U.S.A.P.</v>
      </c>
    </row>
    <row r="526" spans="1:2">
      <c r="A526" s="8"/>
    </row>
    <row r="527" spans="1:2">
      <c r="A527" s="8"/>
      <c r="B527" t="str">
        <f>Equipes!A7</f>
        <v>Montauban</v>
      </c>
    </row>
    <row r="528" spans="1:2">
      <c r="A528" s="8"/>
      <c r="B528" t="str">
        <f>Equipes!A15</f>
        <v>Sde Français</v>
      </c>
    </row>
    <row r="529" spans="1:2">
      <c r="A529" s="8"/>
    </row>
    <row r="530" spans="1:2">
      <c r="A530" s="6" t="s">
        <v>69</v>
      </c>
    </row>
    <row r="531" spans="1:2">
      <c r="A531" s="8"/>
      <c r="B531" t="str">
        <f>Equipes!A11</f>
        <v>AS Clermont</v>
      </c>
    </row>
    <row r="532" spans="1:2">
      <c r="A532" s="8"/>
      <c r="B532" t="str">
        <f>Equipes!A14</f>
        <v>Racing 92</v>
      </c>
    </row>
    <row r="533" spans="1:2">
      <c r="A533" s="8"/>
    </row>
    <row r="534" spans="1:2">
      <c r="A534" s="8"/>
      <c r="B534" t="str">
        <f>Equipes!A10</f>
        <v>Montpellier H</v>
      </c>
    </row>
    <row r="535" spans="1:2">
      <c r="A535" s="8"/>
      <c r="B535" t="str">
        <f>Equipes!A6</f>
        <v>Section Pau</v>
      </c>
    </row>
    <row r="536" spans="1:2">
      <c r="A536" s="8"/>
    </row>
    <row r="537" spans="1:2">
      <c r="A537" s="8"/>
      <c r="B537" t="str">
        <f>Equipes!A12</f>
        <v>RC Toulon</v>
      </c>
    </row>
    <row r="538" spans="1:2">
      <c r="A538" s="8"/>
      <c r="B538" t="str">
        <f>Equipes!A3</f>
        <v>U.B.Bordeaux</v>
      </c>
    </row>
    <row r="539" spans="1:2">
      <c r="A539" s="8"/>
    </row>
    <row r="540" spans="1:2">
      <c r="A540" s="8"/>
      <c r="B540" t="str">
        <f>Equipes!A15</f>
        <v>Sde Français</v>
      </c>
    </row>
    <row r="541" spans="1:2">
      <c r="A541" s="8"/>
      <c r="B541" t="str">
        <f>Equipes!A5</f>
        <v>Av. Bayonnais</v>
      </c>
    </row>
    <row r="542" spans="1:2">
      <c r="A542" s="8"/>
    </row>
    <row r="543" spans="1:2">
      <c r="A543" s="8"/>
      <c r="B543" t="str">
        <f>Equipes!A2</f>
        <v>Sde Toulousain</v>
      </c>
    </row>
    <row r="544" spans="1:2">
      <c r="A544" s="8"/>
      <c r="B544" t="str">
        <f>Equipes!A13</f>
        <v>Lyon O.U.</v>
      </c>
    </row>
    <row r="545" spans="1:2">
      <c r="A545" s="8"/>
    </row>
    <row r="546" spans="1:2">
      <c r="A546" s="8"/>
      <c r="B546" t="str">
        <f>Equipes!A7</f>
        <v>Montauban</v>
      </c>
    </row>
    <row r="547" spans="1:2">
      <c r="A547" s="8"/>
      <c r="B547" t="str">
        <f>Equipes!A4</f>
        <v>Sde Rochelais</v>
      </c>
    </row>
    <row r="548" spans="1:2">
      <c r="A548" s="8"/>
    </row>
    <row r="549" spans="1:2">
      <c r="A549" s="8"/>
      <c r="B549" t="str">
        <f>Equipes!A9</f>
        <v>U.S.A.P.</v>
      </c>
    </row>
    <row r="550" spans="1:2">
      <c r="A550" s="8"/>
      <c r="B550" t="str">
        <f>Equipes!A8</f>
        <v>Castres Ol.</v>
      </c>
    </row>
    <row r="551" spans="1:2">
      <c r="A551" s="8"/>
    </row>
    <row r="552" spans="1:2">
      <c r="A552" s="6" t="s">
        <v>70</v>
      </c>
    </row>
    <row r="553" spans="1:2">
      <c r="A553" s="8"/>
      <c r="B553" t="str">
        <f>Equipes!A5</f>
        <v>Av. Bayonnais</v>
      </c>
    </row>
    <row r="554" spans="1:2">
      <c r="A554" s="8"/>
      <c r="B554" t="str">
        <f>Equipes!A9</f>
        <v>U.S.A.P.</v>
      </c>
    </row>
    <row r="555" spans="1:2">
      <c r="A555" s="8"/>
    </row>
    <row r="556" spans="1:2">
      <c r="A556" s="8"/>
      <c r="B556" t="str">
        <f>Equipes!A8</f>
        <v>Castres Ol.</v>
      </c>
    </row>
    <row r="557" spans="1:2">
      <c r="A557" s="8"/>
      <c r="B557" t="str">
        <f>Equipes!A12</f>
        <v>RC Toulon</v>
      </c>
    </row>
    <row r="558" spans="1:2">
      <c r="A558" s="8"/>
    </row>
    <row r="559" spans="1:2">
      <c r="A559" s="8"/>
      <c r="B559" t="str">
        <f>Equipes!A13</f>
        <v>Lyon O.U.</v>
      </c>
    </row>
    <row r="560" spans="1:2">
      <c r="A560" s="8"/>
      <c r="B560" t="str">
        <f>Equipes!A10</f>
        <v>Montpellier H</v>
      </c>
    </row>
    <row r="561" spans="1:2">
      <c r="A561" s="8"/>
    </row>
    <row r="562" spans="1:2">
      <c r="A562" s="8"/>
      <c r="B562" t="str">
        <f>Equipes!A14</f>
        <v>Racing 92</v>
      </c>
    </row>
    <row r="563" spans="1:2">
      <c r="A563" s="8"/>
      <c r="B563" t="str">
        <f>Equipes!A2</f>
        <v>Sde Toulousain</v>
      </c>
    </row>
    <row r="564" spans="1:2">
      <c r="A564" s="8"/>
    </row>
    <row r="565" spans="1:2">
      <c r="A565" s="8"/>
      <c r="B565" t="str">
        <f>Equipes!A6</f>
        <v>Section Pau</v>
      </c>
    </row>
    <row r="566" spans="1:2">
      <c r="A566" s="8"/>
      <c r="B566" t="str">
        <f>Equipes!A7</f>
        <v>Montauban</v>
      </c>
    </row>
    <row r="567" spans="1:2">
      <c r="A567" s="8"/>
    </row>
    <row r="568" spans="1:2">
      <c r="A568" s="8"/>
      <c r="B568" t="str">
        <f>Equipes!A4</f>
        <v>Sde Rochelais</v>
      </c>
    </row>
    <row r="569" spans="1:2">
      <c r="A569" s="8"/>
      <c r="B569" t="str">
        <f>Equipes!A15</f>
        <v>Sde Français</v>
      </c>
    </row>
    <row r="570" spans="1:2">
      <c r="A570" s="8"/>
    </row>
    <row r="571" spans="1:2">
      <c r="A571" s="8"/>
      <c r="B571" t="str">
        <f>Equipes!A3</f>
        <v>U.B.Bordeaux</v>
      </c>
    </row>
    <row r="572" spans="1:2">
      <c r="A572" s="8"/>
      <c r="B572" t="str">
        <f>Equipes!A11</f>
        <v>AS Clermont</v>
      </c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2"/>
  <dimension ref="A1:AJ40"/>
  <sheetViews>
    <sheetView tabSelected="1" workbookViewId="0">
      <selection activeCell="K32" sqref="K32"/>
    </sheetView>
  </sheetViews>
  <sheetFormatPr baseColWidth="10" defaultRowHeight="14.4"/>
  <cols>
    <col min="2" max="2" width="6.109375" customWidth="1"/>
    <col min="3" max="3" width="18.5546875" customWidth="1"/>
    <col min="8" max="8" width="11.5546875" style="5"/>
    <col min="13" max="13" width="12.88671875" style="5" customWidth="1"/>
    <col min="14" max="14" width="4.33203125" style="5" customWidth="1"/>
    <col min="15" max="15" width="4" style="74" customWidth="1"/>
    <col min="16" max="16" width="4.5546875" customWidth="1"/>
    <col min="17" max="18" width="13.33203125" customWidth="1"/>
    <col min="21" max="21" width="31.6640625" customWidth="1"/>
    <col min="26" max="26" width="14.33203125" customWidth="1"/>
  </cols>
  <sheetData>
    <row r="1" spans="1:36" ht="16.2" thickBot="1">
      <c r="A1" s="75" t="s">
        <v>45</v>
      </c>
    </row>
    <row r="2" spans="1:36" ht="15" thickBot="1">
      <c r="B2" s="5" t="s">
        <v>87</v>
      </c>
      <c r="D2" s="94" t="s">
        <v>75</v>
      </c>
      <c r="E2" s="95" t="s">
        <v>76</v>
      </c>
      <c r="F2" s="95" t="s">
        <v>77</v>
      </c>
      <c r="G2" s="96" t="s">
        <v>78</v>
      </c>
      <c r="H2" s="88" t="s">
        <v>91</v>
      </c>
      <c r="I2" s="94" t="s">
        <v>75</v>
      </c>
      <c r="J2" s="95" t="s">
        <v>76</v>
      </c>
      <c r="K2" s="95" t="s">
        <v>77</v>
      </c>
      <c r="L2" s="96" t="s">
        <v>78</v>
      </c>
      <c r="M2" s="115" t="s">
        <v>90</v>
      </c>
      <c r="N2" s="81" t="s">
        <v>94</v>
      </c>
      <c r="O2" s="122" t="s">
        <v>95</v>
      </c>
      <c r="P2" s="83" t="s">
        <v>96</v>
      </c>
      <c r="Q2" s="80" t="s">
        <v>93</v>
      </c>
      <c r="R2" s="80" t="s">
        <v>97</v>
      </c>
      <c r="S2" s="74" t="s">
        <v>10</v>
      </c>
      <c r="T2" s="74" t="s">
        <v>85</v>
      </c>
      <c r="U2" s="74" t="s">
        <v>86</v>
      </c>
      <c r="V2" s="74" t="s">
        <v>79</v>
      </c>
      <c r="AB2" t="s">
        <v>0</v>
      </c>
      <c r="AC2" t="s">
        <v>81</v>
      </c>
      <c r="AD2" t="s">
        <v>74</v>
      </c>
      <c r="AE2" t="s">
        <v>98</v>
      </c>
      <c r="AF2" t="s">
        <v>97</v>
      </c>
      <c r="AG2" t="s">
        <v>99</v>
      </c>
    </row>
    <row r="3" spans="1:36" ht="15.6">
      <c r="B3" s="10">
        <v>4</v>
      </c>
      <c r="C3" s="121" t="str">
        <f>Calendrier!B3</f>
        <v>Sde Français</v>
      </c>
      <c r="D3" s="119">
        <v>6</v>
      </c>
      <c r="E3" s="120">
        <v>3</v>
      </c>
      <c r="F3" s="120">
        <v>0</v>
      </c>
      <c r="G3" s="107">
        <v>0</v>
      </c>
      <c r="H3" s="103">
        <v>36</v>
      </c>
      <c r="I3" s="119">
        <v>0</v>
      </c>
      <c r="J3" s="120">
        <v>0</v>
      </c>
      <c r="K3" s="120">
        <v>1</v>
      </c>
      <c r="L3" s="107">
        <v>0</v>
      </c>
      <c r="M3" s="116">
        <v>39</v>
      </c>
      <c r="N3" s="84">
        <f>IF(M3&gt;M4, 4, IF(M3=M4, 2, 0))</f>
        <v>4</v>
      </c>
      <c r="O3" s="85">
        <f>IF(OR(M3="", M4=""), "", IF((D3+I3)-(D4+I4)&gt;=3, 1, 0) + IF(AND(M4-M3&gt;0, M4-M3&lt;6), 1, 0))</f>
        <v>1</v>
      </c>
      <c r="P3" s="86">
        <f>SUM(N3:O3)</f>
        <v>5</v>
      </c>
      <c r="Q3" s="10">
        <f>M3-M4</f>
        <v>33</v>
      </c>
      <c r="R3" s="10">
        <f>M4</f>
        <v>6</v>
      </c>
      <c r="S3" s="77"/>
      <c r="T3" s="77"/>
      <c r="U3" s="77"/>
      <c r="AB3" t="s">
        <v>19</v>
      </c>
      <c r="AC3">
        <f t="shared" ref="AC3:AC16" si="0">SUMIF($C$3:$C$22, AB3, $P$3:$P$22)</f>
        <v>4</v>
      </c>
      <c r="AD3">
        <f t="shared" ref="AD3:AD16" si="1">SUMIF($C$3:$C$22, AB3, $O$3:$O$22)</f>
        <v>0</v>
      </c>
      <c r="AE3">
        <f t="shared" ref="AE3:AE16" si="2">SUMIF($C$3:$C$22, AB3, $M$3:$M$22)</f>
        <v>13</v>
      </c>
      <c r="AF3">
        <f t="shared" ref="AF3:AF16" si="3">SUMIF($C$3:$C$22, AB3, $R$3:$R$22)</f>
        <v>13</v>
      </c>
      <c r="AG3">
        <f t="shared" ref="AG3:AG16" si="4">SUMIF($C$3:$C$22, AB3, $Q$3:$Q$22)</f>
        <v>5</v>
      </c>
      <c r="AI3">
        <f>RANK(AJ3,$AJ$3:$AJ$16)</f>
        <v>6</v>
      </c>
      <c r="AJ3">
        <f>AC3 + (AG3/1000) + (ROW()/100000)</f>
        <v>4.0050299999999996</v>
      </c>
    </row>
    <row r="4" spans="1:36" ht="15.6">
      <c r="B4" s="74">
        <v>14</v>
      </c>
      <c r="C4" s="6" t="str">
        <f>Calendrier!B4</f>
        <v>Montauban</v>
      </c>
      <c r="D4" s="94">
        <v>0</v>
      </c>
      <c r="E4" s="95">
        <v>0</v>
      </c>
      <c r="F4" s="95">
        <v>1</v>
      </c>
      <c r="G4" s="96">
        <v>0</v>
      </c>
      <c r="H4" s="104">
        <v>3</v>
      </c>
      <c r="I4" s="94">
        <v>0</v>
      </c>
      <c r="J4" s="95">
        <v>0</v>
      </c>
      <c r="K4" s="95">
        <v>1</v>
      </c>
      <c r="L4" s="96">
        <v>0</v>
      </c>
      <c r="M4" s="117">
        <v>6</v>
      </c>
      <c r="N4" s="81">
        <f>IF(M4&gt;M3, 4, IF(M4=M3, 2, 0))</f>
        <v>0</v>
      </c>
      <c r="O4" s="80">
        <f>IF(OR(M3="", M4=""), "", IF((D4+I4)-(D3+I3)&gt;=3, 1, 0) + IF(AND(M3-M4&gt;0, M3-M4&lt;6), 1, 0))</f>
        <v>0</v>
      </c>
      <c r="P4" s="83">
        <f>SUM(N4:O4)</f>
        <v>0</v>
      </c>
      <c r="Q4" s="74">
        <f>M4-M3</f>
        <v>-33</v>
      </c>
      <c r="R4" s="74">
        <f>M3</f>
        <v>39</v>
      </c>
      <c r="AB4" t="s">
        <v>13</v>
      </c>
      <c r="AC4">
        <f t="shared" si="0"/>
        <v>5</v>
      </c>
      <c r="AD4">
        <f t="shared" si="1"/>
        <v>1</v>
      </c>
      <c r="AE4">
        <f t="shared" si="2"/>
        <v>26</v>
      </c>
      <c r="AF4">
        <f t="shared" si="3"/>
        <v>11</v>
      </c>
      <c r="AG4">
        <f t="shared" si="4"/>
        <v>15</v>
      </c>
      <c r="AI4">
        <f t="shared" ref="AI4:AI16" si="5">RANK(AJ4,$AJ$3:$AJ$16)</f>
        <v>2</v>
      </c>
      <c r="AJ4">
        <f t="shared" ref="AJ4:AJ16" si="6">AC4 + (AG4/1000) + (ROW()/100000)</f>
        <v>5.0150399999999999</v>
      </c>
    </row>
    <row r="5" spans="1:36" ht="15.6">
      <c r="B5" s="74"/>
      <c r="C5" s="6"/>
      <c r="D5" s="94"/>
      <c r="E5" s="95"/>
      <c r="F5" s="95"/>
      <c r="G5" s="96"/>
      <c r="H5" s="104"/>
      <c r="I5" s="94"/>
      <c r="J5" s="95"/>
      <c r="K5" s="95"/>
      <c r="L5" s="96"/>
      <c r="M5" s="117"/>
      <c r="N5" s="81"/>
      <c r="O5" s="82"/>
      <c r="P5" s="83"/>
      <c r="Q5" s="13"/>
      <c r="R5" s="3"/>
      <c r="AB5" t="s">
        <v>16</v>
      </c>
      <c r="AC5">
        <f t="shared" si="0"/>
        <v>1</v>
      </c>
      <c r="AD5">
        <f t="shared" si="1"/>
        <v>1</v>
      </c>
      <c r="AE5">
        <f t="shared" si="2"/>
        <v>11</v>
      </c>
      <c r="AF5">
        <f t="shared" si="3"/>
        <v>15</v>
      </c>
      <c r="AG5">
        <f t="shared" si="4"/>
        <v>-4</v>
      </c>
      <c r="AI5">
        <f t="shared" si="5"/>
        <v>8</v>
      </c>
      <c r="AJ5">
        <f t="shared" si="6"/>
        <v>0.99604999999999999</v>
      </c>
    </row>
    <row r="6" spans="1:36" ht="15.6">
      <c r="B6" s="74">
        <v>13</v>
      </c>
      <c r="C6" s="6" t="str">
        <f>Calendrier!B6</f>
        <v>U.S.A.P.</v>
      </c>
      <c r="D6" s="94">
        <v>2</v>
      </c>
      <c r="E6" s="95">
        <v>0</v>
      </c>
      <c r="F6" s="95">
        <v>0</v>
      </c>
      <c r="G6" s="96">
        <v>0</v>
      </c>
      <c r="H6" s="104">
        <v>10</v>
      </c>
      <c r="I6" s="94">
        <v>0</v>
      </c>
      <c r="J6" s="95">
        <v>0</v>
      </c>
      <c r="K6" s="95">
        <v>1</v>
      </c>
      <c r="L6" s="96">
        <v>0</v>
      </c>
      <c r="M6" s="117">
        <v>13</v>
      </c>
      <c r="N6" s="81">
        <f>IF(M6&gt;M7, 4, IF(M6=M7, 2, 0))</f>
        <v>4</v>
      </c>
      <c r="O6" s="80">
        <f>IF(OR(M6="", M7=""), "", IF((D6+I6)-(D7+I7)&gt;=3, 1, 0) + IF(AND(M7-M6&gt;0, M7-M6&lt;6), 1, 0))</f>
        <v>0</v>
      </c>
      <c r="P6" s="83">
        <f t="shared" ref="P6:P22" si="7">SUM(N6:O6)</f>
        <v>4</v>
      </c>
      <c r="Q6" s="13">
        <f>M6-M7</f>
        <v>5</v>
      </c>
      <c r="R6" s="3">
        <f>M6</f>
        <v>13</v>
      </c>
      <c r="AB6" t="s">
        <v>12</v>
      </c>
      <c r="AC6">
        <f t="shared" si="0"/>
        <v>4</v>
      </c>
      <c r="AD6">
        <f t="shared" si="1"/>
        <v>0</v>
      </c>
      <c r="AE6">
        <f t="shared" si="2"/>
        <v>20</v>
      </c>
      <c r="AF6">
        <f t="shared" si="3"/>
        <v>13</v>
      </c>
      <c r="AG6">
        <f t="shared" si="4"/>
        <v>7</v>
      </c>
      <c r="AI6">
        <f t="shared" si="5"/>
        <v>4</v>
      </c>
      <c r="AJ6">
        <f t="shared" si="6"/>
        <v>4.0070600000000001</v>
      </c>
    </row>
    <row r="7" spans="1:36" ht="15.6">
      <c r="B7" s="74">
        <v>9</v>
      </c>
      <c r="C7" s="6" t="str">
        <f>Calendrier!B7</f>
        <v>Av. Bayonnais</v>
      </c>
      <c r="D7" s="94">
        <v>0</v>
      </c>
      <c r="E7" s="95">
        <v>0</v>
      </c>
      <c r="F7" s="95">
        <v>1</v>
      </c>
      <c r="G7" s="96">
        <v>0</v>
      </c>
      <c r="H7" s="104">
        <v>3</v>
      </c>
      <c r="I7" s="94">
        <v>1</v>
      </c>
      <c r="J7" s="95">
        <v>0</v>
      </c>
      <c r="K7" s="95">
        <v>0</v>
      </c>
      <c r="L7" s="96">
        <v>0</v>
      </c>
      <c r="M7" s="117">
        <v>8</v>
      </c>
      <c r="N7" s="81">
        <f>IF(M7&gt;M6, 4, IF(M7=M6, 2, 0))</f>
        <v>0</v>
      </c>
      <c r="O7" s="80">
        <f>IF(OR(M6="", M7=""), "", IF((D7+I7)-(D6+I6)&gt;=3, 1, 0) + IF(AND(M6-M7&gt;0, M6-M7&lt;6), 1, 0))</f>
        <v>1</v>
      </c>
      <c r="P7" s="83">
        <f t="shared" si="7"/>
        <v>1</v>
      </c>
      <c r="Q7" s="13">
        <f>M7-M6</f>
        <v>-5</v>
      </c>
      <c r="R7" s="3">
        <f>M7</f>
        <v>8</v>
      </c>
      <c r="AB7" t="s">
        <v>14</v>
      </c>
      <c r="AC7">
        <f t="shared" si="0"/>
        <v>0</v>
      </c>
      <c r="AD7">
        <f t="shared" si="1"/>
        <v>0</v>
      </c>
      <c r="AE7">
        <f t="shared" si="2"/>
        <v>11</v>
      </c>
      <c r="AF7">
        <f t="shared" si="3"/>
        <v>26</v>
      </c>
      <c r="AG7">
        <f t="shared" si="4"/>
        <v>-15</v>
      </c>
      <c r="AI7">
        <f t="shared" si="5"/>
        <v>13</v>
      </c>
      <c r="AJ7">
        <f t="shared" si="6"/>
        <v>-1.4929999999999999E-2</v>
      </c>
    </row>
    <row r="8" spans="1:36" ht="15.6">
      <c r="B8" s="74"/>
      <c r="C8" s="6"/>
      <c r="D8" s="94"/>
      <c r="E8" s="95"/>
      <c r="F8" s="95"/>
      <c r="G8" s="96"/>
      <c r="H8" s="104"/>
      <c r="I8" s="94"/>
      <c r="J8" s="95"/>
      <c r="K8" s="95"/>
      <c r="L8" s="96"/>
      <c r="M8" s="117"/>
      <c r="N8" s="81"/>
      <c r="O8" s="82"/>
      <c r="P8" s="83"/>
      <c r="Q8" s="13"/>
      <c r="R8" s="3"/>
      <c r="AB8" t="s">
        <v>25</v>
      </c>
      <c r="AC8">
        <f t="shared" si="0"/>
        <v>5</v>
      </c>
      <c r="AD8">
        <f t="shared" si="1"/>
        <v>1</v>
      </c>
      <c r="AE8">
        <f t="shared" si="2"/>
        <v>39</v>
      </c>
      <c r="AF8">
        <f t="shared" si="3"/>
        <v>6</v>
      </c>
      <c r="AG8">
        <f t="shared" si="4"/>
        <v>33</v>
      </c>
      <c r="AI8">
        <f t="shared" si="5"/>
        <v>1</v>
      </c>
      <c r="AJ8">
        <f t="shared" si="6"/>
        <v>5.03308</v>
      </c>
    </row>
    <row r="9" spans="1:36" ht="15.6">
      <c r="B9" s="74">
        <v>10</v>
      </c>
      <c r="C9" s="6" t="str">
        <f>Calendrier!B9</f>
        <v>Castres Ol.</v>
      </c>
      <c r="D9" s="94">
        <v>2</v>
      </c>
      <c r="E9" s="95">
        <v>1</v>
      </c>
      <c r="F9" s="95">
        <v>0</v>
      </c>
      <c r="G9" s="96">
        <v>0</v>
      </c>
      <c r="H9" s="104">
        <v>12</v>
      </c>
      <c r="I9" s="94">
        <v>0</v>
      </c>
      <c r="J9" s="95">
        <v>0</v>
      </c>
      <c r="K9" s="95">
        <v>1</v>
      </c>
      <c r="L9" s="96">
        <v>0</v>
      </c>
      <c r="M9" s="117">
        <v>15</v>
      </c>
      <c r="N9" s="81">
        <f t="shared" ref="N9:N21" si="8">IF(M9&gt;M10, 4, IF(M9=M10, 2, 0))</f>
        <v>4</v>
      </c>
      <c r="O9" s="80">
        <f>IF(OR(M9="", M10=""), "", IF((D9+I9)-(D10+I10)&gt;=3, 1, 0) + IF(AND(M10-M9&gt;0, M10-M9&lt;6), 1, 0))</f>
        <v>0</v>
      </c>
      <c r="P9" s="83">
        <f t="shared" si="7"/>
        <v>4</v>
      </c>
      <c r="Q9" s="13">
        <f>M9-M10</f>
        <v>4</v>
      </c>
      <c r="R9" s="3">
        <f>M10</f>
        <v>11</v>
      </c>
      <c r="AB9" t="s">
        <v>22</v>
      </c>
      <c r="AC9">
        <f t="shared" si="0"/>
        <v>4</v>
      </c>
      <c r="AD9">
        <f t="shared" si="1"/>
        <v>0</v>
      </c>
      <c r="AE9">
        <f t="shared" si="2"/>
        <v>16</v>
      </c>
      <c r="AF9">
        <f t="shared" si="3"/>
        <v>8</v>
      </c>
      <c r="AG9">
        <f t="shared" si="4"/>
        <v>8</v>
      </c>
      <c r="AI9">
        <f t="shared" si="5"/>
        <v>3</v>
      </c>
      <c r="AJ9">
        <f t="shared" si="6"/>
        <v>4.0080900000000002</v>
      </c>
    </row>
    <row r="10" spans="1:36" ht="15.6">
      <c r="B10" s="74">
        <v>6</v>
      </c>
      <c r="C10" s="6" t="str">
        <f>Calendrier!B10</f>
        <v>Section Pau</v>
      </c>
      <c r="D10" s="94">
        <v>0</v>
      </c>
      <c r="E10" s="95">
        <v>0</v>
      </c>
      <c r="F10" s="95">
        <v>1</v>
      </c>
      <c r="G10" s="96">
        <v>0</v>
      </c>
      <c r="H10" s="104">
        <v>3</v>
      </c>
      <c r="I10" s="94">
        <v>1</v>
      </c>
      <c r="J10" s="95">
        <v>0</v>
      </c>
      <c r="K10" s="95">
        <v>1</v>
      </c>
      <c r="L10" s="96">
        <v>0</v>
      </c>
      <c r="M10" s="117">
        <v>11</v>
      </c>
      <c r="N10" s="81">
        <f>IF(M10&gt;M9, 4, IF(M10=M9, 2, 0))</f>
        <v>0</v>
      </c>
      <c r="O10" s="80">
        <f>IF(OR(M9="", M10=""), "", IF((D10+I10)-(D9+I9)&gt;=3, 1, 0) + IF(AND(M9-M10&gt;0, M9-M10&lt;6), 1, 0))</f>
        <v>1</v>
      </c>
      <c r="P10" s="83">
        <f t="shared" si="7"/>
        <v>1</v>
      </c>
      <c r="Q10" s="13">
        <f>M10-M9</f>
        <v>-4</v>
      </c>
      <c r="R10" s="3">
        <f>M9</f>
        <v>15</v>
      </c>
      <c r="AB10" t="s">
        <v>24</v>
      </c>
      <c r="AC10">
        <f t="shared" si="0"/>
        <v>4</v>
      </c>
      <c r="AD10">
        <f t="shared" si="1"/>
        <v>0</v>
      </c>
      <c r="AE10">
        <f t="shared" si="2"/>
        <v>13</v>
      </c>
      <c r="AF10">
        <f t="shared" si="3"/>
        <v>8</v>
      </c>
      <c r="AG10">
        <f t="shared" si="4"/>
        <v>5</v>
      </c>
      <c r="AI10">
        <f t="shared" si="5"/>
        <v>5</v>
      </c>
      <c r="AJ10">
        <f t="shared" si="6"/>
        <v>4.0050999999999997</v>
      </c>
    </row>
    <row r="11" spans="1:36" ht="15.6">
      <c r="B11" s="74"/>
      <c r="C11" s="6"/>
      <c r="D11" s="94"/>
      <c r="E11" s="95"/>
      <c r="F11" s="95"/>
      <c r="G11" s="96"/>
      <c r="H11" s="104"/>
      <c r="I11" s="94"/>
      <c r="J11" s="95"/>
      <c r="K11" s="95"/>
      <c r="L11" s="96"/>
      <c r="M11" s="117"/>
      <c r="N11" s="81"/>
      <c r="O11" s="82"/>
      <c r="P11" s="83"/>
      <c r="Q11" s="13"/>
      <c r="R11" s="3"/>
      <c r="AB11" t="s">
        <v>20</v>
      </c>
      <c r="AC11">
        <f t="shared" si="0"/>
        <v>0</v>
      </c>
      <c r="AD11">
        <f t="shared" si="1"/>
        <v>0</v>
      </c>
      <c r="AE11">
        <f t="shared" si="2"/>
        <v>8</v>
      </c>
      <c r="AF11">
        <f t="shared" si="3"/>
        <v>16</v>
      </c>
      <c r="AG11">
        <f t="shared" si="4"/>
        <v>-8</v>
      </c>
      <c r="AI11">
        <f t="shared" si="5"/>
        <v>12</v>
      </c>
      <c r="AJ11">
        <f t="shared" si="6"/>
        <v>-7.8899999999999994E-3</v>
      </c>
    </row>
    <row r="12" spans="1:36" ht="15.6">
      <c r="B12" s="74">
        <v>12</v>
      </c>
      <c r="C12" s="6" t="str">
        <f>Calendrier!B12</f>
        <v>Lyon O.U.</v>
      </c>
      <c r="D12" s="94">
        <v>0</v>
      </c>
      <c r="E12" s="95">
        <v>0</v>
      </c>
      <c r="F12" s="95">
        <v>1</v>
      </c>
      <c r="G12" s="96">
        <v>0</v>
      </c>
      <c r="H12" s="104">
        <v>3</v>
      </c>
      <c r="I12" s="94">
        <v>1</v>
      </c>
      <c r="J12" s="95">
        <v>0</v>
      </c>
      <c r="K12" s="95">
        <v>0</v>
      </c>
      <c r="L12" s="96">
        <v>0</v>
      </c>
      <c r="M12" s="117">
        <v>8</v>
      </c>
      <c r="N12" s="81">
        <f t="shared" si="8"/>
        <v>0</v>
      </c>
      <c r="O12" s="80">
        <f>IF(OR(M12="", M13=""), "", IF((D12+I12)-(D13+I13)&gt;=3, 1, 0) + IF(AND(M13-M12&gt;0, M13-M12&lt;6), 1, 0))</f>
        <v>1</v>
      </c>
      <c r="P12" s="83">
        <f t="shared" si="7"/>
        <v>1</v>
      </c>
      <c r="Q12" s="13">
        <f>M12-M13</f>
        <v>-5</v>
      </c>
      <c r="R12" s="3">
        <f>M13</f>
        <v>13</v>
      </c>
      <c r="AB12" t="s">
        <v>17</v>
      </c>
      <c r="AC12">
        <f t="shared" si="0"/>
        <v>0</v>
      </c>
      <c r="AD12">
        <f t="shared" si="1"/>
        <v>0</v>
      </c>
      <c r="AE12">
        <f t="shared" si="2"/>
        <v>6</v>
      </c>
      <c r="AF12">
        <f t="shared" si="3"/>
        <v>39</v>
      </c>
      <c r="AG12">
        <f t="shared" si="4"/>
        <v>-33</v>
      </c>
      <c r="AI12">
        <f t="shared" si="5"/>
        <v>14</v>
      </c>
      <c r="AJ12">
        <f t="shared" si="6"/>
        <v>-3.288E-2</v>
      </c>
    </row>
    <row r="13" spans="1:36" ht="15.6">
      <c r="B13" s="74">
        <v>5</v>
      </c>
      <c r="C13" s="6" t="str">
        <f>Calendrier!B13</f>
        <v>Racing 92</v>
      </c>
      <c r="D13" s="94">
        <v>1</v>
      </c>
      <c r="E13" s="95">
        <v>0</v>
      </c>
      <c r="F13" s="95">
        <v>1</v>
      </c>
      <c r="G13" s="96">
        <v>0</v>
      </c>
      <c r="H13" s="104">
        <v>8</v>
      </c>
      <c r="I13" s="94">
        <v>1</v>
      </c>
      <c r="J13" s="95">
        <v>0</v>
      </c>
      <c r="K13" s="95">
        <v>0</v>
      </c>
      <c r="L13" s="96">
        <v>0</v>
      </c>
      <c r="M13" s="117">
        <v>13</v>
      </c>
      <c r="N13" s="81">
        <f>IF(M13&gt;M12, 4, IF(M13=M12, 2, 0))</f>
        <v>4</v>
      </c>
      <c r="O13" s="80">
        <f>IF(OR(M12="", M13=""), "", IF((D13+I13)-(D12+I12)&gt;=3, 1, 0) + IF(AND(M12-M13&gt;0, M12-M13&lt;6), 1, 0))</f>
        <v>0</v>
      </c>
      <c r="P13" s="83">
        <f t="shared" si="7"/>
        <v>4</v>
      </c>
      <c r="Q13" s="13">
        <f>M13-M12</f>
        <v>5</v>
      </c>
      <c r="R13" s="3">
        <f>M12</f>
        <v>8</v>
      </c>
      <c r="AB13" t="s">
        <v>23</v>
      </c>
      <c r="AC13">
        <f t="shared" si="0"/>
        <v>1</v>
      </c>
      <c r="AD13">
        <f t="shared" si="1"/>
        <v>1</v>
      </c>
      <c r="AE13">
        <f t="shared" si="2"/>
        <v>8</v>
      </c>
      <c r="AF13">
        <f t="shared" si="3"/>
        <v>13</v>
      </c>
      <c r="AG13">
        <f t="shared" si="4"/>
        <v>-5</v>
      </c>
      <c r="AI13">
        <f t="shared" si="5"/>
        <v>10</v>
      </c>
      <c r="AJ13">
        <f t="shared" si="6"/>
        <v>0.99512999999999996</v>
      </c>
    </row>
    <row r="14" spans="1:36" ht="15.6">
      <c r="B14" s="74"/>
      <c r="C14" s="6"/>
      <c r="D14" s="94"/>
      <c r="E14" s="95"/>
      <c r="F14" s="95"/>
      <c r="G14" s="96"/>
      <c r="H14" s="104"/>
      <c r="I14" s="94"/>
      <c r="J14" s="95"/>
      <c r="K14" s="95"/>
      <c r="L14" s="96"/>
      <c r="M14" s="117"/>
      <c r="N14" s="81"/>
      <c r="O14" s="82"/>
      <c r="P14" s="83"/>
      <c r="Q14" s="13"/>
      <c r="R14" s="3"/>
      <c r="AB14" t="s">
        <v>18</v>
      </c>
      <c r="AC14">
        <f t="shared" si="0"/>
        <v>4</v>
      </c>
      <c r="AD14">
        <f t="shared" si="1"/>
        <v>0</v>
      </c>
      <c r="AE14">
        <f t="shared" si="2"/>
        <v>15</v>
      </c>
      <c r="AF14">
        <f t="shared" si="3"/>
        <v>11</v>
      </c>
      <c r="AG14">
        <f t="shared" si="4"/>
        <v>4</v>
      </c>
      <c r="AI14">
        <f t="shared" si="5"/>
        <v>7</v>
      </c>
      <c r="AJ14">
        <f t="shared" si="6"/>
        <v>4.0041399999999996</v>
      </c>
    </row>
    <row r="15" spans="1:36" ht="15.6">
      <c r="B15" s="74">
        <v>11</v>
      </c>
      <c r="C15" s="6" t="str">
        <f>Calendrier!B15</f>
        <v>Montpellier H</v>
      </c>
      <c r="D15" s="94">
        <v>0</v>
      </c>
      <c r="E15" s="95">
        <v>0</v>
      </c>
      <c r="F15" s="95">
        <v>1</v>
      </c>
      <c r="G15" s="96">
        <v>0</v>
      </c>
      <c r="H15" s="104">
        <v>3</v>
      </c>
      <c r="I15" s="94">
        <v>1</v>
      </c>
      <c r="J15" s="95">
        <v>0</v>
      </c>
      <c r="K15" s="95">
        <v>0</v>
      </c>
      <c r="L15" s="96">
        <v>0</v>
      </c>
      <c r="M15" s="117">
        <v>8</v>
      </c>
      <c r="N15" s="81">
        <f t="shared" si="8"/>
        <v>0</v>
      </c>
      <c r="O15" s="80">
        <f>IF(OR(M15="", M16=""), "", IF((D15+I15)-(D16+I16)&gt;=3, 1, 0) + IF(AND(M16-M15&gt;0, M16-M15&lt;6), 1, 0))</f>
        <v>0</v>
      </c>
      <c r="P15" s="83">
        <f t="shared" si="7"/>
        <v>0</v>
      </c>
      <c r="Q15" s="13">
        <f>M15-M16</f>
        <v>-8</v>
      </c>
      <c r="R15" s="3">
        <f>M16</f>
        <v>16</v>
      </c>
      <c r="AB15" t="s">
        <v>15</v>
      </c>
      <c r="AC15">
        <f t="shared" si="0"/>
        <v>1</v>
      </c>
      <c r="AD15">
        <f t="shared" si="1"/>
        <v>1</v>
      </c>
      <c r="AE15">
        <f t="shared" si="2"/>
        <v>8</v>
      </c>
      <c r="AF15">
        <f t="shared" si="3"/>
        <v>8</v>
      </c>
      <c r="AG15">
        <f t="shared" si="4"/>
        <v>-5</v>
      </c>
      <c r="AI15">
        <f t="shared" si="5"/>
        <v>9</v>
      </c>
      <c r="AJ15">
        <f t="shared" si="6"/>
        <v>0.99514999999999998</v>
      </c>
    </row>
    <row r="16" spans="1:36" ht="15.6">
      <c r="B16" s="74">
        <v>3</v>
      </c>
      <c r="C16" s="6" t="str">
        <f>Calendrier!B16</f>
        <v>RC Toulon</v>
      </c>
      <c r="D16" s="94">
        <v>0</v>
      </c>
      <c r="E16" s="95">
        <v>0</v>
      </c>
      <c r="F16" s="95">
        <v>1</v>
      </c>
      <c r="G16" s="96">
        <v>0</v>
      </c>
      <c r="H16" s="104">
        <v>3</v>
      </c>
      <c r="I16" s="94">
        <v>2</v>
      </c>
      <c r="J16" s="95">
        <v>0</v>
      </c>
      <c r="K16" s="95">
        <v>1</v>
      </c>
      <c r="L16" s="96">
        <v>0</v>
      </c>
      <c r="M16" s="117">
        <v>16</v>
      </c>
      <c r="N16" s="81">
        <f>IF(M16&gt;M15, 4, IF(M16=M15, 2, 0))</f>
        <v>4</v>
      </c>
      <c r="O16" s="80">
        <f>IF(OR(M15="", M16=""), "", IF((D16+I16)-(D15+I15)&gt;=3, 1, 0) + IF(AND(M15-M16&gt;0, M15-M16&lt;6), 1, 0))</f>
        <v>0</v>
      </c>
      <c r="P16" s="83">
        <f t="shared" si="7"/>
        <v>4</v>
      </c>
      <c r="Q16" s="13">
        <f>M16-M15</f>
        <v>8</v>
      </c>
      <c r="R16" s="3">
        <f>M15</f>
        <v>8</v>
      </c>
      <c r="AB16" t="s">
        <v>21</v>
      </c>
      <c r="AC16">
        <f t="shared" si="0"/>
        <v>0</v>
      </c>
      <c r="AD16">
        <f t="shared" si="1"/>
        <v>0</v>
      </c>
      <c r="AE16">
        <f t="shared" si="2"/>
        <v>13</v>
      </c>
      <c r="AF16">
        <f t="shared" si="3"/>
        <v>20</v>
      </c>
      <c r="AG16">
        <f t="shared" si="4"/>
        <v>-7</v>
      </c>
      <c r="AI16">
        <f t="shared" si="5"/>
        <v>11</v>
      </c>
      <c r="AJ16">
        <f t="shared" si="6"/>
        <v>-6.8399999999999997E-3</v>
      </c>
    </row>
    <row r="17" spans="1:33" ht="15.6">
      <c r="B17" s="74"/>
      <c r="C17" s="6"/>
      <c r="D17" s="94"/>
      <c r="E17" s="95"/>
      <c r="F17" s="95"/>
      <c r="G17" s="96"/>
      <c r="H17" s="104"/>
      <c r="I17" s="94"/>
      <c r="J17" s="95"/>
      <c r="K17" s="95"/>
      <c r="L17" s="96"/>
      <c r="M17" s="117"/>
      <c r="N17" s="81"/>
      <c r="O17" s="82"/>
      <c r="P17" s="83"/>
      <c r="Q17" s="13"/>
      <c r="R17" s="3"/>
    </row>
    <row r="18" spans="1:33" ht="15.6">
      <c r="B18" s="74">
        <v>2</v>
      </c>
      <c r="C18" s="6" t="str">
        <f>Calendrier!B18</f>
        <v>U.B.Bordeaux</v>
      </c>
      <c r="D18" s="94">
        <v>2</v>
      </c>
      <c r="E18" s="95">
        <v>0</v>
      </c>
      <c r="F18" s="95">
        <v>1</v>
      </c>
      <c r="G18" s="96">
        <v>0</v>
      </c>
      <c r="H18" s="104">
        <v>13</v>
      </c>
      <c r="I18" s="94">
        <v>2</v>
      </c>
      <c r="J18" s="95">
        <v>0</v>
      </c>
      <c r="K18" s="95">
        <v>1</v>
      </c>
      <c r="L18" s="96">
        <v>0</v>
      </c>
      <c r="M18" s="117">
        <v>26</v>
      </c>
      <c r="N18" s="81">
        <f t="shared" si="8"/>
        <v>4</v>
      </c>
      <c r="O18" s="80">
        <f>IF(OR(M18="", M19=""), "", IF((D18+I18)-(D19+I19)&gt;=3, 1, 0) + IF(AND(M19-M18&gt;0, M19-M18&lt;6), 1, 0))</f>
        <v>1</v>
      </c>
      <c r="P18" s="83">
        <f t="shared" si="7"/>
        <v>5</v>
      </c>
      <c r="Q18" s="13">
        <f>M18-M19</f>
        <v>15</v>
      </c>
      <c r="R18" s="3">
        <f>M19</f>
        <v>11</v>
      </c>
      <c r="AE18">
        <f>SUM(AE3:AE16)</f>
        <v>207</v>
      </c>
      <c r="AF18">
        <f t="shared" ref="AF18:AG18" si="9">SUM(AF3:AF16)</f>
        <v>207</v>
      </c>
      <c r="AG18">
        <f t="shared" si="9"/>
        <v>0</v>
      </c>
    </row>
    <row r="19" spans="1:33" ht="15.6">
      <c r="B19" s="74">
        <v>7</v>
      </c>
      <c r="C19" s="6" t="str">
        <f>Calendrier!B19</f>
        <v>Sde Rochelais</v>
      </c>
      <c r="D19" s="94">
        <v>0</v>
      </c>
      <c r="E19" s="95">
        <v>0</v>
      </c>
      <c r="F19" s="95">
        <v>1</v>
      </c>
      <c r="G19" s="96">
        <v>0</v>
      </c>
      <c r="H19" s="104">
        <v>3</v>
      </c>
      <c r="I19" s="94">
        <v>1</v>
      </c>
      <c r="J19" s="95">
        <v>0</v>
      </c>
      <c r="K19" s="95">
        <v>1</v>
      </c>
      <c r="L19" s="96">
        <v>0</v>
      </c>
      <c r="M19" s="117">
        <v>11</v>
      </c>
      <c r="N19" s="81">
        <f>IF(M19&gt;M18, 4, IF(M19=M18, 2, 0))</f>
        <v>0</v>
      </c>
      <c r="O19" s="80">
        <f>IF(OR(M18="", M19=""), "", IF((D19+I19)-(D18+I18)&gt;=3, 1, 0) + IF(AND(M18-M19&gt;0, M18-M19&lt;6), 1, 0))</f>
        <v>0</v>
      </c>
      <c r="P19" s="83">
        <f t="shared" si="7"/>
        <v>0</v>
      </c>
      <c r="Q19" s="13">
        <f>M19-M18</f>
        <v>-15</v>
      </c>
      <c r="R19" s="3">
        <f>M18</f>
        <v>26</v>
      </c>
    </row>
    <row r="20" spans="1:33" ht="15.6">
      <c r="B20" s="74"/>
      <c r="C20" s="6"/>
      <c r="D20" s="94"/>
      <c r="E20" s="95"/>
      <c r="F20" s="95"/>
      <c r="G20" s="96"/>
      <c r="H20" s="104"/>
      <c r="I20" s="94"/>
      <c r="J20" s="95"/>
      <c r="K20" s="95"/>
      <c r="L20" s="96"/>
      <c r="M20" s="117"/>
      <c r="N20" s="81"/>
      <c r="O20" s="82"/>
      <c r="P20" s="83"/>
      <c r="Q20" s="13"/>
      <c r="R20" s="3"/>
    </row>
    <row r="21" spans="1:33" ht="15.6">
      <c r="B21" s="74">
        <v>8</v>
      </c>
      <c r="C21" s="6" t="str">
        <f>Calendrier!B21</f>
        <v>AS Clermont</v>
      </c>
      <c r="D21" s="94">
        <v>1</v>
      </c>
      <c r="E21" s="95">
        <v>0</v>
      </c>
      <c r="F21" s="95">
        <v>1</v>
      </c>
      <c r="G21" s="96">
        <v>0</v>
      </c>
      <c r="H21" s="104">
        <v>8</v>
      </c>
      <c r="I21" s="94">
        <v>1</v>
      </c>
      <c r="J21" s="95">
        <v>0</v>
      </c>
      <c r="K21" s="95">
        <v>0</v>
      </c>
      <c r="L21" s="96">
        <v>0</v>
      </c>
      <c r="M21" s="117">
        <v>13</v>
      </c>
      <c r="N21" s="81">
        <f t="shared" si="8"/>
        <v>0</v>
      </c>
      <c r="O21" s="80">
        <f>IF(OR(M21="", M22=""), "", IF((D21+I21)-(D22+I22)&gt;=3, 1, 0) + IF(AND(M22-M21&gt;0, M22-M21&lt;6), 1, 0))</f>
        <v>0</v>
      </c>
      <c r="P21" s="83">
        <f t="shared" si="7"/>
        <v>0</v>
      </c>
      <c r="Q21" s="13">
        <f>M21-M22</f>
        <v>-7</v>
      </c>
      <c r="R21" s="3">
        <f>M22</f>
        <v>20</v>
      </c>
    </row>
    <row r="22" spans="1:33" ht="16.2" thickBot="1">
      <c r="B22" s="74">
        <v>1</v>
      </c>
      <c r="C22" s="6" t="str">
        <f>Calendrier!B22</f>
        <v>Sde Toulousain</v>
      </c>
      <c r="D22" s="94">
        <v>0</v>
      </c>
      <c r="E22" s="95">
        <v>0</v>
      </c>
      <c r="F22" s="95">
        <v>1</v>
      </c>
      <c r="G22" s="96">
        <v>0</v>
      </c>
      <c r="H22" s="104">
        <v>3</v>
      </c>
      <c r="I22" s="94">
        <v>3</v>
      </c>
      <c r="J22" s="95">
        <v>1</v>
      </c>
      <c r="K22" s="95">
        <v>0</v>
      </c>
      <c r="L22" s="96">
        <v>0</v>
      </c>
      <c r="M22" s="118">
        <v>20</v>
      </c>
      <c r="N22" s="81">
        <f>IF(M22&gt;M21, 4, IF(M22=M21, 2, 0))</f>
        <v>4</v>
      </c>
      <c r="O22" s="80">
        <f>IF(OR(M21="", M22=""), "", IF((D22+I22)-(D21+I21)&gt;=3, 1, 0) + IF(AND(M21-M22&gt;0, M21-M22&lt;6), 1, 0))</f>
        <v>0</v>
      </c>
      <c r="P22" s="83">
        <f t="shared" si="7"/>
        <v>4</v>
      </c>
      <c r="Q22" s="13">
        <f>M22-M21</f>
        <v>7</v>
      </c>
      <c r="R22" s="3">
        <f>M21</f>
        <v>13</v>
      </c>
    </row>
    <row r="24" spans="1:33" ht="15.6">
      <c r="A24" s="75" t="s">
        <v>80</v>
      </c>
    </row>
    <row r="25" spans="1:33" ht="15" thickBot="1">
      <c r="R25" s="74"/>
    </row>
    <row r="26" spans="1:33" ht="15" thickBot="1">
      <c r="D26" s="109" t="s">
        <v>81</v>
      </c>
      <c r="E26" s="110" t="s">
        <v>100</v>
      </c>
      <c r="F26" s="109" t="s">
        <v>82</v>
      </c>
      <c r="G26" s="110" t="s">
        <v>83</v>
      </c>
      <c r="H26" s="114" t="s">
        <v>84</v>
      </c>
    </row>
    <row r="27" spans="1:33" ht="15.6">
      <c r="B27" s="5">
        <v>1</v>
      </c>
      <c r="C27" s="123" t="str">
        <f>INDEX($AB$3:$AB$16, MATCH(B27, $AI$3:$AI$16, 0))</f>
        <v>Sde Français</v>
      </c>
      <c r="D27" s="106">
        <f>VLOOKUP($C27, $AB$3:$AG$16, COLUMN(B1), FALSE)</f>
        <v>5</v>
      </c>
      <c r="E27" s="125">
        <f t="shared" ref="E27:H27" si="10">VLOOKUP($C27, $AB$3:$AG$16, COLUMN(C1), FALSE)</f>
        <v>1</v>
      </c>
      <c r="F27" s="84">
        <f t="shared" si="10"/>
        <v>39</v>
      </c>
      <c r="G27" s="125">
        <f t="shared" si="10"/>
        <v>6</v>
      </c>
      <c r="H27" s="103">
        <f t="shared" si="10"/>
        <v>33</v>
      </c>
    </row>
    <row r="28" spans="1:33" ht="15.6">
      <c r="B28" s="5">
        <v>2</v>
      </c>
      <c r="C28" s="123" t="str">
        <f t="shared" ref="C28:C40" si="11">INDEX($AB$3:$AB$16, MATCH(B28, $AI$3:$AI$16, 0))</f>
        <v>U.B.Bordeaux</v>
      </c>
      <c r="D28" s="108">
        <f t="shared" ref="D28:D40" si="12">VLOOKUP($C28, $AB$3:$AG$16, COLUMN(B2), FALSE)</f>
        <v>5</v>
      </c>
      <c r="E28" s="126">
        <f t="shared" ref="E28:E40" si="13">VLOOKUP($C28, $AB$3:$AG$16, COLUMN(C2), FALSE)</f>
        <v>1</v>
      </c>
      <c r="F28" s="81">
        <f t="shared" ref="F28:F40" si="14">VLOOKUP($C28, $AB$3:$AG$16, COLUMN(D2), FALSE)</f>
        <v>26</v>
      </c>
      <c r="G28" s="126">
        <f t="shared" ref="G28:G40" si="15">VLOOKUP($C28, $AB$3:$AG$16, COLUMN(E2), FALSE)</f>
        <v>11</v>
      </c>
      <c r="H28" s="104">
        <f t="shared" ref="H28:H40" si="16">VLOOKUP($C28, $AB$3:$AG$16, COLUMN(F2), FALSE)</f>
        <v>15</v>
      </c>
    </row>
    <row r="29" spans="1:33" ht="15.6">
      <c r="B29" s="5">
        <v>3</v>
      </c>
      <c r="C29" s="123" t="str">
        <f t="shared" si="11"/>
        <v>RC Toulon</v>
      </c>
      <c r="D29" s="108">
        <f t="shared" si="12"/>
        <v>4</v>
      </c>
      <c r="E29" s="126">
        <f t="shared" si="13"/>
        <v>0</v>
      </c>
      <c r="F29" s="81">
        <f t="shared" si="14"/>
        <v>16</v>
      </c>
      <c r="G29" s="126">
        <f t="shared" si="15"/>
        <v>8</v>
      </c>
      <c r="H29" s="104">
        <f t="shared" si="16"/>
        <v>8</v>
      </c>
    </row>
    <row r="30" spans="1:33" ht="15.6">
      <c r="B30" s="5">
        <v>4</v>
      </c>
      <c r="C30" s="123" t="str">
        <f t="shared" si="11"/>
        <v>Sde Toulousain</v>
      </c>
      <c r="D30" s="108">
        <f t="shared" si="12"/>
        <v>4</v>
      </c>
      <c r="E30" s="126">
        <f t="shared" si="13"/>
        <v>0</v>
      </c>
      <c r="F30" s="81">
        <f t="shared" si="14"/>
        <v>20</v>
      </c>
      <c r="G30" s="126">
        <f t="shared" si="15"/>
        <v>13</v>
      </c>
      <c r="H30" s="104">
        <f t="shared" si="16"/>
        <v>7</v>
      </c>
    </row>
    <row r="31" spans="1:33" ht="15.6">
      <c r="B31" s="5">
        <v>5</v>
      </c>
      <c r="C31" s="123" t="str">
        <f t="shared" si="11"/>
        <v>Racing 92</v>
      </c>
      <c r="D31" s="108">
        <f t="shared" si="12"/>
        <v>4</v>
      </c>
      <c r="E31" s="126">
        <f t="shared" si="13"/>
        <v>0</v>
      </c>
      <c r="F31" s="81">
        <f t="shared" si="14"/>
        <v>13</v>
      </c>
      <c r="G31" s="126">
        <f t="shared" si="15"/>
        <v>8</v>
      </c>
      <c r="H31" s="104">
        <f t="shared" si="16"/>
        <v>5</v>
      </c>
    </row>
    <row r="32" spans="1:33" ht="15.6">
      <c r="B32" s="5">
        <v>6</v>
      </c>
      <c r="C32" s="123" t="str">
        <f t="shared" si="11"/>
        <v>U.S.A.P.</v>
      </c>
      <c r="D32" s="108">
        <f t="shared" si="12"/>
        <v>4</v>
      </c>
      <c r="E32" s="126">
        <f t="shared" si="13"/>
        <v>0</v>
      </c>
      <c r="F32" s="81">
        <f t="shared" si="14"/>
        <v>13</v>
      </c>
      <c r="G32" s="126">
        <f t="shared" si="15"/>
        <v>13</v>
      </c>
      <c r="H32" s="104">
        <f t="shared" si="16"/>
        <v>5</v>
      </c>
    </row>
    <row r="33" spans="2:8" ht="15.6">
      <c r="B33" s="5">
        <v>7</v>
      </c>
      <c r="C33" s="123" t="str">
        <f t="shared" si="11"/>
        <v>Castres Ol.</v>
      </c>
      <c r="D33" s="108">
        <f t="shared" si="12"/>
        <v>4</v>
      </c>
      <c r="E33" s="126">
        <f t="shared" si="13"/>
        <v>0</v>
      </c>
      <c r="F33" s="81">
        <f t="shared" si="14"/>
        <v>15</v>
      </c>
      <c r="G33" s="126">
        <f t="shared" si="15"/>
        <v>11</v>
      </c>
      <c r="H33" s="104">
        <f t="shared" si="16"/>
        <v>4</v>
      </c>
    </row>
    <row r="34" spans="2:8" ht="15.6">
      <c r="B34" s="5">
        <v>8</v>
      </c>
      <c r="C34" s="123" t="str">
        <f t="shared" si="11"/>
        <v>Section Pau</v>
      </c>
      <c r="D34" s="108">
        <f t="shared" si="12"/>
        <v>1</v>
      </c>
      <c r="E34" s="126">
        <f t="shared" si="13"/>
        <v>1</v>
      </c>
      <c r="F34" s="81">
        <f t="shared" si="14"/>
        <v>11</v>
      </c>
      <c r="G34" s="126">
        <f t="shared" si="15"/>
        <v>15</v>
      </c>
      <c r="H34" s="104">
        <f t="shared" si="16"/>
        <v>-4</v>
      </c>
    </row>
    <row r="35" spans="2:8" ht="15.6">
      <c r="B35" s="5">
        <v>9</v>
      </c>
      <c r="C35" s="123" t="str">
        <f t="shared" si="11"/>
        <v>Av. Bayonnais</v>
      </c>
      <c r="D35" s="108">
        <f t="shared" si="12"/>
        <v>1</v>
      </c>
      <c r="E35" s="126">
        <f t="shared" si="13"/>
        <v>1</v>
      </c>
      <c r="F35" s="81">
        <f t="shared" si="14"/>
        <v>8</v>
      </c>
      <c r="G35" s="126">
        <f t="shared" si="15"/>
        <v>8</v>
      </c>
      <c r="H35" s="104">
        <f t="shared" si="16"/>
        <v>-5</v>
      </c>
    </row>
    <row r="36" spans="2:8" ht="15.6">
      <c r="B36" s="5">
        <v>10</v>
      </c>
      <c r="C36" s="123" t="str">
        <f t="shared" si="11"/>
        <v>Lyon O.U.</v>
      </c>
      <c r="D36" s="108">
        <f t="shared" si="12"/>
        <v>1</v>
      </c>
      <c r="E36" s="126">
        <f t="shared" si="13"/>
        <v>1</v>
      </c>
      <c r="F36" s="81">
        <f t="shared" si="14"/>
        <v>8</v>
      </c>
      <c r="G36" s="126">
        <f t="shared" si="15"/>
        <v>13</v>
      </c>
      <c r="H36" s="104">
        <f t="shared" si="16"/>
        <v>-5</v>
      </c>
    </row>
    <row r="37" spans="2:8" ht="15.6">
      <c r="B37" s="5">
        <v>11</v>
      </c>
      <c r="C37" s="123" t="str">
        <f t="shared" si="11"/>
        <v>AS Clermont</v>
      </c>
      <c r="D37" s="108">
        <f t="shared" si="12"/>
        <v>0</v>
      </c>
      <c r="E37" s="126">
        <f t="shared" si="13"/>
        <v>0</v>
      </c>
      <c r="F37" s="81">
        <f t="shared" si="14"/>
        <v>13</v>
      </c>
      <c r="G37" s="126">
        <f t="shared" si="15"/>
        <v>20</v>
      </c>
      <c r="H37" s="104">
        <f t="shared" si="16"/>
        <v>-7</v>
      </c>
    </row>
    <row r="38" spans="2:8" ht="15.6">
      <c r="B38" s="5">
        <v>12</v>
      </c>
      <c r="C38" s="123" t="str">
        <f t="shared" si="11"/>
        <v>Montpellier H</v>
      </c>
      <c r="D38" s="108">
        <f t="shared" si="12"/>
        <v>0</v>
      </c>
      <c r="E38" s="126">
        <f t="shared" si="13"/>
        <v>0</v>
      </c>
      <c r="F38" s="81">
        <f t="shared" si="14"/>
        <v>8</v>
      </c>
      <c r="G38" s="126">
        <f t="shared" si="15"/>
        <v>16</v>
      </c>
      <c r="H38" s="104">
        <f t="shared" si="16"/>
        <v>-8</v>
      </c>
    </row>
    <row r="39" spans="2:8" ht="15.6">
      <c r="B39" s="5">
        <v>13</v>
      </c>
      <c r="C39" s="123" t="str">
        <f t="shared" si="11"/>
        <v>Sde Rochelais</v>
      </c>
      <c r="D39" s="108">
        <f t="shared" si="12"/>
        <v>0</v>
      </c>
      <c r="E39" s="126">
        <f t="shared" si="13"/>
        <v>0</v>
      </c>
      <c r="F39" s="81">
        <f t="shared" si="14"/>
        <v>11</v>
      </c>
      <c r="G39" s="126">
        <f t="shared" si="15"/>
        <v>26</v>
      </c>
      <c r="H39" s="104">
        <f t="shared" si="16"/>
        <v>-15</v>
      </c>
    </row>
    <row r="40" spans="2:8" ht="16.2" thickBot="1">
      <c r="B40" s="5">
        <v>14</v>
      </c>
      <c r="C40" s="123" t="str">
        <f t="shared" si="11"/>
        <v>Montauban</v>
      </c>
      <c r="D40" s="124">
        <f t="shared" si="12"/>
        <v>0</v>
      </c>
      <c r="E40" s="127">
        <f t="shared" si="13"/>
        <v>0</v>
      </c>
      <c r="F40" s="128">
        <f t="shared" si="14"/>
        <v>6</v>
      </c>
      <c r="G40" s="127">
        <f t="shared" si="15"/>
        <v>39</v>
      </c>
      <c r="H40" s="105">
        <f t="shared" si="16"/>
        <v>-33</v>
      </c>
    </row>
  </sheetData>
  <sortState ref="AA3:AF16">
    <sortCondition descending="1" ref="AB3:AB16"/>
    <sortCondition descending="1" ref="AF3:AF16"/>
  </sortState>
  <pageMargins left="0.7" right="0.7" top="0.75" bottom="0.75" header="0.3" footer="0.3"/>
  <pageSetup paperSize="9" orientation="portrait" r:id="rId1"/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/>
  <dimension ref="B3:AE31"/>
  <sheetViews>
    <sheetView topLeftCell="B1" workbookViewId="0">
      <selection activeCell="J23" sqref="J23"/>
    </sheetView>
  </sheetViews>
  <sheetFormatPr baseColWidth="10" defaultRowHeight="14.4"/>
  <cols>
    <col min="6" max="6" width="11.5546875" bestFit="1" customWidth="1"/>
    <col min="8" max="8" width="11.44140625" style="5"/>
    <col min="10" max="10" width="11.5546875" bestFit="1" customWidth="1"/>
    <col min="13" max="13" width="11.44140625" style="5"/>
  </cols>
  <sheetData>
    <row r="3" spans="2:31" ht="15" thickBot="1">
      <c r="B3" s="5" t="s">
        <v>87</v>
      </c>
      <c r="D3" s="74" t="s">
        <v>75</v>
      </c>
      <c r="E3" s="74" t="s">
        <v>76</v>
      </c>
      <c r="F3" s="74" t="s">
        <v>77</v>
      </c>
      <c r="G3" s="74" t="s">
        <v>78</v>
      </c>
      <c r="H3" s="5" t="s">
        <v>91</v>
      </c>
      <c r="I3" s="74" t="s">
        <v>75</v>
      </c>
      <c r="J3" s="74" t="s">
        <v>76</v>
      </c>
      <c r="K3" s="74" t="s">
        <v>77</v>
      </c>
      <c r="L3" s="74" t="s">
        <v>78</v>
      </c>
      <c r="M3" s="5" t="s">
        <v>90</v>
      </c>
      <c r="N3" s="74" t="s">
        <v>74</v>
      </c>
      <c r="O3" s="74" t="s">
        <v>10</v>
      </c>
      <c r="P3" s="74" t="s">
        <v>85</v>
      </c>
      <c r="Q3" s="74" t="s">
        <v>86</v>
      </c>
      <c r="R3" s="74" t="s">
        <v>79</v>
      </c>
    </row>
    <row r="4" spans="2:31">
      <c r="B4" s="10">
        <v>14</v>
      </c>
      <c r="C4" s="77" t="str">
        <f>'J1'!C3</f>
        <v>Sde Français</v>
      </c>
      <c r="D4" s="77">
        <v>1</v>
      </c>
      <c r="E4" s="77">
        <v>0</v>
      </c>
      <c r="F4" s="77">
        <v>0</v>
      </c>
      <c r="G4" s="77">
        <v>0</v>
      </c>
      <c r="H4" s="78">
        <v>5</v>
      </c>
      <c r="I4" s="77">
        <v>0</v>
      </c>
      <c r="J4" s="77">
        <v>0</v>
      </c>
      <c r="K4" s="77">
        <v>1</v>
      </c>
      <c r="L4" s="77">
        <v>0</v>
      </c>
      <c r="M4" s="78">
        <v>8</v>
      </c>
      <c r="N4" s="77"/>
      <c r="O4" s="77"/>
      <c r="P4" s="77"/>
      <c r="Q4" s="77"/>
      <c r="R4" s="77"/>
    </row>
    <row r="5" spans="2:31">
      <c r="B5" s="74">
        <v>1</v>
      </c>
      <c r="C5" t="str">
        <f>'J1'!C4</f>
        <v>Montauban</v>
      </c>
      <c r="D5">
        <v>1</v>
      </c>
      <c r="E5">
        <v>0</v>
      </c>
      <c r="F5">
        <v>0</v>
      </c>
      <c r="G5">
        <v>0</v>
      </c>
      <c r="H5" s="5">
        <v>5</v>
      </c>
      <c r="I5">
        <v>2</v>
      </c>
      <c r="J5">
        <v>1</v>
      </c>
      <c r="K5">
        <v>0</v>
      </c>
      <c r="L5">
        <v>0</v>
      </c>
      <c r="M5" s="5">
        <v>17</v>
      </c>
    </row>
    <row r="6" spans="2:31">
      <c r="B6" s="74"/>
    </row>
    <row r="14" spans="2:31">
      <c r="L14" s="79"/>
      <c r="M14" s="79"/>
      <c r="AE14" s="79"/>
    </row>
    <row r="15" spans="2:31">
      <c r="L15" s="79"/>
      <c r="M15" s="79"/>
      <c r="AE15" s="79"/>
    </row>
    <row r="16" spans="2:31">
      <c r="L16" s="79"/>
      <c r="M16" s="79"/>
      <c r="AE16" s="79"/>
    </row>
    <row r="17" spans="12:31">
      <c r="L17" s="79"/>
      <c r="M17" s="79"/>
      <c r="AE17" s="79"/>
    </row>
    <row r="18" spans="12:31">
      <c r="L18" s="79"/>
      <c r="M18" s="79"/>
      <c r="AE18" s="79"/>
    </row>
    <row r="19" spans="12:31">
      <c r="L19" s="79"/>
      <c r="M19" s="79"/>
      <c r="AE19" s="79"/>
    </row>
    <row r="20" spans="12:31">
      <c r="L20" s="79"/>
      <c r="M20" s="79"/>
      <c r="AE20" s="79"/>
    </row>
    <row r="21" spans="12:31">
      <c r="L21" s="79"/>
      <c r="M21" s="79"/>
      <c r="AE21" s="79"/>
    </row>
    <row r="22" spans="12:31">
      <c r="L22" s="79"/>
      <c r="M22" s="79"/>
      <c r="AE22" s="79"/>
    </row>
    <row r="23" spans="12:31">
      <c r="L23" s="79"/>
      <c r="M23" s="79"/>
      <c r="AE23" s="79"/>
    </row>
    <row r="24" spans="12:31">
      <c r="L24" s="79"/>
      <c r="M24" s="79"/>
      <c r="AE24" s="79"/>
    </row>
    <row r="25" spans="12:31">
      <c r="L25" s="79"/>
      <c r="M25" s="79"/>
      <c r="AE25" s="79"/>
    </row>
    <row r="26" spans="12:31">
      <c r="L26" s="79"/>
      <c r="M26" s="79"/>
      <c r="AE26" s="79"/>
    </row>
    <row r="27" spans="12:31">
      <c r="L27" s="79"/>
      <c r="M27" s="79"/>
      <c r="AE27" s="79"/>
    </row>
    <row r="28" spans="12:31">
      <c r="L28" s="79"/>
      <c r="M28" s="79"/>
      <c r="AE28" s="79"/>
    </row>
    <row r="29" spans="12:31">
      <c r="L29" s="79"/>
      <c r="M29" s="79"/>
      <c r="AE29" s="79"/>
    </row>
    <row r="30" spans="12:31">
      <c r="L30" s="79"/>
      <c r="M30" s="79"/>
      <c r="W30" s="79"/>
      <c r="X30" s="79"/>
      <c r="Y30" s="79"/>
      <c r="Z30" s="79"/>
      <c r="AA30" s="79"/>
      <c r="AB30" s="79"/>
      <c r="AC30" s="79"/>
      <c r="AD30" s="79"/>
      <c r="AE30" s="79"/>
    </row>
    <row r="31" spans="12:31">
      <c r="L31" s="79"/>
      <c r="M31" s="79"/>
      <c r="W31" s="79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6"/>
  <dimension ref="A1"/>
  <sheetViews>
    <sheetView workbookViewId="0">
      <selection activeCell="C24" sqref="C24"/>
    </sheetView>
  </sheetViews>
  <sheetFormatPr baseColWidth="10"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1</vt:i4>
      </vt:variant>
    </vt:vector>
  </HeadingPairs>
  <TitlesOfParts>
    <vt:vector size="7" baseType="lpstr">
      <vt:lpstr>Equipes</vt:lpstr>
      <vt:lpstr>BDD</vt:lpstr>
      <vt:lpstr>Calendrier</vt:lpstr>
      <vt:lpstr>J1</vt:lpstr>
      <vt:lpstr>Calcul score</vt:lpstr>
      <vt:lpstr>Feuil1</vt:lpstr>
      <vt:lpstr>clubs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Tavernier</dc:creator>
  <cp:lastModifiedBy>Tavernier</cp:lastModifiedBy>
  <dcterms:created xsi:type="dcterms:W3CDTF">2026-01-20T19:57:41Z</dcterms:created>
  <dcterms:modified xsi:type="dcterms:W3CDTF">2026-02-22T11:58:10Z</dcterms:modified>
</cp:coreProperties>
</file>