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codeName="ThisWorkbook" defaultThemeVersion="124226"/>
  <bookViews>
    <workbookView xWindow="360" yWindow="285" windowWidth="15315" windowHeight="6030" tabRatio="908"/>
  </bookViews>
  <sheets>
    <sheet name=" Création Synthèse" sheetId="1" r:id="rId1"/>
    <sheet name=" Données Initiales" sheetId="2" r:id="rId2"/>
    <sheet name=" Liasse" sheetId="3" r:id="rId3"/>
    <sheet name="Contrôles liasses" sheetId="48" r:id="rId4"/>
    <sheet name="Retraitement" sheetId="55" r:id="rId5"/>
    <sheet name="Actif" sheetId="42" r:id="rId6"/>
    <sheet name="Passif" sheetId="49" r:id="rId7"/>
    <sheet name="Compte de résultat" sheetId="50" r:id="rId8"/>
    <sheet name="BFR" sheetId="51" r:id="rId9"/>
    <sheet name="Flux" sheetId="52" r:id="rId10"/>
    <sheet name="Ratios" sheetId="53" r:id="rId11"/>
    <sheet name="Synthèse" sheetId="54" r:id="rId12"/>
  </sheets>
  <externalReferences>
    <externalReference r:id="rId13"/>
    <externalReference r:id="rId14"/>
  </externalReferences>
  <definedNames>
    <definedName name="A.2">' Liasse'!$A$1</definedName>
    <definedName name="A1A">' Liasse'!$O$178</definedName>
    <definedName name="AA">' Liasse'!$G$9</definedName>
    <definedName name="AB">' Liasse'!$G$10</definedName>
    <definedName name="AC">' Liasse'!$I$10</definedName>
    <definedName name="AF">' Liasse'!$G$12</definedName>
    <definedName name="AG">' Liasse'!$I$12</definedName>
    <definedName name="AH">' Liasse'!$G$13</definedName>
    <definedName name="AI">' Liasse'!$I$13</definedName>
    <definedName name="AJ">' Liasse'!$G$14</definedName>
    <definedName name="AK">' Liasse'!$I$14</definedName>
    <definedName name="AL">' Liasse'!$G$15</definedName>
    <definedName name="AM">' Liasse'!$I$15</definedName>
    <definedName name="AN">' Liasse'!$G$16</definedName>
    <definedName name="AO">' Liasse'!$I$16</definedName>
    <definedName name="AP">' Liasse'!$G$17</definedName>
    <definedName name="AQ">' Liasse'!$I$17</definedName>
    <definedName name="AR">' Liasse'!$G$18</definedName>
    <definedName name="AS">' Liasse'!$I$18</definedName>
    <definedName name="AT">' Liasse'!$G$19</definedName>
    <definedName name="AU">' Liasse'!$I$19</definedName>
    <definedName name="AV">' Liasse'!$G$20</definedName>
    <definedName name="AW">' Liasse'!$I$20</definedName>
    <definedName name="AX">' Liasse'!$G$21</definedName>
    <definedName name="AY">' Liasse'!$I$21</definedName>
    <definedName name="BB">' Liasse'!$G$24</definedName>
    <definedName name="BC">' Liasse'!$I$24</definedName>
    <definedName name="BD">' Liasse'!$G$25</definedName>
    <definedName name="BE">' Liasse'!$I$25</definedName>
    <definedName name="BF">' Liasse'!$G$26</definedName>
    <definedName name="BG">' Liasse'!$I$26</definedName>
    <definedName name="BH">' Liasse'!$G$27</definedName>
    <definedName name="BI">' Liasse'!$I$27</definedName>
    <definedName name="BJ">' Liasse'!$G$28</definedName>
    <definedName name="BK">' Liasse'!$I$28</definedName>
    <definedName name="BL">' Liasse'!$G$29</definedName>
    <definedName name="BM">' Liasse'!$I$29</definedName>
    <definedName name="BN">' Liasse'!$G$30</definedName>
    <definedName name="BO">' Liasse'!$I$30</definedName>
    <definedName name="BP">' Liasse'!$G$31</definedName>
    <definedName name="BQ">' Liasse'!$I$31</definedName>
    <definedName name="BR">' Liasse'!$G$32</definedName>
    <definedName name="BS">' Liasse'!$I$32</definedName>
    <definedName name="BT">' Liasse'!$G$33</definedName>
    <definedName name="BU">' Liasse'!$I$33</definedName>
    <definedName name="BV">' Liasse'!$G$34</definedName>
    <definedName name="BW">' Liasse'!$I$34</definedName>
    <definedName name="BX">' Liasse'!$G$35</definedName>
    <definedName name="BY">' Liasse'!$I$35</definedName>
    <definedName name="BZ">' Liasse'!$G$36</definedName>
    <definedName name="CA">' Liasse'!$I$36</definedName>
    <definedName name="CB">' Liasse'!$G$37</definedName>
    <definedName name="CC">' Liasse'!$I$37</definedName>
    <definedName name="CD">' Liasse'!$G$38</definedName>
    <definedName name="CE">' Liasse'!$I$38</definedName>
    <definedName name="CF">' Liasse'!$G$39</definedName>
    <definedName name="CG">' Liasse'!$I$39</definedName>
    <definedName name="CH">' Liasse'!$G$40</definedName>
    <definedName name="CI">' Liasse'!$I$40</definedName>
    <definedName name="CJ">' Liasse'!$G$41</definedName>
    <definedName name="CK">' Liasse'!$I$41</definedName>
    <definedName name="Clôture">OFFSET(' Données Initiales'!#REF!,,,COUNTA(' Données Initiales'!$C:$C)-1)</definedName>
    <definedName name="CM">' Liasse'!$G$43</definedName>
    <definedName name="CN">' Liasse'!$G$44</definedName>
    <definedName name="CO">' Liasse'!$G$45</definedName>
    <definedName name="ComboBox_cloture_exercice">OFFSET('[1]Données initiales'!$R$7,,,COUNTA('[1]Données initiales'!$R:$R)-1)</definedName>
    <definedName name="ComboBox_duree_exercice">OFFSET('[1]Données initiales'!$P$3,,,COUNTA('[1]Données initiales'!$P:$P)-1)</definedName>
    <definedName name="ComboBox_nature_de_l_operation">OFFSET('[1]Données initiales'!$N$3,,,COUNTA('[1]Données initiales'!$N:$N)-1)</definedName>
    <definedName name="CP">' Liasse'!$I$46</definedName>
    <definedName name="CQ">' Liasse'!$I$11</definedName>
    <definedName name="CR">' Liasse'!$S$46</definedName>
    <definedName name="CS">' Liasse'!$G$22</definedName>
    <definedName name="CT">' Liasse'!$I$22</definedName>
    <definedName name="CU">' Liasse'!$G$23</definedName>
    <definedName name="CV">' Liasse'!$I$23</definedName>
    <definedName name="CW">' Liasse'!$G$42</definedName>
    <definedName name="CX">' Liasse'!$G$11</definedName>
    <definedName name="DA">' Liasse'!$O$57</definedName>
    <definedName name="Date_de_cloture">OFFSET('[1]Données initiales'!$D$3,,,COUNTA('[1]Données initiales'!$D:$D)-1)</definedName>
    <definedName name="DB">' Liasse'!$O$58</definedName>
    <definedName name="DC">' Liasse'!$O$59</definedName>
    <definedName name="DD">' Liasse'!$O$60</definedName>
    <definedName name="DE">' Liasse'!$O$61</definedName>
    <definedName name="DF">' Liasse'!$O$62</definedName>
    <definedName name="DG">' Liasse'!$O$63</definedName>
    <definedName name="DH">' Liasse'!$O$64</definedName>
    <definedName name="DI">' Liasse'!$O$65</definedName>
    <definedName name="DJ">' Liasse'!$O$66</definedName>
    <definedName name="DK">' Liasse'!$O$67</definedName>
    <definedName name="DL">' Liasse'!$O$68</definedName>
    <definedName name="DM">' Liasse'!$O$69</definedName>
    <definedName name="DN">' Liasse'!$O$70</definedName>
    <definedName name="DO">' Liasse'!$O$71</definedName>
    <definedName name="DP">' Liasse'!$O$72</definedName>
    <definedName name="DQ">' Liasse'!$O$73</definedName>
    <definedName name="DR">' Liasse'!$O$74</definedName>
    <definedName name="DS">' Liasse'!$O$75</definedName>
    <definedName name="DT">' Liasse'!$O$76</definedName>
    <definedName name="DU">' Liasse'!$O$77</definedName>
    <definedName name="Durée_des_exercices">OFFSET('[1]Données initiales'!$C$3,,,COUNTA('[1]Données initiales'!$C:$C)-1)</definedName>
    <definedName name="DV">' Liasse'!$O$78</definedName>
    <definedName name="DW">' Liasse'!$O$79</definedName>
    <definedName name="DX">' Liasse'!$O$80</definedName>
    <definedName name="DY">' Liasse'!$O$81</definedName>
    <definedName name="DZ">' Liasse'!$O$82</definedName>
    <definedName name="EA">' Liasse'!$O$83</definedName>
    <definedName name="EB">' Liasse'!$O$84</definedName>
    <definedName name="EC">' Liasse'!$O$85</definedName>
    <definedName name="ED">' Liasse'!$O$86</definedName>
    <definedName name="EE">' Liasse'!$O$87</definedName>
    <definedName name="EF">' Liasse'!$O$92</definedName>
    <definedName name="EG">' Liasse'!$O$93</definedName>
    <definedName name="EH">' Liasse'!$O$94</definedName>
    <definedName name="EI">' Liasse'!$I$78</definedName>
    <definedName name="EK">' Liasse'!$I$59</definedName>
    <definedName name="FA">' Liasse'!$G$105</definedName>
    <definedName name="FB">' Liasse'!$I$105</definedName>
    <definedName name="FC">' Liasse'!$O$105</definedName>
    <definedName name="FD">' Liasse'!$G$106</definedName>
    <definedName name="FE">' Liasse'!$I$106</definedName>
    <definedName name="FF">' Liasse'!$O$106</definedName>
    <definedName name="FG">' Liasse'!$G$107</definedName>
    <definedName name="FH">' Liasse'!$I$107</definedName>
    <definedName name="FI">' Liasse'!$O$107</definedName>
    <definedName name="FJ">' Liasse'!$G$108</definedName>
    <definedName name="FK">' Liasse'!$I$108</definedName>
    <definedName name="FL">' Liasse'!$O$108</definedName>
    <definedName name="FM">' Liasse'!$O$109</definedName>
    <definedName name="FN">' Liasse'!$O$110</definedName>
    <definedName name="FO">' Liasse'!$O$111</definedName>
    <definedName name="FP">' Liasse'!$O$112</definedName>
    <definedName name="FQ">' Liasse'!$O$113</definedName>
    <definedName name="FR">' Liasse'!$O$114</definedName>
    <definedName name="FS">' Liasse'!$O$115</definedName>
    <definedName name="FT">' Liasse'!$O$116</definedName>
    <definedName name="FU">' Liasse'!$O$117</definedName>
    <definedName name="FV">' Liasse'!$O$118</definedName>
    <definedName name="FW">' Liasse'!$O$119</definedName>
    <definedName name="FX">' Liasse'!$O$120</definedName>
    <definedName name="FY">' Liasse'!$O$121</definedName>
    <definedName name="FZ">' Liasse'!$O$122</definedName>
    <definedName name="GA">' Liasse'!$O$123</definedName>
    <definedName name="GB">' Liasse'!$O$124</definedName>
    <definedName name="GC">' Liasse'!$O$125</definedName>
    <definedName name="GD">' Liasse'!$O$126</definedName>
    <definedName name="GE">' Liasse'!$O$127</definedName>
    <definedName name="GF">' Liasse'!$O$128</definedName>
    <definedName name="GG">' Liasse'!$O$129</definedName>
    <definedName name="GH">' Liasse'!$O$130</definedName>
    <definedName name="GI">' Liasse'!$O$131</definedName>
    <definedName name="GJ">' Liasse'!$O$132</definedName>
    <definedName name="GK">' Liasse'!$O$133</definedName>
    <definedName name="GL">' Liasse'!$O$134</definedName>
    <definedName name="GM">' Liasse'!$O$135</definedName>
    <definedName name="GN">' Liasse'!$O$136</definedName>
    <definedName name="GO">' Liasse'!$O$137</definedName>
    <definedName name="GP">' Liasse'!$O$138</definedName>
    <definedName name="GQ">' Liasse'!$O$139</definedName>
    <definedName name="GR">' Liasse'!$O$140</definedName>
    <definedName name="GS">' Liasse'!$O$141</definedName>
    <definedName name="GT">' Liasse'!$O$142</definedName>
    <definedName name="GU">' Liasse'!$O$143</definedName>
    <definedName name="GV">' Liasse'!$O$144</definedName>
    <definedName name="GW">' Liasse'!$O$145</definedName>
    <definedName name="HA">' Liasse'!$O$155</definedName>
    <definedName name="HB">' Liasse'!$O$156</definedName>
    <definedName name="HC">' Liasse'!$O$157</definedName>
    <definedName name="HD">' Liasse'!$O$158</definedName>
    <definedName name="HE">' Liasse'!$O$159</definedName>
    <definedName name="HF">' Liasse'!$O$160</definedName>
    <definedName name="HG">' Liasse'!$O$161</definedName>
    <definedName name="HH">' Liasse'!$O$162</definedName>
    <definedName name="HI">' Liasse'!$O$163</definedName>
    <definedName name="HJ">' Liasse'!$O$164</definedName>
    <definedName name="HK">' Liasse'!$O$165</definedName>
    <definedName name="HL">' Liasse'!$O$166</definedName>
    <definedName name="HM">' Liasse'!$O$167</definedName>
    <definedName name="HN">' Liasse'!$O$168</definedName>
    <definedName name="HO">' Liasse'!$O$169</definedName>
    <definedName name="HP">' Liasse'!$O$172</definedName>
    <definedName name="HQ">' Liasse'!$O$173</definedName>
    <definedName name="HY">' Liasse'!$O$170</definedName>
    <definedName name="UF">' Liasse'!$O$286</definedName>
    <definedName name="YQ">' Liasse'!$O$365</definedName>
    <definedName name="YR">' Liasse'!$O$366</definedName>
    <definedName name="YS">' Liasse'!$O$367</definedName>
    <definedName name="YT">' Liasse'!$O$368</definedName>
    <definedName name="YU">' Liasse'!$O$370</definedName>
  </definedNames>
  <calcPr calcId="145621"/>
</workbook>
</file>

<file path=xl/calcChain.xml><?xml version="1.0" encoding="utf-8"?>
<calcChain xmlns="http://schemas.openxmlformats.org/spreadsheetml/2006/main">
  <c r="D54" i="54" l="1"/>
  <c r="E44" i="54"/>
  <c r="D44" i="54"/>
  <c r="C44" i="54"/>
  <c r="E43" i="54"/>
  <c r="D43" i="54"/>
  <c r="C43" i="54"/>
  <c r="E42" i="54"/>
  <c r="D42" i="54"/>
  <c r="C42" i="54"/>
  <c r="E41" i="54"/>
  <c r="D41" i="54"/>
  <c r="C41" i="54"/>
  <c r="E40" i="54"/>
  <c r="D40" i="54"/>
  <c r="C40" i="54"/>
  <c r="E39" i="54"/>
  <c r="D39" i="54"/>
  <c r="C39" i="54"/>
  <c r="H38" i="54"/>
  <c r="E37" i="54"/>
  <c r="D37" i="54"/>
  <c r="C37" i="54"/>
  <c r="E36" i="54"/>
  <c r="D36" i="54"/>
  <c r="C36" i="54"/>
  <c r="E35" i="54"/>
  <c r="D35" i="54"/>
  <c r="C35" i="54"/>
  <c r="I33" i="54"/>
  <c r="E33" i="54"/>
  <c r="D33" i="54"/>
  <c r="C33" i="54"/>
  <c r="G32" i="54"/>
  <c r="G38" i="54" s="1"/>
  <c r="E32" i="54"/>
  <c r="D32" i="54"/>
  <c r="C32" i="54"/>
  <c r="E31" i="54"/>
  <c r="E34" i="54" s="1"/>
  <c r="E38" i="54" s="1"/>
  <c r="E45" i="54" s="1"/>
  <c r="D31" i="54"/>
  <c r="C31" i="54"/>
  <c r="C34" i="54" s="1"/>
  <c r="C38" i="54" s="1"/>
  <c r="C45" i="54" s="1"/>
  <c r="I30" i="54"/>
  <c r="H30" i="54"/>
  <c r="G30" i="54"/>
  <c r="E30" i="54"/>
  <c r="D30" i="54"/>
  <c r="C30" i="54"/>
  <c r="E29" i="54"/>
  <c r="D29" i="54"/>
  <c r="C29" i="54"/>
  <c r="E28" i="54"/>
  <c r="D28" i="54"/>
  <c r="C28" i="54"/>
  <c r="E27" i="54"/>
  <c r="D27" i="54"/>
  <c r="C27" i="54"/>
  <c r="E26" i="54"/>
  <c r="D26" i="54"/>
  <c r="C26" i="54"/>
  <c r="E25" i="54"/>
  <c r="D25" i="54"/>
  <c r="C25" i="54"/>
  <c r="E24" i="54"/>
  <c r="D24" i="54"/>
  <c r="C24" i="54"/>
  <c r="I20" i="54"/>
  <c r="H20" i="54"/>
  <c r="G20" i="54"/>
  <c r="E20" i="54"/>
  <c r="D20" i="54"/>
  <c r="C20" i="54"/>
  <c r="I19" i="54"/>
  <c r="H19" i="54"/>
  <c r="G19" i="54"/>
  <c r="E19" i="54"/>
  <c r="D19" i="54"/>
  <c r="C19" i="54"/>
  <c r="I17" i="54"/>
  <c r="H17" i="54"/>
  <c r="G17" i="54"/>
  <c r="E17" i="54"/>
  <c r="D17" i="54"/>
  <c r="C17" i="54"/>
  <c r="I16" i="54"/>
  <c r="H16" i="54"/>
  <c r="G16" i="54"/>
  <c r="E16" i="54"/>
  <c r="D16" i="54"/>
  <c r="C16" i="54"/>
  <c r="I15" i="54"/>
  <c r="H15" i="54"/>
  <c r="G15" i="54"/>
  <c r="E15" i="54"/>
  <c r="D15" i="54"/>
  <c r="C15" i="54"/>
  <c r="I14" i="54"/>
  <c r="I18" i="54" s="1"/>
  <c r="H14" i="54"/>
  <c r="H18" i="54" s="1"/>
  <c r="G14" i="54"/>
  <c r="G18" i="54" s="1"/>
  <c r="E14" i="54"/>
  <c r="D14" i="54"/>
  <c r="C14" i="54"/>
  <c r="E13" i="54"/>
  <c r="D13" i="54"/>
  <c r="C13" i="54"/>
  <c r="I12" i="54"/>
  <c r="H12" i="54"/>
  <c r="G12" i="54"/>
  <c r="E12" i="54"/>
  <c r="D12" i="54"/>
  <c r="C12" i="54"/>
  <c r="I11" i="54"/>
  <c r="H11" i="54"/>
  <c r="G11" i="54"/>
  <c r="E11" i="54"/>
  <c r="D11" i="54"/>
  <c r="C11" i="54"/>
  <c r="E10" i="54"/>
  <c r="D10" i="54"/>
  <c r="C10" i="54"/>
  <c r="I9" i="54"/>
  <c r="H9" i="54"/>
  <c r="G9" i="54"/>
  <c r="I8" i="54"/>
  <c r="H8" i="54"/>
  <c r="G8" i="54"/>
  <c r="I7" i="54"/>
  <c r="H7" i="54"/>
  <c r="I36" i="54" s="1"/>
  <c r="G7" i="54"/>
  <c r="E7" i="54"/>
  <c r="D7" i="54"/>
  <c r="C7" i="54"/>
  <c r="I6" i="54"/>
  <c r="H6" i="54"/>
  <c r="G6" i="54"/>
  <c r="E6" i="54"/>
  <c r="D6" i="54"/>
  <c r="C6" i="54"/>
  <c r="I5" i="54"/>
  <c r="H5" i="54"/>
  <c r="H10" i="54" s="1"/>
  <c r="G5" i="54"/>
  <c r="E5" i="54"/>
  <c r="E8" i="54" s="1"/>
  <c r="D5" i="54"/>
  <c r="D8" i="54" s="1"/>
  <c r="C5" i="54"/>
  <c r="C8" i="54" s="1"/>
  <c r="E3" i="54"/>
  <c r="E23" i="54" s="1"/>
  <c r="E48" i="54" s="1"/>
  <c r="I48" i="54" s="1"/>
  <c r="D3" i="54"/>
  <c r="D23" i="54" s="1"/>
  <c r="D48" i="54" s="1"/>
  <c r="H48" i="54" s="1"/>
  <c r="C3" i="54"/>
  <c r="C23" i="54" s="1"/>
  <c r="C48" i="54" s="1"/>
  <c r="G48" i="54" s="1"/>
  <c r="E70" i="52"/>
  <c r="D70" i="52"/>
  <c r="C70" i="52"/>
  <c r="E69" i="52"/>
  <c r="D69" i="52"/>
  <c r="C69" i="52"/>
  <c r="E68" i="52"/>
  <c r="D68" i="52"/>
  <c r="C68" i="52"/>
  <c r="E67" i="52"/>
  <c r="D67" i="52"/>
  <c r="C67" i="52"/>
  <c r="E66" i="52"/>
  <c r="D66" i="52"/>
  <c r="C66" i="52"/>
  <c r="E65" i="52"/>
  <c r="D65" i="52"/>
  <c r="C65" i="52"/>
  <c r="E64" i="52"/>
  <c r="D64" i="52"/>
  <c r="C64" i="52"/>
  <c r="E63" i="52"/>
  <c r="D63" i="52"/>
  <c r="C63" i="52"/>
  <c r="E62" i="52"/>
  <c r="E71" i="52" s="1"/>
  <c r="D62" i="52"/>
  <c r="C62" i="52"/>
  <c r="C71" i="52" s="1"/>
  <c r="C61" i="52"/>
  <c r="E50" i="52"/>
  <c r="D50" i="52"/>
  <c r="C50" i="52"/>
  <c r="E49" i="52"/>
  <c r="D49" i="52"/>
  <c r="C49" i="52"/>
  <c r="E48" i="52"/>
  <c r="D48" i="52"/>
  <c r="C48" i="52"/>
  <c r="E47" i="52"/>
  <c r="D47" i="52"/>
  <c r="D53" i="52" s="1"/>
  <c r="C47" i="52"/>
  <c r="E36" i="52"/>
  <c r="E35" i="52" s="1"/>
  <c r="D36" i="52"/>
  <c r="C36" i="52"/>
  <c r="C35" i="52" s="1"/>
  <c r="D35" i="52"/>
  <c r="E34" i="52"/>
  <c r="D34" i="52"/>
  <c r="C34" i="52"/>
  <c r="E33" i="52"/>
  <c r="D33" i="52"/>
  <c r="C33" i="52"/>
  <c r="E32" i="52"/>
  <c r="D32" i="52"/>
  <c r="C32" i="52"/>
  <c r="E30" i="52"/>
  <c r="D30" i="52"/>
  <c r="C30" i="52"/>
  <c r="E29" i="52"/>
  <c r="D29" i="52"/>
  <c r="C29" i="52"/>
  <c r="E28" i="52"/>
  <c r="D28" i="52"/>
  <c r="C28" i="52"/>
  <c r="E24" i="52"/>
  <c r="D24" i="52"/>
  <c r="C24" i="52"/>
  <c r="E23" i="52"/>
  <c r="D23" i="52"/>
  <c r="D77" i="52" s="1"/>
  <c r="C23" i="52"/>
  <c r="E22" i="52"/>
  <c r="E78" i="52" s="1"/>
  <c r="D22" i="52"/>
  <c r="D78" i="52" s="1"/>
  <c r="C22" i="52"/>
  <c r="C78" i="52" s="1"/>
  <c r="E21" i="52"/>
  <c r="D21" i="52"/>
  <c r="C21" i="52"/>
  <c r="E20" i="52"/>
  <c r="D20" i="52"/>
  <c r="C20" i="52"/>
  <c r="C44" i="52" s="1"/>
  <c r="E17" i="52"/>
  <c r="D17" i="52"/>
  <c r="C17" i="52"/>
  <c r="E16" i="52"/>
  <c r="D16" i="52"/>
  <c r="C16" i="52"/>
  <c r="E15" i="52"/>
  <c r="D15" i="52"/>
  <c r="C15" i="52"/>
  <c r="E14" i="52"/>
  <c r="D14" i="52"/>
  <c r="C14" i="52"/>
  <c r="E13" i="52"/>
  <c r="D13" i="52"/>
  <c r="C13" i="52"/>
  <c r="E12" i="52"/>
  <c r="D12" i="52"/>
  <c r="C12" i="52"/>
  <c r="E11" i="52"/>
  <c r="D11" i="52"/>
  <c r="C11" i="52"/>
  <c r="E10" i="52"/>
  <c r="D10" i="52"/>
  <c r="C10" i="52"/>
  <c r="E9" i="52"/>
  <c r="D9" i="52"/>
  <c r="C9" i="52"/>
  <c r="E8" i="52"/>
  <c r="D8" i="52"/>
  <c r="C8" i="52"/>
  <c r="E6" i="52"/>
  <c r="D6" i="52"/>
  <c r="C6" i="52"/>
  <c r="B6" i="52"/>
  <c r="C5" i="52"/>
  <c r="E3" i="52"/>
  <c r="D3" i="52"/>
  <c r="C3" i="52"/>
  <c r="F63" i="51"/>
  <c r="E63" i="51"/>
  <c r="C62" i="51"/>
  <c r="C61" i="51"/>
  <c r="C60" i="51"/>
  <c r="C59" i="51"/>
  <c r="C58" i="51"/>
  <c r="C57" i="51"/>
  <c r="C63" i="51" s="1"/>
  <c r="C49" i="51"/>
  <c r="F47" i="51"/>
  <c r="E47" i="51"/>
  <c r="D47" i="51"/>
  <c r="F46" i="51"/>
  <c r="E46" i="51"/>
  <c r="D46" i="51"/>
  <c r="F45" i="51"/>
  <c r="E45" i="51"/>
  <c r="D45" i="51"/>
  <c r="F44" i="51"/>
  <c r="E44" i="51"/>
  <c r="D44" i="51"/>
  <c r="F43" i="51"/>
  <c r="F48" i="51" s="1"/>
  <c r="E43" i="51"/>
  <c r="D43" i="51"/>
  <c r="D48" i="51" s="1"/>
  <c r="F41" i="51"/>
  <c r="E41" i="51"/>
  <c r="D41" i="51"/>
  <c r="F40" i="51"/>
  <c r="E40" i="51"/>
  <c r="D40" i="51"/>
  <c r="F39" i="51"/>
  <c r="E39" i="51"/>
  <c r="D39" i="51"/>
  <c r="F38" i="51"/>
  <c r="E38" i="51"/>
  <c r="D38" i="51"/>
  <c r="F37" i="51"/>
  <c r="E37" i="51"/>
  <c r="D37" i="51"/>
  <c r="F36" i="51"/>
  <c r="E36" i="51"/>
  <c r="D36" i="51"/>
  <c r="F35" i="51"/>
  <c r="E35" i="51"/>
  <c r="D35" i="51"/>
  <c r="F34" i="51"/>
  <c r="E34" i="51"/>
  <c r="D34" i="51"/>
  <c r="F33" i="51"/>
  <c r="E33" i="51"/>
  <c r="D33" i="51"/>
  <c r="F32" i="51"/>
  <c r="E32" i="51"/>
  <c r="D32" i="51"/>
  <c r="F31" i="51"/>
  <c r="E31" i="51"/>
  <c r="E42" i="51" s="1"/>
  <c r="D31" i="51"/>
  <c r="F21" i="51"/>
  <c r="E21" i="51"/>
  <c r="D21" i="51"/>
  <c r="F20" i="51"/>
  <c r="E20" i="51"/>
  <c r="D20" i="51"/>
  <c r="F19" i="51"/>
  <c r="E19" i="51"/>
  <c r="D19" i="51"/>
  <c r="F17" i="51"/>
  <c r="E17" i="51"/>
  <c r="D17" i="51"/>
  <c r="F14" i="51"/>
  <c r="E14" i="51"/>
  <c r="D14" i="51"/>
  <c r="F13" i="51"/>
  <c r="E13" i="51"/>
  <c r="E15" i="51" s="1"/>
  <c r="D13" i="51"/>
  <c r="F11" i="51"/>
  <c r="E11" i="51"/>
  <c r="D11" i="51"/>
  <c r="F10" i="51"/>
  <c r="E10" i="51"/>
  <c r="D10" i="51"/>
  <c r="F9" i="51"/>
  <c r="E9" i="51"/>
  <c r="D9" i="51"/>
  <c r="F8" i="51"/>
  <c r="E8" i="51"/>
  <c r="D8" i="51"/>
  <c r="F7" i="51"/>
  <c r="E7" i="51"/>
  <c r="D7" i="51"/>
  <c r="F6" i="51"/>
  <c r="E6" i="51"/>
  <c r="E12" i="51" s="1"/>
  <c r="E16" i="51" s="1"/>
  <c r="E18" i="51" s="1"/>
  <c r="D6" i="51"/>
  <c r="F5" i="51"/>
  <c r="E5" i="51"/>
  <c r="D5" i="51"/>
  <c r="F3" i="51"/>
  <c r="F56" i="51" s="1"/>
  <c r="E3" i="51"/>
  <c r="E56" i="51" s="1"/>
  <c r="D3" i="51"/>
  <c r="D56" i="51" s="1"/>
  <c r="G41" i="50"/>
  <c r="G42" i="50" s="1"/>
  <c r="F41" i="50"/>
  <c r="F42" i="50" s="1"/>
  <c r="E41" i="50"/>
  <c r="E42" i="50" s="1"/>
  <c r="G39" i="50"/>
  <c r="F39" i="50"/>
  <c r="E39" i="50"/>
  <c r="G38" i="50"/>
  <c r="F38" i="50"/>
  <c r="E38" i="50"/>
  <c r="G37" i="50"/>
  <c r="F37" i="50"/>
  <c r="E37" i="50"/>
  <c r="G36" i="50"/>
  <c r="F36" i="50"/>
  <c r="E36" i="50"/>
  <c r="G34" i="50"/>
  <c r="F34" i="50"/>
  <c r="E34" i="50"/>
  <c r="G33" i="50"/>
  <c r="F33" i="50"/>
  <c r="E33" i="50"/>
  <c r="G32" i="50"/>
  <c r="F32" i="50"/>
  <c r="E32" i="50"/>
  <c r="G31" i="50"/>
  <c r="F31" i="50"/>
  <c r="E31" i="50"/>
  <c r="G30" i="50"/>
  <c r="F30" i="50"/>
  <c r="E30" i="50"/>
  <c r="G29" i="50"/>
  <c r="F29" i="50"/>
  <c r="E29" i="50"/>
  <c r="G27" i="50"/>
  <c r="F27" i="50"/>
  <c r="E27" i="50"/>
  <c r="G26" i="50"/>
  <c r="F26" i="50"/>
  <c r="E26" i="50"/>
  <c r="G25" i="50"/>
  <c r="F25" i="50"/>
  <c r="E25" i="50"/>
  <c r="G24" i="50"/>
  <c r="F24" i="50"/>
  <c r="E24" i="50"/>
  <c r="G23" i="50"/>
  <c r="F23" i="50"/>
  <c r="E23" i="50"/>
  <c r="G22" i="50"/>
  <c r="F22" i="50"/>
  <c r="E22" i="50"/>
  <c r="G21" i="50"/>
  <c r="F21" i="50"/>
  <c r="E21" i="50"/>
  <c r="G19" i="50"/>
  <c r="F19" i="50"/>
  <c r="E19" i="50"/>
  <c r="G18" i="50"/>
  <c r="F18" i="50"/>
  <c r="E18" i="50"/>
  <c r="G17" i="50"/>
  <c r="F17" i="50"/>
  <c r="E17" i="50"/>
  <c r="G15" i="50"/>
  <c r="F15" i="50"/>
  <c r="E15" i="50"/>
  <c r="G14" i="50"/>
  <c r="F14" i="50"/>
  <c r="E14" i="50"/>
  <c r="G13" i="50"/>
  <c r="F13" i="50"/>
  <c r="E13" i="50"/>
  <c r="G11" i="50"/>
  <c r="F11" i="50"/>
  <c r="E11" i="50"/>
  <c r="G10" i="50"/>
  <c r="F10" i="50"/>
  <c r="E10" i="50"/>
  <c r="G8" i="50"/>
  <c r="F8" i="50"/>
  <c r="E8" i="50"/>
  <c r="G7" i="50"/>
  <c r="F7" i="50"/>
  <c r="E7" i="50"/>
  <c r="G6" i="50"/>
  <c r="F6" i="50"/>
  <c r="E6" i="50"/>
  <c r="G5" i="50"/>
  <c r="F5" i="50"/>
  <c r="E5" i="50"/>
  <c r="G4" i="50"/>
  <c r="G9" i="50" s="1"/>
  <c r="G12" i="50" s="1"/>
  <c r="G16" i="50" s="1"/>
  <c r="G20" i="50" s="1"/>
  <c r="G28" i="50" s="1"/>
  <c r="G35" i="50" s="1"/>
  <c r="G40" i="50" s="1"/>
  <c r="G44" i="50" s="1"/>
  <c r="F4" i="50"/>
  <c r="E4" i="50"/>
  <c r="E9" i="50" s="1"/>
  <c r="E12" i="50" s="1"/>
  <c r="E16" i="50" s="1"/>
  <c r="E20" i="50" s="1"/>
  <c r="E28" i="50" s="1"/>
  <c r="E35" i="50" s="1"/>
  <c r="E40" i="50" s="1"/>
  <c r="E44" i="50" s="1"/>
  <c r="I40" i="49"/>
  <c r="H40" i="49"/>
  <c r="G40" i="49"/>
  <c r="I39" i="49"/>
  <c r="H39" i="49"/>
  <c r="G39" i="49"/>
  <c r="I38" i="49"/>
  <c r="H38" i="49"/>
  <c r="H42" i="49" s="1"/>
  <c r="G38" i="49"/>
  <c r="I36" i="49"/>
  <c r="H36" i="49"/>
  <c r="G36" i="49"/>
  <c r="I35" i="49"/>
  <c r="H35" i="49"/>
  <c r="G35" i="49"/>
  <c r="I34" i="49"/>
  <c r="H34" i="49"/>
  <c r="G34" i="49"/>
  <c r="I33" i="49"/>
  <c r="H33" i="49"/>
  <c r="G33" i="49"/>
  <c r="I32" i="49"/>
  <c r="H32" i="49"/>
  <c r="G32" i="49"/>
  <c r="I31" i="49"/>
  <c r="H31" i="49"/>
  <c r="G31" i="49"/>
  <c r="I30" i="49"/>
  <c r="H30" i="49"/>
  <c r="G30" i="49"/>
  <c r="I29" i="49"/>
  <c r="H29" i="49"/>
  <c r="H37" i="49" s="1"/>
  <c r="G29" i="49"/>
  <c r="I26" i="49"/>
  <c r="H26" i="49"/>
  <c r="G26" i="49"/>
  <c r="I25" i="49"/>
  <c r="H25" i="49"/>
  <c r="G25" i="49"/>
  <c r="I24" i="49"/>
  <c r="H24" i="49"/>
  <c r="G24" i="49"/>
  <c r="I23" i="49"/>
  <c r="H23" i="49"/>
  <c r="H27" i="49" s="1"/>
  <c r="G23" i="49"/>
  <c r="F22" i="49"/>
  <c r="I21" i="49"/>
  <c r="H21" i="49"/>
  <c r="G21" i="49"/>
  <c r="I19" i="49"/>
  <c r="I22" i="49" s="1"/>
  <c r="H19" i="49"/>
  <c r="G19" i="49"/>
  <c r="G22" i="49" s="1"/>
  <c r="I17" i="49"/>
  <c r="H17" i="49"/>
  <c r="G17" i="49"/>
  <c r="I16" i="49"/>
  <c r="H16" i="49"/>
  <c r="G16" i="49"/>
  <c r="I14" i="49"/>
  <c r="H14" i="49"/>
  <c r="G14" i="49"/>
  <c r="I12" i="49"/>
  <c r="H12" i="49"/>
  <c r="G12" i="49"/>
  <c r="F12" i="49"/>
  <c r="I11" i="49"/>
  <c r="H11" i="49"/>
  <c r="G11" i="49"/>
  <c r="F11" i="49"/>
  <c r="I10" i="49"/>
  <c r="H10" i="49"/>
  <c r="G10" i="49"/>
  <c r="F10" i="49"/>
  <c r="I9" i="49"/>
  <c r="H9" i="49"/>
  <c r="G9" i="49"/>
  <c r="F9" i="49"/>
  <c r="I8" i="49"/>
  <c r="H8" i="49"/>
  <c r="G8" i="49"/>
  <c r="F8" i="49"/>
  <c r="I7" i="49"/>
  <c r="H7" i="49"/>
  <c r="G7" i="49"/>
  <c r="F7" i="49"/>
  <c r="I6" i="49"/>
  <c r="H6" i="49"/>
  <c r="G6" i="49"/>
  <c r="F6" i="49"/>
  <c r="I5" i="49"/>
  <c r="H5" i="49"/>
  <c r="G5" i="49"/>
  <c r="F5" i="49"/>
  <c r="I4" i="49"/>
  <c r="I13" i="49" s="1"/>
  <c r="I18" i="49" s="1"/>
  <c r="H4" i="49"/>
  <c r="G4" i="49"/>
  <c r="G13" i="49" s="1"/>
  <c r="G18" i="49" s="1"/>
  <c r="I3" i="49"/>
  <c r="H3" i="49"/>
  <c r="G3" i="49"/>
  <c r="F3" i="49"/>
  <c r="D71" i="52" l="1"/>
  <c r="G10" i="54"/>
  <c r="I10" i="54"/>
  <c r="D34" i="54"/>
  <c r="D38" i="54" s="1"/>
  <c r="D45" i="54" s="1"/>
  <c r="D42" i="51"/>
  <c r="F42" i="51"/>
  <c r="E48" i="51"/>
  <c r="E49" i="51" s="1"/>
  <c r="C53" i="52"/>
  <c r="E53" i="52"/>
  <c r="D25" i="52"/>
  <c r="D80" i="52"/>
  <c r="C86" i="52"/>
  <c r="E86" i="52"/>
  <c r="C85" i="52"/>
  <c r="E85" i="52"/>
  <c r="D18" i="54"/>
  <c r="C50" i="54"/>
  <c r="E50" i="54"/>
  <c r="H13" i="49"/>
  <c r="H18" i="49" s="1"/>
  <c r="H22" i="49"/>
  <c r="G27" i="49"/>
  <c r="G28" i="49" s="1"/>
  <c r="I27" i="49"/>
  <c r="I28" i="49" s="1"/>
  <c r="G37" i="49"/>
  <c r="I37" i="49"/>
  <c r="G42" i="49"/>
  <c r="I42" i="49"/>
  <c r="F9" i="50"/>
  <c r="F12" i="50" s="1"/>
  <c r="F16" i="50" s="1"/>
  <c r="F20" i="50" s="1"/>
  <c r="F28" i="50" s="1"/>
  <c r="F35" i="50" s="1"/>
  <c r="F40" i="50" s="1"/>
  <c r="F44" i="50" s="1"/>
  <c r="D12" i="51"/>
  <c r="F12" i="51"/>
  <c r="D15" i="51"/>
  <c r="F15" i="51"/>
  <c r="D86" i="52"/>
  <c r="D85" i="52"/>
  <c r="C18" i="54"/>
  <c r="C54" i="54" s="1"/>
  <c r="C55" i="54" s="1"/>
  <c r="E18" i="54"/>
  <c r="E54" i="54" s="1"/>
  <c r="E55" i="54" s="1"/>
  <c r="D49" i="51"/>
  <c r="F49" i="51"/>
  <c r="E25" i="52"/>
  <c r="E44" i="52"/>
  <c r="H13" i="54"/>
  <c r="H21" i="54" s="1"/>
  <c r="D49" i="54" s="1"/>
  <c r="C53" i="54"/>
  <c r="E53" i="54"/>
  <c r="I38" i="54"/>
  <c r="C41" i="52"/>
  <c r="G24" i="54"/>
  <c r="D44" i="52"/>
  <c r="C77" i="52"/>
  <c r="C80" i="52" s="1"/>
  <c r="E77" i="52"/>
  <c r="E80" i="52" s="1"/>
  <c r="C25" i="52"/>
  <c r="D21" i="54"/>
  <c r="C49" i="54"/>
  <c r="G13" i="54"/>
  <c r="G21" i="54" s="1"/>
  <c r="E49" i="54"/>
  <c r="I13" i="54"/>
  <c r="I21" i="54" s="1"/>
  <c r="D53" i="54"/>
  <c r="D50" i="54"/>
  <c r="D55" i="54"/>
  <c r="C31" i="52"/>
  <c r="C84" i="52" s="1"/>
  <c r="C88" i="52" s="1"/>
  <c r="E31" i="52"/>
  <c r="E84" i="52" s="1"/>
  <c r="E88" i="52" s="1"/>
  <c r="H3" i="54"/>
  <c r="H23" i="54" s="1"/>
  <c r="D31" i="52"/>
  <c r="D84" i="52" s="1"/>
  <c r="D88" i="52" s="1"/>
  <c r="G3" i="54"/>
  <c r="G23" i="54" s="1"/>
  <c r="I3" i="54"/>
  <c r="I23" i="54" s="1"/>
  <c r="H28" i="49" l="1"/>
  <c r="H43" i="49" s="1"/>
  <c r="H45" i="49" s="1"/>
  <c r="G43" i="49"/>
  <c r="G45" i="49" s="1"/>
  <c r="E50" i="51"/>
  <c r="D73" i="52" s="1"/>
  <c r="D75" i="52" s="1"/>
  <c r="D82" i="52" s="1"/>
  <c r="I43" i="49"/>
  <c r="I45" i="49" s="1"/>
  <c r="F16" i="51"/>
  <c r="F18" i="51" s="1"/>
  <c r="C21" i="54"/>
  <c r="D16" i="51"/>
  <c r="D18" i="51" s="1"/>
  <c r="E21" i="54"/>
  <c r="D91" i="52"/>
  <c r="D56" i="54"/>
  <c r="D57" i="54"/>
  <c r="C38" i="52"/>
  <c r="E57" i="54"/>
  <c r="E56" i="54"/>
  <c r="F50" i="51"/>
  <c r="E73" i="52" s="1"/>
  <c r="E75" i="52" s="1"/>
  <c r="E82" i="52" s="1"/>
  <c r="E7" i="52"/>
  <c r="E91" i="52"/>
  <c r="E38" i="52"/>
  <c r="C94" i="52"/>
  <c r="D5" i="52"/>
  <c r="C57" i="54"/>
  <c r="C56" i="54"/>
  <c r="D38" i="52"/>
  <c r="D50" i="51"/>
  <c r="C73" i="52" s="1"/>
  <c r="C75" i="52" s="1"/>
  <c r="C82" i="52" s="1"/>
  <c r="C91" i="52" s="1"/>
  <c r="C92" i="52" s="1"/>
  <c r="C7" i="52"/>
  <c r="D7" i="52"/>
  <c r="C95" i="52" l="1"/>
  <c r="D61" i="52"/>
  <c r="D92" i="52" s="1"/>
  <c r="H26" i="54"/>
  <c r="D18" i="52"/>
  <c r="I26" i="54"/>
  <c r="E18" i="52"/>
  <c r="G26" i="54"/>
  <c r="C18" i="52"/>
  <c r="H24" i="54"/>
  <c r="D41" i="52"/>
  <c r="G25" i="54" l="1"/>
  <c r="C26" i="52"/>
  <c r="C39" i="52" s="1"/>
  <c r="I25" i="54"/>
  <c r="E26" i="52"/>
  <c r="E39" i="52" s="1"/>
  <c r="E54" i="52" s="1"/>
  <c r="H25" i="54"/>
  <c r="D26" i="52"/>
  <c r="D39" i="52" s="1"/>
  <c r="E61" i="52"/>
  <c r="E92" i="52" s="1"/>
  <c r="D94" i="52"/>
  <c r="D95" i="52" s="1"/>
  <c r="E5" i="52"/>
  <c r="E41" i="52" l="1"/>
  <c r="E94" i="52" s="1"/>
  <c r="I24" i="54"/>
  <c r="E40" i="52"/>
  <c r="D54" i="52"/>
  <c r="D40" i="52"/>
  <c r="C54" i="52"/>
  <c r="C40" i="52"/>
  <c r="E95" i="52"/>
  <c r="H27" i="54"/>
  <c r="H31" i="54" s="1"/>
  <c r="H39" i="54" s="1"/>
  <c r="D51" i="54"/>
  <c r="I27" i="54"/>
  <c r="I31" i="54" s="1"/>
  <c r="E51" i="54"/>
  <c r="G27" i="54"/>
  <c r="G31" i="54" s="1"/>
  <c r="G39" i="54" s="1"/>
  <c r="C51" i="54"/>
  <c r="I39" i="54" l="1"/>
  <c r="S374" i="3" l="1"/>
  <c r="O374" i="3"/>
  <c r="T362" i="3"/>
  <c r="T354" i="3"/>
  <c r="O353" i="3"/>
  <c r="T337" i="3"/>
  <c r="O337" i="3"/>
  <c r="J337" i="3"/>
  <c r="G337" i="3"/>
  <c r="T315" i="3"/>
  <c r="O315" i="3"/>
  <c r="I315" i="3"/>
  <c r="T284" i="3"/>
  <c r="O284" i="3"/>
  <c r="M284" i="3"/>
  <c r="G284" i="3"/>
  <c r="T283" i="3"/>
  <c r="T282" i="3"/>
  <c r="T281" i="3"/>
  <c r="T280" i="3"/>
  <c r="T279" i="3"/>
  <c r="T278" i="3"/>
  <c r="T277" i="3"/>
  <c r="T276" i="3"/>
  <c r="O275" i="3"/>
  <c r="I275" i="3"/>
  <c r="G275" i="3"/>
  <c r="U274" i="3"/>
  <c r="T274" i="3"/>
  <c r="U273" i="3"/>
  <c r="T273" i="3"/>
  <c r="U272" i="3"/>
  <c r="T272" i="3"/>
  <c r="U271" i="3"/>
  <c r="T271" i="3"/>
  <c r="U270" i="3"/>
  <c r="T270" i="3"/>
  <c r="U269" i="3"/>
  <c r="T269" i="3"/>
  <c r="U268" i="3"/>
  <c r="T268" i="3"/>
  <c r="U267" i="3"/>
  <c r="T267" i="3"/>
  <c r="U266" i="3"/>
  <c r="T266" i="3"/>
  <c r="U265" i="3"/>
  <c r="T265" i="3"/>
  <c r="U264" i="3"/>
  <c r="T275" i="3" s="1"/>
  <c r="T264" i="3"/>
  <c r="T263" i="3"/>
  <c r="T285" i="3" s="1"/>
  <c r="O263" i="3"/>
  <c r="O285" i="3" s="1"/>
  <c r="I263" i="3"/>
  <c r="G263" i="3"/>
  <c r="G285" i="3" s="1"/>
  <c r="T262" i="3"/>
  <c r="T261" i="3"/>
  <c r="T260" i="3"/>
  <c r="T259" i="3"/>
  <c r="T258" i="3"/>
  <c r="T257" i="3"/>
  <c r="T256" i="3"/>
  <c r="T255" i="3"/>
  <c r="T254" i="3"/>
  <c r="T245" i="3"/>
  <c r="O245" i="3"/>
  <c r="I245" i="3"/>
  <c r="G245" i="3"/>
  <c r="O244" i="3"/>
  <c r="O243" i="3"/>
  <c r="O242" i="3"/>
  <c r="O241" i="3"/>
  <c r="T240" i="3"/>
  <c r="T246" i="3" s="1"/>
  <c r="O240" i="3"/>
  <c r="I240" i="3"/>
  <c r="I246" i="3" s="1"/>
  <c r="G240" i="3"/>
  <c r="G246" i="3" s="1"/>
  <c r="O239" i="3"/>
  <c r="O238" i="3"/>
  <c r="O237" i="3"/>
  <c r="O236" i="3"/>
  <c r="O235" i="3"/>
  <c r="O234" i="3"/>
  <c r="O233" i="3"/>
  <c r="O232" i="3"/>
  <c r="O231" i="3"/>
  <c r="O230" i="3"/>
  <c r="O229" i="3"/>
  <c r="O228" i="3"/>
  <c r="O227" i="3"/>
  <c r="O246" i="3" s="1"/>
  <c r="T223" i="3"/>
  <c r="O223" i="3"/>
  <c r="I223" i="3"/>
  <c r="T218" i="3"/>
  <c r="T224" i="3" s="1"/>
  <c r="O218" i="3"/>
  <c r="O224" i="3" s="1"/>
  <c r="I218" i="3"/>
  <c r="I224" i="3" s="1"/>
  <c r="S162" i="3"/>
  <c r="O162" i="3"/>
  <c r="S158" i="3"/>
  <c r="S163" i="3" s="1"/>
  <c r="O158" i="3"/>
  <c r="O163" i="3" s="1"/>
  <c r="S143" i="3"/>
  <c r="O143" i="3"/>
  <c r="S138" i="3"/>
  <c r="S144" i="3" s="1"/>
  <c r="O138" i="3"/>
  <c r="O144" i="3" s="1"/>
  <c r="S128" i="3"/>
  <c r="S167" i="3" s="1"/>
  <c r="O128" i="3"/>
  <c r="O167" i="3" s="1"/>
  <c r="S108" i="3"/>
  <c r="S114" i="3" s="1"/>
  <c r="I108" i="3"/>
  <c r="G108" i="3"/>
  <c r="O107" i="3"/>
  <c r="O106" i="3"/>
  <c r="O105" i="3"/>
  <c r="S85" i="3"/>
  <c r="O85" i="3"/>
  <c r="S74" i="3"/>
  <c r="O74" i="3"/>
  <c r="S71" i="3"/>
  <c r="O71" i="3"/>
  <c r="S68" i="3"/>
  <c r="S87" i="3" s="1"/>
  <c r="O68" i="3"/>
  <c r="O87" i="3" s="1"/>
  <c r="O44" i="3"/>
  <c r="O43" i="3"/>
  <c r="O42" i="3"/>
  <c r="S41" i="3"/>
  <c r="I41" i="3"/>
  <c r="G41" i="3"/>
  <c r="O40" i="3"/>
  <c r="O39" i="3"/>
  <c r="O38" i="3"/>
  <c r="O37" i="3"/>
  <c r="O36" i="3"/>
  <c r="O35" i="3"/>
  <c r="O34" i="3"/>
  <c r="O33" i="3"/>
  <c r="O32" i="3"/>
  <c r="O31" i="3"/>
  <c r="O30" i="3"/>
  <c r="O29" i="3"/>
  <c r="S28" i="3"/>
  <c r="S45" i="3" s="1"/>
  <c r="I28" i="3"/>
  <c r="G28" i="3"/>
  <c r="O27" i="3"/>
  <c r="O26" i="3"/>
  <c r="O25" i="3"/>
  <c r="O24" i="3"/>
  <c r="O23" i="3"/>
  <c r="O22" i="3"/>
  <c r="O21" i="3"/>
  <c r="O20" i="3"/>
  <c r="O19" i="3"/>
  <c r="O18" i="3"/>
  <c r="O17" i="3"/>
  <c r="O16" i="3"/>
  <c r="O15" i="3"/>
  <c r="O14" i="3"/>
  <c r="O13" i="3"/>
  <c r="O12" i="3"/>
  <c r="O11" i="3"/>
  <c r="O10" i="3"/>
  <c r="O9" i="3"/>
  <c r="I45" i="3" l="1"/>
  <c r="O41" i="3"/>
  <c r="O28" i="3"/>
  <c r="G45" i="3"/>
  <c r="O108" i="3"/>
  <c r="O114" i="3" s="1"/>
  <c r="O166" i="3" s="1"/>
  <c r="O168" i="3" s="1"/>
  <c r="S166" i="3"/>
  <c r="S168" i="3" s="1"/>
  <c r="S145" i="3"/>
  <c r="S129" i="3"/>
  <c r="O45" i="3" l="1"/>
  <c r="O145" i="3"/>
  <c r="O129" i="3"/>
</calcChain>
</file>

<file path=xl/sharedStrings.xml><?xml version="1.0" encoding="utf-8"?>
<sst xmlns="http://schemas.openxmlformats.org/spreadsheetml/2006/main" count="1468" uniqueCount="1318">
  <si>
    <t>Durée</t>
  </si>
  <si>
    <t>Clôture</t>
  </si>
  <si>
    <t xml:space="preserve">    N° 11937*03</t>
  </si>
  <si>
    <t>BILAN - ACTIF</t>
  </si>
  <si>
    <r>
      <t xml:space="preserve">         D.G.I.</t>
    </r>
    <r>
      <rPr>
        <sz val="10"/>
        <rFont val="Arial"/>
        <family val="2"/>
      </rPr>
      <t xml:space="preserve"> N°   2050</t>
    </r>
  </si>
  <si>
    <t xml:space="preserve">Désignation de l'entreprise : </t>
  </si>
  <si>
    <t xml:space="preserve">              Durée de l'exercice exprimée en nombre de mois* : </t>
  </si>
  <si>
    <t>Adresse de l'entreprise :</t>
  </si>
  <si>
    <t xml:space="preserve">                  Durée de l'exercice précédent*  :</t>
  </si>
  <si>
    <t>Numéro SIRET* :</t>
  </si>
  <si>
    <t>Code APE :</t>
  </si>
  <si>
    <t>Déclaration souscrite en €</t>
  </si>
  <si>
    <t>Exercice N, clos le : 31/12/20N</t>
  </si>
  <si>
    <t>31/12/20N-1</t>
  </si>
  <si>
    <t>Brut</t>
  </si>
  <si>
    <t>Amortissements, provisions</t>
  </si>
  <si>
    <t>Net</t>
  </si>
  <si>
    <t xml:space="preserve">                  Capital souscrit non appelé (I)                                      </t>
  </si>
  <si>
    <t>AA</t>
  </si>
  <si>
    <t>ACTIF IMMOBILISÉ*</t>
  </si>
  <si>
    <t>IMMOBILISATIONS INCORPORELLES</t>
  </si>
  <si>
    <t>Frais d'établissement*</t>
  </si>
  <si>
    <t>AB</t>
  </si>
  <si>
    <t>AC</t>
  </si>
  <si>
    <t>Frais de recherche et de développement*</t>
  </si>
  <si>
    <t>CX</t>
  </si>
  <si>
    <t>CQ</t>
  </si>
  <si>
    <t>Concession, brevets et droits similaire</t>
  </si>
  <si>
    <t>AF</t>
  </si>
  <si>
    <t>AG</t>
  </si>
  <si>
    <t>Fonds commercial (1)</t>
  </si>
  <si>
    <t>AH</t>
  </si>
  <si>
    <t>AI</t>
  </si>
  <si>
    <t>Autres immobilisations incorporelles</t>
  </si>
  <si>
    <t>AJ</t>
  </si>
  <si>
    <t>AK</t>
  </si>
  <si>
    <t>Avances et acomptes sur immobilisations incorporelles</t>
  </si>
  <si>
    <t>AL</t>
  </si>
  <si>
    <t>AM</t>
  </si>
  <si>
    <t>IMMOBILISATIONS CORPORELLES</t>
  </si>
  <si>
    <t>Terrains</t>
  </si>
  <si>
    <t>AN</t>
  </si>
  <si>
    <t>AO</t>
  </si>
  <si>
    <t>Constructions</t>
  </si>
  <si>
    <t>AP</t>
  </si>
  <si>
    <t>AQ</t>
  </si>
  <si>
    <t>Installations techniques, matériels et outillage industriels</t>
  </si>
  <si>
    <t>AR</t>
  </si>
  <si>
    <t>AS</t>
  </si>
  <si>
    <t>Autres immobilisations corporelles</t>
  </si>
  <si>
    <t>AT</t>
  </si>
  <si>
    <t>AU</t>
  </si>
  <si>
    <t>Immobilisations en cours</t>
  </si>
  <si>
    <t>AV</t>
  </si>
  <si>
    <t>AW</t>
  </si>
  <si>
    <t>Avances et acomptes sur immobilisations corporelles</t>
  </si>
  <si>
    <t>AX</t>
  </si>
  <si>
    <t>AY</t>
  </si>
  <si>
    <t>IMMOBILISATIONS FINANCIERES (2)</t>
  </si>
  <si>
    <t>Participations évalués par mise en équivalence</t>
  </si>
  <si>
    <t>CS</t>
  </si>
  <si>
    <t>CT</t>
  </si>
  <si>
    <t>Autres participations</t>
  </si>
  <si>
    <t>CU</t>
  </si>
  <si>
    <t>CV</t>
  </si>
  <si>
    <t>Créances rattachées à des participations</t>
  </si>
  <si>
    <t>BB</t>
  </si>
  <si>
    <t>BC</t>
  </si>
  <si>
    <t>Autres titres immobilisés</t>
  </si>
  <si>
    <t>BD</t>
  </si>
  <si>
    <t>BE</t>
  </si>
  <si>
    <t>Prêts</t>
  </si>
  <si>
    <t>BF</t>
  </si>
  <si>
    <t>BG</t>
  </si>
  <si>
    <t>Autres immobilisations financières*</t>
  </si>
  <si>
    <t>BH</t>
  </si>
  <si>
    <t>BI</t>
  </si>
  <si>
    <t>TOTAL (II)</t>
  </si>
  <si>
    <t>BJ</t>
  </si>
  <si>
    <t>BK</t>
  </si>
  <si>
    <t>ACTIF CIRCULANT</t>
  </si>
  <si>
    <t>STOCKS*</t>
  </si>
  <si>
    <t>Matières premières, approvisionnements</t>
  </si>
  <si>
    <t>BL</t>
  </si>
  <si>
    <t>BM</t>
  </si>
  <si>
    <t>En cours de production de biens</t>
  </si>
  <si>
    <t>BN</t>
  </si>
  <si>
    <t>BO</t>
  </si>
  <si>
    <t>En cours de production de services</t>
  </si>
  <si>
    <t>BP</t>
  </si>
  <si>
    <t>BQ</t>
  </si>
  <si>
    <t>Produits intermédiaires et finis</t>
  </si>
  <si>
    <t>BR</t>
  </si>
  <si>
    <t>BS</t>
  </si>
  <si>
    <t>Marchandises</t>
  </si>
  <si>
    <t>BT</t>
  </si>
  <si>
    <t>BU</t>
  </si>
  <si>
    <t>Avances et acomptes versés sur commandes</t>
  </si>
  <si>
    <t>BV</t>
  </si>
  <si>
    <t>BW</t>
  </si>
  <si>
    <t>CREANCES</t>
  </si>
  <si>
    <t>Clients et comptes rattachés* (3)</t>
  </si>
  <si>
    <t>BX</t>
  </si>
  <si>
    <t>BY</t>
  </si>
  <si>
    <t>Autres créances (3)</t>
  </si>
  <si>
    <t>BZ</t>
  </si>
  <si>
    <t>CA</t>
  </si>
  <si>
    <t>Capital souscrit et appelé, non versé</t>
  </si>
  <si>
    <t>CB</t>
  </si>
  <si>
    <t>CC</t>
  </si>
  <si>
    <t>DIVERS</t>
  </si>
  <si>
    <t>Valeurs mobilières de placement (dont actions propres)</t>
  </si>
  <si>
    <t>CD</t>
  </si>
  <si>
    <t>CE</t>
  </si>
  <si>
    <t>Disponibilités</t>
  </si>
  <si>
    <t>CF</t>
  </si>
  <si>
    <t>CG</t>
  </si>
  <si>
    <t>COMPTES DE REGULARISATION</t>
  </si>
  <si>
    <t>Charges constatées d'avance* (3) (E)</t>
  </si>
  <si>
    <t>CH</t>
  </si>
  <si>
    <t>CI</t>
  </si>
  <si>
    <t>TOTAL (III)</t>
  </si>
  <si>
    <t>CJ</t>
  </si>
  <si>
    <t>CK</t>
  </si>
  <si>
    <r>
      <t xml:space="preserve">Charges à répartir sur plusieurs exercices*                     </t>
    </r>
    <r>
      <rPr>
        <b/>
        <sz val="9"/>
        <rFont val="Arial"/>
        <family val="2"/>
      </rPr>
      <t>(IV)</t>
    </r>
  </si>
  <si>
    <t>CW</t>
  </si>
  <si>
    <r>
      <t xml:space="preserve">Primes de remboursement des obligations                     </t>
    </r>
    <r>
      <rPr>
        <b/>
        <sz val="9"/>
        <rFont val="Arial"/>
        <family val="2"/>
      </rPr>
      <t>(V)</t>
    </r>
  </si>
  <si>
    <t>CM</t>
  </si>
  <si>
    <r>
      <t xml:space="preserve">Ecarts de conversion actif*         </t>
    </r>
    <r>
      <rPr>
        <b/>
        <sz val="9"/>
        <rFont val="Arial"/>
        <family val="2"/>
      </rPr>
      <t xml:space="preserve">                            (VI)</t>
    </r>
  </si>
  <si>
    <t>CN</t>
  </si>
  <si>
    <t>TOTAL GÉNÉRAL (I à VI)</t>
  </si>
  <si>
    <t>CO</t>
  </si>
  <si>
    <t>1A</t>
  </si>
  <si>
    <t xml:space="preserve">Renvois : (1) Dont droit au bail </t>
  </si>
  <si>
    <t>(2) Part à moins d'un an</t>
  </si>
  <si>
    <t>CP</t>
  </si>
  <si>
    <r>
      <t xml:space="preserve">(3) Part à plus d'un an    </t>
    </r>
    <r>
      <rPr>
        <sz val="8"/>
        <rFont val="Arial"/>
        <family val="2"/>
      </rPr>
      <t>CR</t>
    </r>
  </si>
  <si>
    <t>Clause de réserve de propriété :</t>
  </si>
  <si>
    <t>immobilisations  :</t>
  </si>
  <si>
    <t>Stocks :</t>
  </si>
  <si>
    <t>Créances  :</t>
  </si>
  <si>
    <t>* Des explications concernant cette rubrique sont données dans la notice n° 2032</t>
  </si>
  <si>
    <r>
      <t xml:space="preserve"> N° 11937 * 03         </t>
    </r>
    <r>
      <rPr>
        <b/>
        <sz val="18"/>
        <rFont val="Wingdings"/>
        <charset val="2"/>
      </rPr>
      <t></t>
    </r>
  </si>
  <si>
    <r>
      <t xml:space="preserve">           </t>
    </r>
    <r>
      <rPr>
        <b/>
        <sz val="10"/>
        <rFont val="Arial"/>
        <family val="2"/>
      </rPr>
      <t>BILAN - PASSIF avant répartition</t>
    </r>
  </si>
  <si>
    <r>
      <t>D.G.I.</t>
    </r>
    <r>
      <rPr>
        <sz val="10"/>
        <rFont val="Arial"/>
        <family val="2"/>
      </rPr>
      <t xml:space="preserve"> N° 2051</t>
    </r>
  </si>
  <si>
    <t xml:space="preserve">   Désignation de l'entreprise :</t>
  </si>
  <si>
    <t>(Ne pas reporter le montant des centimes)*</t>
  </si>
  <si>
    <t>Exercice N</t>
  </si>
  <si>
    <t>Exercice N-1</t>
  </si>
  <si>
    <t>CAPITAUX PROPRES</t>
  </si>
  <si>
    <t>Capital social ou individuel (1)* (dont versé………………………………………..)</t>
  </si>
  <si>
    <t>DA</t>
  </si>
  <si>
    <t>Primes d'émission, de fusion, d'apports, ……</t>
  </si>
  <si>
    <t>DB</t>
  </si>
  <si>
    <t xml:space="preserve">Ecarts de réévaluation (2)*               (dont écart d'équivalence </t>
  </si>
  <si>
    <t>EK</t>
  </si>
  <si>
    <t>DC</t>
  </si>
  <si>
    <t>Réserve légale (3)</t>
  </si>
  <si>
    <t>DD</t>
  </si>
  <si>
    <t>Réserves statutaires ou contractuelles</t>
  </si>
  <si>
    <t>DE</t>
  </si>
  <si>
    <t>Réserves réglementées (3)*</t>
  </si>
  <si>
    <t>(Dont réserve spéciale des provisions pour fluctuations des cours)</t>
  </si>
  <si>
    <t>B1</t>
  </si>
  <si>
    <t>DF</t>
  </si>
  <si>
    <t>Autres réserves</t>
  </si>
  <si>
    <t>(Dont réserve relative à l'achat d'œuvres originales d'artistes vivants)*</t>
  </si>
  <si>
    <t>EJ</t>
  </si>
  <si>
    <t>DG</t>
  </si>
  <si>
    <t>Report à nouveau</t>
  </si>
  <si>
    <t>DH</t>
  </si>
  <si>
    <t>RÉSULTAT DE L'EXERCICE (bénéfice ou perte)</t>
  </si>
  <si>
    <t>DI</t>
  </si>
  <si>
    <t>Subvention d'investissement</t>
  </si>
  <si>
    <t>DJ</t>
  </si>
  <si>
    <t>Provisions réglementées*</t>
  </si>
  <si>
    <t>DK</t>
  </si>
  <si>
    <t>TOTAL (I)</t>
  </si>
  <si>
    <t>DL</t>
  </si>
  <si>
    <t>Autres fonds propres</t>
  </si>
  <si>
    <t>Produits des émissions de titres participatifs</t>
  </si>
  <si>
    <t>DM</t>
  </si>
  <si>
    <t>Avances conditionnées</t>
  </si>
  <si>
    <t>DN</t>
  </si>
  <si>
    <t>DO</t>
  </si>
  <si>
    <t>Provisions pour risques et charges</t>
  </si>
  <si>
    <t>Provisions pour risques</t>
  </si>
  <si>
    <t>DP</t>
  </si>
  <si>
    <t>Provisions pour charges</t>
  </si>
  <si>
    <t>DQ</t>
  </si>
  <si>
    <t>DR</t>
  </si>
  <si>
    <t>DETTES (4)</t>
  </si>
  <si>
    <t>Emprunts obligataires convertibles</t>
  </si>
  <si>
    <t>DS</t>
  </si>
  <si>
    <t>Autres emprunts obligataires</t>
  </si>
  <si>
    <t>DT</t>
  </si>
  <si>
    <t>Emprunts et dettes auprès des établissements de crédit (5)</t>
  </si>
  <si>
    <t>DU</t>
  </si>
  <si>
    <t>Emprunts et dettes financières diverses</t>
  </si>
  <si>
    <t>(Dont emprunts participatifs)</t>
  </si>
  <si>
    <t>EI</t>
  </si>
  <si>
    <t>DV</t>
  </si>
  <si>
    <t>Avances et acomptes reçus sur commandes en cours</t>
  </si>
  <si>
    <t>DW</t>
  </si>
  <si>
    <t>Dettes fournisseurs et comptes rattachés</t>
  </si>
  <si>
    <t>DX</t>
  </si>
  <si>
    <t xml:space="preserve">Dettes fiscales et sociales                                  </t>
  </si>
  <si>
    <t>IS 19N-1 =</t>
  </si>
  <si>
    <t>DY</t>
  </si>
  <si>
    <t>Dettes sur immobilisations et comptes rattachés</t>
  </si>
  <si>
    <t>DZ</t>
  </si>
  <si>
    <t>Autres dettes</t>
  </si>
  <si>
    <t>EA</t>
  </si>
  <si>
    <t>Compte régul.</t>
  </si>
  <si>
    <t>Produits constatés d'avance (4)</t>
  </si>
  <si>
    <t>EB</t>
  </si>
  <si>
    <t>TOTAL (IV)</t>
  </si>
  <si>
    <t>EC</t>
  </si>
  <si>
    <t xml:space="preserve">Ecarts de conversion passif*                                                                                                      </t>
  </si>
  <si>
    <t>(V)</t>
  </si>
  <si>
    <t>ED</t>
  </si>
  <si>
    <t>TOTAL GÉNÉRAL (I à V)</t>
  </si>
  <si>
    <t>EE</t>
  </si>
  <si>
    <t>RENVOIS</t>
  </si>
  <si>
    <t>(1)</t>
  </si>
  <si>
    <t>Ecart de réévaluation incorporé au capital</t>
  </si>
  <si>
    <t>1B</t>
  </si>
  <si>
    <t>(2)</t>
  </si>
  <si>
    <t>Réserve spéciale de réévaluation (1959)</t>
  </si>
  <si>
    <t>1C</t>
  </si>
  <si>
    <t>Dont</t>
  </si>
  <si>
    <t>Ecart de réévaluation libre</t>
  </si>
  <si>
    <t>1D</t>
  </si>
  <si>
    <t>Réserve de réévaluation (1976)</t>
  </si>
  <si>
    <t>1E</t>
  </si>
  <si>
    <t>(3)</t>
  </si>
  <si>
    <t>Dont réserve réglementée des plus-values à long terme*</t>
  </si>
  <si>
    <t>EF</t>
  </si>
  <si>
    <t>(4)</t>
  </si>
  <si>
    <t>Dettes et produits constatés d'avance à moins d'un an</t>
  </si>
  <si>
    <t>EG</t>
  </si>
  <si>
    <t>(5)</t>
  </si>
  <si>
    <t>Dont concours bancaires courants et soldes créditeurs de banques et CCP</t>
  </si>
  <si>
    <t>EH</t>
  </si>
  <si>
    <t xml:space="preserve">N° 10167 * 05   </t>
  </si>
  <si>
    <t xml:space="preserve">    D.G.I. N° 2052</t>
  </si>
  <si>
    <t>Désignation de l'entreprise :</t>
  </si>
  <si>
    <t>Exercice (N-1)</t>
  </si>
  <si>
    <t>France</t>
  </si>
  <si>
    <t>Exportations et livraisons intracommunautaires</t>
  </si>
  <si>
    <t>Total</t>
  </si>
  <si>
    <t>PRODUITS D'EXPLOITATION</t>
  </si>
  <si>
    <t>Ventes de marchandises*</t>
  </si>
  <si>
    <t>FA</t>
  </si>
  <si>
    <t>FB</t>
  </si>
  <si>
    <t>FC</t>
  </si>
  <si>
    <t>Production vendue         biens*</t>
  </si>
  <si>
    <t>FD</t>
  </si>
  <si>
    <t>FE</t>
  </si>
  <si>
    <t>FF</t>
  </si>
  <si>
    <t xml:space="preserve">                                       services*</t>
  </si>
  <si>
    <t>FG</t>
  </si>
  <si>
    <t>FH</t>
  </si>
  <si>
    <t>FI</t>
  </si>
  <si>
    <t>Chiffre d'affaires nets*</t>
  </si>
  <si>
    <t>FJ</t>
  </si>
  <si>
    <t>FK</t>
  </si>
  <si>
    <t>FL</t>
  </si>
  <si>
    <t>Production stockée*</t>
  </si>
  <si>
    <t>FM</t>
  </si>
  <si>
    <t>Production immobilisée*</t>
  </si>
  <si>
    <t>FN</t>
  </si>
  <si>
    <t>Subvention d'exploitation</t>
  </si>
  <si>
    <t>FO</t>
  </si>
  <si>
    <t>Reprises sur amortissements et provisions, transfert de charges* (9)</t>
  </si>
  <si>
    <t>FP</t>
  </si>
  <si>
    <t>Autres produits (1) (11)</t>
  </si>
  <si>
    <t>FQ</t>
  </si>
  <si>
    <t>Total des produits d'exploitation (2) (I)</t>
  </si>
  <si>
    <t>FR</t>
  </si>
  <si>
    <t>CHARGES D'EXPLOITATION</t>
  </si>
  <si>
    <r>
      <t xml:space="preserve">Achats de marchandises </t>
    </r>
    <r>
      <rPr>
        <sz val="7"/>
        <rFont val="Arial"/>
        <family val="2"/>
      </rPr>
      <t>(y compris droits de douane)</t>
    </r>
    <r>
      <rPr>
        <sz val="8"/>
        <rFont val="Arial"/>
        <family val="2"/>
      </rPr>
      <t>*</t>
    </r>
  </si>
  <si>
    <t>FS</t>
  </si>
  <si>
    <t>Variation de stock (marchandises)*</t>
  </si>
  <si>
    <t>FT</t>
  </si>
  <si>
    <r>
      <t xml:space="preserve">Achats de matières premières et autres approvisionnements </t>
    </r>
    <r>
      <rPr>
        <sz val="7"/>
        <rFont val="Arial"/>
        <family val="2"/>
      </rPr>
      <t>( y compris droits de douane)</t>
    </r>
    <r>
      <rPr>
        <sz val="8"/>
        <rFont val="Arial"/>
        <family val="2"/>
      </rPr>
      <t>*</t>
    </r>
  </si>
  <si>
    <t>FU</t>
  </si>
  <si>
    <t>Variation de stock (matières premières et approvisionnements)*</t>
  </si>
  <si>
    <t>FV</t>
  </si>
  <si>
    <t>Autres achats et charges externes (3) (6bis)*</t>
  </si>
  <si>
    <t>FW</t>
  </si>
  <si>
    <t>Impôts, taxes, versements assimilés*</t>
  </si>
  <si>
    <t>FX</t>
  </si>
  <si>
    <t>Salaires et traitements*</t>
  </si>
  <si>
    <t>FY</t>
  </si>
  <si>
    <t>Charges sociales (10)</t>
  </si>
  <si>
    <t>FZ</t>
  </si>
  <si>
    <t>DOTATIONS D'EXPLOITATION</t>
  </si>
  <si>
    <t xml:space="preserve"> - sur immoblisations :</t>
  </si>
  <si>
    <t>- dotations aux amortissements*</t>
  </si>
  <si>
    <t>GA</t>
  </si>
  <si>
    <t>- dotations aux provisions *</t>
  </si>
  <si>
    <t>GB</t>
  </si>
  <si>
    <t xml:space="preserve"> - sur actif circulant : dotations aux provisions</t>
  </si>
  <si>
    <t>GC</t>
  </si>
  <si>
    <t xml:space="preserve"> - Pour risques et charges : dotations aux provisions</t>
  </si>
  <si>
    <t>GD</t>
  </si>
  <si>
    <t>Autres charges (12)</t>
  </si>
  <si>
    <t>GE</t>
  </si>
  <si>
    <t>Total des charges d'exploitation (4) (II)</t>
  </si>
  <si>
    <t>GF</t>
  </si>
  <si>
    <t xml:space="preserve">       1 - RÉSULTAT D'EXPLOITATION (I - II)</t>
  </si>
  <si>
    <t>GG</t>
  </si>
  <si>
    <t>Opérations en commun</t>
  </si>
  <si>
    <t xml:space="preserve">Bénéfice attribué ou perte transférée*                                                                       </t>
  </si>
  <si>
    <t xml:space="preserve"> (III)</t>
  </si>
  <si>
    <t>GH</t>
  </si>
  <si>
    <r>
      <t xml:space="preserve">Perte supportée ou bénéfice transféré*                                                                     </t>
    </r>
    <r>
      <rPr>
        <b/>
        <sz val="8"/>
        <rFont val="Arial"/>
        <family val="2"/>
      </rPr>
      <t xml:space="preserve"> </t>
    </r>
  </si>
  <si>
    <t>(IV)</t>
  </si>
  <si>
    <t>GI</t>
  </si>
  <si>
    <t>PRODUITS FINANCIERS</t>
  </si>
  <si>
    <t>Produits financiers de participations (5)</t>
  </si>
  <si>
    <t>GJ</t>
  </si>
  <si>
    <t>Produits des autres valeurs mobilières et créances de l'actif immobilisé</t>
  </si>
  <si>
    <t>GK</t>
  </si>
  <si>
    <t>Autres intérêts et produits assimilés (5)</t>
  </si>
  <si>
    <t>GL</t>
  </si>
  <si>
    <t>Reprises sur provisions et transfert de charges</t>
  </si>
  <si>
    <t>GM</t>
  </si>
  <si>
    <t>Différences positives de change</t>
  </si>
  <si>
    <t>GN</t>
  </si>
  <si>
    <t>Produits nets sur cessions de valeurs mobilières de placement</t>
  </si>
  <si>
    <t>GO</t>
  </si>
  <si>
    <t>Total des produits financiers (V)</t>
  </si>
  <si>
    <t>GP</t>
  </si>
  <si>
    <t>CHARGES FINANCIERES</t>
  </si>
  <si>
    <t>Dotations financières aux amortissements et provisions*</t>
  </si>
  <si>
    <t>GQ</t>
  </si>
  <si>
    <t>Intérêts et charges assimilées (6)</t>
  </si>
  <si>
    <t>GR</t>
  </si>
  <si>
    <t>Différence négative de change</t>
  </si>
  <si>
    <t>GS</t>
  </si>
  <si>
    <t>Charges nettes sur cession de valeurs mobilières de placement</t>
  </si>
  <si>
    <t>GT</t>
  </si>
  <si>
    <t>Total des charges financières (VI)</t>
  </si>
  <si>
    <t>GU</t>
  </si>
  <si>
    <t xml:space="preserve"> 2 - RÉSULTAT FINANCIER (V - VI)</t>
  </si>
  <si>
    <t>GV</t>
  </si>
  <si>
    <t xml:space="preserve"> 3 - RÉSULTAT COURANT AVANT IMPÔTS (I-II+III-IV +V - VI)</t>
  </si>
  <si>
    <t>GW</t>
  </si>
  <si>
    <t xml:space="preserve">           N° 10947 * 03</t>
  </si>
  <si>
    <r>
      <t xml:space="preserve">COMPTE DE RÉSULTAT DE L'EXERCICE </t>
    </r>
    <r>
      <rPr>
        <sz val="9"/>
        <rFont val="Arial"/>
        <family val="2"/>
      </rPr>
      <t>(Suite)</t>
    </r>
  </si>
  <si>
    <t>D.G.I. N°   2053</t>
  </si>
  <si>
    <t>PRODUITS EXCEPTIONNELS</t>
  </si>
  <si>
    <t>Produits exceptionnels sur opérations de gestion</t>
  </si>
  <si>
    <t>HA</t>
  </si>
  <si>
    <t>Produits exceptionnels sur opérations en capital*</t>
  </si>
  <si>
    <t>HB</t>
  </si>
  <si>
    <t>HC</t>
  </si>
  <si>
    <t>Total des produits exceptionnels (7)        (VII)</t>
  </si>
  <si>
    <t>HD</t>
  </si>
  <si>
    <t>CHARGES EXCEPTIONNELLES</t>
  </si>
  <si>
    <t>Charges exceptionnelles sur opérations de gestion (6bis)</t>
  </si>
  <si>
    <t>HE</t>
  </si>
  <si>
    <t>Charges exceptionnelles sur opérations en capital*</t>
  </si>
  <si>
    <t>HF</t>
  </si>
  <si>
    <t>Dotations exceptionnelles aux amortissements et provisions</t>
  </si>
  <si>
    <t>HG</t>
  </si>
  <si>
    <t>Total des charges exceptionnelles (7)       (VIII)</t>
  </si>
  <si>
    <t>HH</t>
  </si>
  <si>
    <t xml:space="preserve"> 4  -  RÉSULTAT EXCEPTIONNEL (VII - VIII)</t>
  </si>
  <si>
    <t>HI</t>
  </si>
  <si>
    <t xml:space="preserve">  Participation des salariés aux résultats de l'entreprise                                                                             (IX)</t>
  </si>
  <si>
    <t>HJ</t>
  </si>
  <si>
    <t xml:space="preserve">  Impôts sur les bénéfices*                                                                                                                      (X)</t>
  </si>
  <si>
    <t>HK</t>
  </si>
  <si>
    <t xml:space="preserve">                                                                         TOTAL DES PRODUITS (I+III+V+VII)</t>
  </si>
  <si>
    <t>HL</t>
  </si>
  <si>
    <t xml:space="preserve">                                                                         TOTAL DES CHARGES (II+IV+VI+VIII+IX+X)</t>
  </si>
  <si>
    <t>HM</t>
  </si>
  <si>
    <t>5 - BÉNÉFICE OU PERTE (Total des produits - total des charges)</t>
  </si>
  <si>
    <t>HN</t>
  </si>
  <si>
    <t>Dont produits nets partiels sur opérations à long terme</t>
  </si>
  <si>
    <t>HO</t>
  </si>
  <si>
    <t>produits de locations immobilières</t>
  </si>
  <si>
    <t>HY</t>
  </si>
  <si>
    <r>
      <t>produits d'exploitation afférents à des exercices antérieurs</t>
    </r>
    <r>
      <rPr>
        <sz val="7"/>
        <rFont val="Arial"/>
        <family val="2"/>
      </rPr>
      <t xml:space="preserve"> (à détailler au (8) ci-dessous)</t>
    </r>
  </si>
  <si>
    <t>1G</t>
  </si>
  <si>
    <t>- crédit-bail mobilier *</t>
  </si>
  <si>
    <t>HP</t>
  </si>
  <si>
    <t>- crédit-bail immobilier</t>
  </si>
  <si>
    <t>HQ</t>
  </si>
  <si>
    <t>Dont charges d'exploitation afférentes à des exercices antérieurs (8)</t>
  </si>
  <si>
    <t>1H</t>
  </si>
  <si>
    <t xml:space="preserve"> Dont produits concernant les entreprises liées</t>
  </si>
  <si>
    <t>1J</t>
  </si>
  <si>
    <t>(6)</t>
  </si>
  <si>
    <t>Dont intérêts concernant les entreprises liées</t>
  </si>
  <si>
    <t>IK</t>
  </si>
  <si>
    <t>(6bis)</t>
  </si>
  <si>
    <t>Dont dons faits à des organismes d'intérêt général (art. 238 bis du C.G.I.)</t>
  </si>
  <si>
    <t>HX</t>
  </si>
  <si>
    <t>(9)</t>
  </si>
  <si>
    <t>Dont transferts de charges</t>
  </si>
  <si>
    <t>A1</t>
  </si>
  <si>
    <t>A1 = A1A</t>
  </si>
  <si>
    <t>(10)</t>
  </si>
  <si>
    <t>Dont cotisations personnelles de l'exploitant (13)</t>
  </si>
  <si>
    <t>A2</t>
  </si>
  <si>
    <t>(11)</t>
  </si>
  <si>
    <t>Dont redevances pour concessions de brevets, de licences (produits)</t>
  </si>
  <si>
    <t>A3</t>
  </si>
  <si>
    <t>(12)</t>
  </si>
  <si>
    <t>Dont redevances pour concessions de brevets, de licences (charges)</t>
  </si>
  <si>
    <t>A4</t>
  </si>
  <si>
    <t>(13)</t>
  </si>
  <si>
    <t>Dont primes et cotisations complémentaires personnelles : facultatives</t>
  </si>
  <si>
    <t>A6</t>
  </si>
  <si>
    <t>Obligatoires</t>
  </si>
  <si>
    <t>A9</t>
  </si>
  <si>
    <t>(7)</t>
  </si>
  <si>
    <r>
      <t>Détail des produits et charges exceptionnels</t>
    </r>
    <r>
      <rPr>
        <sz val="7"/>
        <rFont val="Arial"/>
        <family val="2"/>
      </rPr>
      <t xml:space="preserve"> (si ce cadre est insuffisant, joindre un état du même modèle) :</t>
    </r>
  </si>
  <si>
    <t>Charges exceptionnelles</t>
  </si>
  <si>
    <t>Produits exceptionnelles</t>
  </si>
  <si>
    <t>(8)</t>
  </si>
  <si>
    <t>Détail des produits et charges sur exercices antérieurs :</t>
  </si>
  <si>
    <t>Charges antérieures</t>
  </si>
  <si>
    <t>Produits antérieurs</t>
  </si>
  <si>
    <t xml:space="preserve">     N° 10169 * 05</t>
  </si>
  <si>
    <t>IMMOBILISATIONS</t>
  </si>
  <si>
    <r>
      <t>D.G.I.</t>
    </r>
    <r>
      <rPr>
        <sz val="10"/>
        <rFont val="Arial"/>
        <family val="2"/>
      </rPr>
      <t xml:space="preserve"> N°   2054</t>
    </r>
  </si>
  <si>
    <r>
      <t xml:space="preserve">  Désignation de l'entreprise :  </t>
    </r>
    <r>
      <rPr>
        <sz val="10"/>
        <rFont val="Brushed Script"/>
      </rPr>
      <t xml:space="preserve"> </t>
    </r>
  </si>
  <si>
    <t>CADRE A</t>
  </si>
  <si>
    <t>Valeur brute des immobilisations au début de l'exercice</t>
  </si>
  <si>
    <t>Augmentations</t>
  </si>
  <si>
    <t>Consécutives à une réévaluation pratiquée au cours de l'exercice ou résultant d'une mise en équivalence</t>
  </si>
  <si>
    <t>Acquisitions, créations, apports et virements de poste à poste</t>
  </si>
  <si>
    <t>INCORP.</t>
  </si>
  <si>
    <r>
      <t xml:space="preserve">Frais d'établissement, de recherche et de développements                                                                             </t>
    </r>
    <r>
      <rPr>
        <b/>
        <sz val="7"/>
        <rFont val="Times New Roman"/>
        <family val="1"/>
      </rPr>
      <t>TOTAL I</t>
    </r>
  </si>
  <si>
    <t>KA</t>
  </si>
  <si>
    <t>KB</t>
  </si>
  <si>
    <t>KC</t>
  </si>
  <si>
    <r>
      <t xml:space="preserve">Autres postes d'immobilisations incorporelles                                                                                                    </t>
    </r>
    <r>
      <rPr>
        <b/>
        <sz val="7"/>
        <rFont val="Times New Roman"/>
        <family val="1"/>
      </rPr>
      <t>TOTAL II</t>
    </r>
  </si>
  <si>
    <t>KD</t>
  </si>
  <si>
    <t>KE</t>
  </si>
  <si>
    <t>KF</t>
  </si>
  <si>
    <t>CORPORELLES</t>
  </si>
  <si>
    <t>KG</t>
  </si>
  <si>
    <t>KH</t>
  </si>
  <si>
    <t>KI</t>
  </si>
  <si>
    <t>Sur sol propre</t>
  </si>
  <si>
    <t>KJ</t>
  </si>
  <si>
    <t>KK</t>
  </si>
  <si>
    <t>KL</t>
  </si>
  <si>
    <t>Sur sol d'autrui</t>
  </si>
  <si>
    <t>KM</t>
  </si>
  <si>
    <t>KN</t>
  </si>
  <si>
    <t>KO</t>
  </si>
  <si>
    <t>Installations générales, agencements et aménagts.*</t>
  </si>
  <si>
    <t>KP</t>
  </si>
  <si>
    <t>KQ</t>
  </si>
  <si>
    <t>KR</t>
  </si>
  <si>
    <t>Installations techniques, matériel et outillages industriels</t>
  </si>
  <si>
    <t>KS</t>
  </si>
  <si>
    <t>KT</t>
  </si>
  <si>
    <t>KU</t>
  </si>
  <si>
    <t>KV</t>
  </si>
  <si>
    <t>KW</t>
  </si>
  <si>
    <t>KX</t>
  </si>
  <si>
    <t>Matériel de transport</t>
  </si>
  <si>
    <t>KY</t>
  </si>
  <si>
    <t>KZ</t>
  </si>
  <si>
    <t>LA</t>
  </si>
  <si>
    <t>Matériel de bureau et informatique, mobilier</t>
  </si>
  <si>
    <t>LB</t>
  </si>
  <si>
    <t>LC</t>
  </si>
  <si>
    <t>LD</t>
  </si>
  <si>
    <t>Emballages récupérables et divers</t>
  </si>
  <si>
    <t>LE</t>
  </si>
  <si>
    <t>LF</t>
  </si>
  <si>
    <t>LG</t>
  </si>
  <si>
    <t>Immobilisations corporelles en cours</t>
  </si>
  <si>
    <t>LH</t>
  </si>
  <si>
    <t>LI</t>
  </si>
  <si>
    <t>LJ</t>
  </si>
  <si>
    <t>Avances et acomptes</t>
  </si>
  <si>
    <t>LK</t>
  </si>
  <si>
    <t>LL</t>
  </si>
  <si>
    <t>LM</t>
  </si>
  <si>
    <t xml:space="preserve">TOTAL III </t>
  </si>
  <si>
    <t>LN</t>
  </si>
  <si>
    <t>LO</t>
  </si>
  <si>
    <t>LP</t>
  </si>
  <si>
    <t>FINANCIERES</t>
  </si>
  <si>
    <t>Participations évaluées par mise en équivalence</t>
  </si>
  <si>
    <t>8G</t>
  </si>
  <si>
    <t>8M</t>
  </si>
  <si>
    <t>8T</t>
  </si>
  <si>
    <t>8U</t>
  </si>
  <si>
    <t>8V</t>
  </si>
  <si>
    <t>8W</t>
  </si>
  <si>
    <t>1P</t>
  </si>
  <si>
    <t>1R</t>
  </si>
  <si>
    <t>1S</t>
  </si>
  <si>
    <t>Prêts et autres immobilisations financières</t>
  </si>
  <si>
    <t>1T</t>
  </si>
  <si>
    <t>1U</t>
  </si>
  <si>
    <t>1V</t>
  </si>
  <si>
    <t xml:space="preserve">TOTAL IV </t>
  </si>
  <si>
    <t>LQ</t>
  </si>
  <si>
    <t>LR</t>
  </si>
  <si>
    <t>LS</t>
  </si>
  <si>
    <t xml:space="preserve">TOTAL GÉNÉRAL  (I + II +III + IV) </t>
  </si>
  <si>
    <t>0G</t>
  </si>
  <si>
    <t>0H</t>
  </si>
  <si>
    <t>0J</t>
  </si>
  <si>
    <t>CADRE B</t>
  </si>
  <si>
    <t>Diminutions</t>
  </si>
  <si>
    <t>Valeur brute des immobilisations à la fin de l'exercice</t>
  </si>
  <si>
    <t>Réévaluation légale ou évaluation par mise en équivalence</t>
  </si>
  <si>
    <t>par virement de poste à poste</t>
  </si>
  <si>
    <t>Par cession à des tiers ou mises hors services ou résultant d'une mise en équivalence</t>
  </si>
  <si>
    <t>Valeur d'origine des immobilisations en fin d'exercice</t>
  </si>
  <si>
    <r>
      <t xml:space="preserve">Frais d'établissement, de recherche et développement       </t>
    </r>
    <r>
      <rPr>
        <b/>
        <sz val="7"/>
        <rFont val="Times New Roman"/>
        <family val="1"/>
      </rPr>
      <t>TOTAL I</t>
    </r>
  </si>
  <si>
    <t>LT</t>
  </si>
  <si>
    <t>LU</t>
  </si>
  <si>
    <t>1W</t>
  </si>
  <si>
    <r>
      <t xml:space="preserve">Autres postes d'immobilisation incorporelles         </t>
    </r>
    <r>
      <rPr>
        <b/>
        <sz val="7"/>
        <rFont val="Times New Roman"/>
        <family val="1"/>
      </rPr>
      <t xml:space="preserve">TOTAL II </t>
    </r>
    <r>
      <rPr>
        <sz val="7"/>
        <rFont val="Times New Roman"/>
        <family val="1"/>
      </rPr>
      <t xml:space="preserve">    </t>
    </r>
    <r>
      <rPr>
        <sz val="7"/>
        <rFont val="Arial"/>
        <family val="2"/>
      </rPr>
      <t xml:space="preserve">                                                                                                       </t>
    </r>
    <r>
      <rPr>
        <b/>
        <sz val="7"/>
        <rFont val="Arial"/>
        <family val="2"/>
      </rPr>
      <t/>
    </r>
  </si>
  <si>
    <t>LV</t>
  </si>
  <si>
    <t>LW</t>
  </si>
  <si>
    <t>1X</t>
  </si>
  <si>
    <t>LX</t>
  </si>
  <si>
    <t>LY</t>
  </si>
  <si>
    <t>LZ</t>
  </si>
  <si>
    <t>MA</t>
  </si>
  <si>
    <t>MB</t>
  </si>
  <si>
    <t>MC</t>
  </si>
  <si>
    <t>MD</t>
  </si>
  <si>
    <t>ME</t>
  </si>
  <si>
    <t>MF</t>
  </si>
  <si>
    <t>Inst. gales. Agencts. et am. des constructions</t>
  </si>
  <si>
    <t>MG</t>
  </si>
  <si>
    <t>MH</t>
  </si>
  <si>
    <t>MI</t>
  </si>
  <si>
    <t>MJ</t>
  </si>
  <si>
    <t>MK</t>
  </si>
  <si>
    <t>ML</t>
  </si>
  <si>
    <t>Inst. gales. Agencts. et aménagents divers</t>
  </si>
  <si>
    <t>MM</t>
  </si>
  <si>
    <t>MN</t>
  </si>
  <si>
    <t>MO</t>
  </si>
  <si>
    <t>MP</t>
  </si>
  <si>
    <t>MQ</t>
  </si>
  <si>
    <t>MR</t>
  </si>
  <si>
    <t>MS</t>
  </si>
  <si>
    <t>MT</t>
  </si>
  <si>
    <t>MU</t>
  </si>
  <si>
    <t>Emballages récupérables et divers*</t>
  </si>
  <si>
    <t>MV</t>
  </si>
  <si>
    <t>MW</t>
  </si>
  <si>
    <t>MX</t>
  </si>
  <si>
    <t>MY</t>
  </si>
  <si>
    <t>MZ</t>
  </si>
  <si>
    <t>NA</t>
  </si>
  <si>
    <t>NB</t>
  </si>
  <si>
    <t>NC</t>
  </si>
  <si>
    <t>ND</t>
  </si>
  <si>
    <t>NE</t>
  </si>
  <si>
    <t>NF</t>
  </si>
  <si>
    <t>NG</t>
  </si>
  <si>
    <t>NH</t>
  </si>
  <si>
    <t>NI</t>
  </si>
  <si>
    <t>0U</t>
  </si>
  <si>
    <t>0V</t>
  </si>
  <si>
    <t>0W</t>
  </si>
  <si>
    <t>0X</t>
  </si>
  <si>
    <t>0Y</t>
  </si>
  <si>
    <t>0Z</t>
  </si>
  <si>
    <t>2B</t>
  </si>
  <si>
    <t>2C</t>
  </si>
  <si>
    <t>2D</t>
  </si>
  <si>
    <t>3e</t>
  </si>
  <si>
    <t>2G</t>
  </si>
  <si>
    <t>NJ</t>
  </si>
  <si>
    <t>NK</t>
  </si>
  <si>
    <t>2H</t>
  </si>
  <si>
    <t>0K</t>
  </si>
  <si>
    <t>0L</t>
  </si>
  <si>
    <t>0M</t>
  </si>
  <si>
    <t xml:space="preserve">                     N° 10949*03</t>
  </si>
  <si>
    <t xml:space="preserve">     D.G.I. N°   2056</t>
  </si>
  <si>
    <r>
      <t xml:space="preserve">                 Désignation de l'entreprise :  </t>
    </r>
    <r>
      <rPr>
        <sz val="10"/>
        <rFont val="Brushed Script"/>
      </rPr>
      <t xml:space="preserve"> </t>
    </r>
  </si>
  <si>
    <t>Nature des provisions</t>
  </si>
  <si>
    <t>Montant au début de l'exercice</t>
  </si>
  <si>
    <t>AUGMENTATIONS                                           Dotations de l'exercice</t>
  </si>
  <si>
    <t>DIMINUTIONS                                                Reprises de l'exercice</t>
  </si>
  <si>
    <t>Montant                                                                                       à la fin de l'exercice*</t>
  </si>
  <si>
    <t>Provisions   réglementées</t>
  </si>
  <si>
    <t>Provisions pour réconstitution des gisements miniers et pétroliers</t>
  </si>
  <si>
    <t>3T</t>
  </si>
  <si>
    <t>TA</t>
  </si>
  <si>
    <t>TB</t>
  </si>
  <si>
    <t>TC</t>
  </si>
  <si>
    <t>Provisions pour investissement (art. 237 bis A-II)</t>
  </si>
  <si>
    <t>3U</t>
  </si>
  <si>
    <t>TD</t>
  </si>
  <si>
    <t>TE</t>
  </si>
  <si>
    <t>TF</t>
  </si>
  <si>
    <t>Provisions pour hausse des prix (1)</t>
  </si>
  <si>
    <t>3V</t>
  </si>
  <si>
    <t>TG</t>
  </si>
  <si>
    <t>TH</t>
  </si>
  <si>
    <t>TI</t>
  </si>
  <si>
    <t>Provisions pour fluctuation des cours</t>
  </si>
  <si>
    <t>3W</t>
  </si>
  <si>
    <t>TJ</t>
  </si>
  <si>
    <t>TK</t>
  </si>
  <si>
    <t>TL</t>
  </si>
  <si>
    <t>Amortissements dérogatoires</t>
  </si>
  <si>
    <t>3X</t>
  </si>
  <si>
    <t>TM</t>
  </si>
  <si>
    <t>TN</t>
  </si>
  <si>
    <t>TO</t>
  </si>
  <si>
    <t>Provisions fiscales pour implantations à l'étranger constitués avant le 1.1.1992</t>
  </si>
  <si>
    <t>IA</t>
  </si>
  <si>
    <t>IB</t>
  </si>
  <si>
    <t>IC</t>
  </si>
  <si>
    <t>ID</t>
  </si>
  <si>
    <t>Provisions fiscales pour implantations à l'étranger constitués après le 1.1.1992</t>
  </si>
  <si>
    <t>IE</t>
  </si>
  <si>
    <t>IF</t>
  </si>
  <si>
    <t>IG</t>
  </si>
  <si>
    <t>IH</t>
  </si>
  <si>
    <t>Provisions pour prêts d'installation (art. 39 quinquies H du CGI)</t>
  </si>
  <si>
    <t>IJ</t>
  </si>
  <si>
    <t>IL</t>
  </si>
  <si>
    <t>IM</t>
  </si>
  <si>
    <t>Autres provisions réglementées (1)</t>
  </si>
  <si>
    <t>3Y</t>
  </si>
  <si>
    <t>TP</t>
  </si>
  <si>
    <t>TQ</t>
  </si>
  <si>
    <t>TR</t>
  </si>
  <si>
    <r>
      <t xml:space="preserve">                                                                        TOTAL</t>
    </r>
    <r>
      <rPr>
        <b/>
        <sz val="7"/>
        <rFont val="Times New Roman"/>
        <family val="1"/>
      </rPr>
      <t xml:space="preserve"> I </t>
    </r>
  </si>
  <si>
    <t>3Z</t>
  </si>
  <si>
    <t>TS</t>
  </si>
  <si>
    <t>TT</t>
  </si>
  <si>
    <t>TU</t>
  </si>
  <si>
    <t>Provisions pour litiges</t>
  </si>
  <si>
    <t>4A</t>
  </si>
  <si>
    <t>4B</t>
  </si>
  <si>
    <t>4C</t>
  </si>
  <si>
    <t>4D</t>
  </si>
  <si>
    <t>Provisions pour garanties données aux clients</t>
  </si>
  <si>
    <t>5e</t>
  </si>
  <si>
    <t>4G</t>
  </si>
  <si>
    <t>4H</t>
  </si>
  <si>
    <t>Provisions pour pertes sur marchés à terme</t>
  </si>
  <si>
    <t>4J</t>
  </si>
  <si>
    <t>4K</t>
  </si>
  <si>
    <t>4L</t>
  </si>
  <si>
    <t>4M</t>
  </si>
  <si>
    <t>Provisions pour amendes et pénalités</t>
  </si>
  <si>
    <t>4N</t>
  </si>
  <si>
    <t>4P</t>
  </si>
  <si>
    <t>4R</t>
  </si>
  <si>
    <t>4S</t>
  </si>
  <si>
    <t>Provisions pour perte de change</t>
  </si>
  <si>
    <t>4T</t>
  </si>
  <si>
    <t>4U</t>
  </si>
  <si>
    <t>4V</t>
  </si>
  <si>
    <t>4W</t>
  </si>
  <si>
    <t>Provisions pour pensions et obligations similaires</t>
  </si>
  <si>
    <t>4X</t>
  </si>
  <si>
    <t>4Y</t>
  </si>
  <si>
    <t>4Z</t>
  </si>
  <si>
    <t>5A</t>
  </si>
  <si>
    <t>Provisions pour impôts (1)</t>
  </si>
  <si>
    <t>5B</t>
  </si>
  <si>
    <t>5C</t>
  </si>
  <si>
    <t>5D</t>
  </si>
  <si>
    <t>5E</t>
  </si>
  <si>
    <t>Provisions pour renouvellement des immobilisations*</t>
  </si>
  <si>
    <t>5H</t>
  </si>
  <si>
    <t>5J</t>
  </si>
  <si>
    <t>5K</t>
  </si>
  <si>
    <t>Provisions pour grosses réparations</t>
  </si>
  <si>
    <t>5L</t>
  </si>
  <si>
    <t>5M</t>
  </si>
  <si>
    <t>5N</t>
  </si>
  <si>
    <t>5P</t>
  </si>
  <si>
    <t>Provisions pour charges sociales et fiscales sur congés à payer*</t>
  </si>
  <si>
    <t>5R</t>
  </si>
  <si>
    <t>5S</t>
  </si>
  <si>
    <t>5T</t>
  </si>
  <si>
    <t>5U</t>
  </si>
  <si>
    <t>Autres provisions pour risques et charges (1)</t>
  </si>
  <si>
    <t>5V</t>
  </si>
  <si>
    <t>5W</t>
  </si>
  <si>
    <t>5X</t>
  </si>
  <si>
    <t>5Y</t>
  </si>
  <si>
    <r>
      <t>TOTAL</t>
    </r>
    <r>
      <rPr>
        <b/>
        <sz val="7"/>
        <rFont val="Times New Roman"/>
        <family val="1"/>
      </rPr>
      <t xml:space="preserve"> II </t>
    </r>
  </si>
  <si>
    <t>5Z</t>
  </si>
  <si>
    <t>TV</t>
  </si>
  <si>
    <t>TW</t>
  </si>
  <si>
    <t>TX</t>
  </si>
  <si>
    <t>Provisions pour dépréciation</t>
  </si>
  <si>
    <t>sur immobilisations</t>
  </si>
  <si>
    <t>- incorporelles</t>
  </si>
  <si>
    <t>6A</t>
  </si>
  <si>
    <t>6B</t>
  </si>
  <si>
    <t>6C</t>
  </si>
  <si>
    <t>6D</t>
  </si>
  <si>
    <t>- corporelles</t>
  </si>
  <si>
    <t>7e</t>
  </si>
  <si>
    <t>6G</t>
  </si>
  <si>
    <t>6H</t>
  </si>
  <si>
    <t>- titres mis en équivalence</t>
  </si>
  <si>
    <t>O3</t>
  </si>
  <si>
    <t>04</t>
  </si>
  <si>
    <t>05</t>
  </si>
  <si>
    <t>- titres de participation</t>
  </si>
  <si>
    <t>9U</t>
  </si>
  <si>
    <t>9V</t>
  </si>
  <si>
    <t>9W</t>
  </si>
  <si>
    <t>9X</t>
  </si>
  <si>
    <t>- autres immobilisations financières</t>
  </si>
  <si>
    <t>07</t>
  </si>
  <si>
    <t>08</t>
  </si>
  <si>
    <t>09</t>
  </si>
  <si>
    <t>Sur stocks et en-cours</t>
  </si>
  <si>
    <t>6N</t>
  </si>
  <si>
    <t>6P</t>
  </si>
  <si>
    <t>6R</t>
  </si>
  <si>
    <t>6S</t>
  </si>
  <si>
    <t>Sur comptes clients</t>
  </si>
  <si>
    <t>6T</t>
  </si>
  <si>
    <t>6U</t>
  </si>
  <si>
    <t>6V</t>
  </si>
  <si>
    <t>6W</t>
  </si>
  <si>
    <t>Autres provisions pour dépréciation (1)</t>
  </si>
  <si>
    <t>6X</t>
  </si>
  <si>
    <t>6Y</t>
  </si>
  <si>
    <t>6Z</t>
  </si>
  <si>
    <t>7A</t>
  </si>
  <si>
    <r>
      <t>TOTAL</t>
    </r>
    <r>
      <rPr>
        <b/>
        <sz val="7"/>
        <rFont val="Times New Roman"/>
        <family val="1"/>
      </rPr>
      <t xml:space="preserve"> III </t>
    </r>
  </si>
  <si>
    <t>7B</t>
  </si>
  <si>
    <t>TY</t>
  </si>
  <si>
    <t>TZ</t>
  </si>
  <si>
    <t>UA</t>
  </si>
  <si>
    <r>
      <t xml:space="preserve">TOTAL GÉNÉRAL </t>
    </r>
    <r>
      <rPr>
        <b/>
        <sz val="7"/>
        <rFont val="Times New Roman"/>
        <family val="1"/>
      </rPr>
      <t xml:space="preserve"> (I + II +III) </t>
    </r>
  </si>
  <si>
    <t>7C</t>
  </si>
  <si>
    <t>UB</t>
  </si>
  <si>
    <t>UC</t>
  </si>
  <si>
    <t>UD</t>
  </si>
  <si>
    <t>Dont dotations     et reprises</t>
  </si>
  <si>
    <t>- d'explotation</t>
  </si>
  <si>
    <t>UE</t>
  </si>
  <si>
    <t>UF</t>
  </si>
  <si>
    <t>- financières</t>
  </si>
  <si>
    <t>UG</t>
  </si>
  <si>
    <t>UH</t>
  </si>
  <si>
    <t>- exceptionnelles</t>
  </si>
  <si>
    <t>UJ</t>
  </si>
  <si>
    <t>UK</t>
  </si>
  <si>
    <t>Titres mis en équivalence : montant de la dépréciation à la clôture de l'exercice calculée selon les règles prévues à l'article 39-1-5e du C.G.I.</t>
  </si>
  <si>
    <t>(1) à détailler sur feuillet séparé selon l'année de constitution de la provision ou selon l'objet de la provision.</t>
  </si>
  <si>
    <t>NOTA : les charges à payer ne doivent pas être mentionnées sur ce tableau mais être vérifiées sur l'état détaillé des charges à payer dont la production est prévue par l'article 38 II de l'annexe III au C.G.I.</t>
  </si>
  <si>
    <r>
      <t xml:space="preserve"> </t>
    </r>
    <r>
      <rPr>
        <b/>
        <sz val="8"/>
        <rFont val="Arial"/>
        <family val="2"/>
      </rPr>
      <t>N° 10950 * 03</t>
    </r>
  </si>
  <si>
    <r>
      <t xml:space="preserve">  D.G.I.</t>
    </r>
    <r>
      <rPr>
        <sz val="10"/>
        <rFont val="Arial"/>
        <family val="2"/>
      </rPr>
      <t xml:space="preserve"> N°   2057</t>
    </r>
  </si>
  <si>
    <t xml:space="preserve">ÉTAT DES CRÉANCES </t>
  </si>
  <si>
    <t>Montant brut                       1</t>
  </si>
  <si>
    <t>A 1 an au plus                    2</t>
  </si>
  <si>
    <t>A plus d'un an                            3</t>
  </si>
  <si>
    <t>DE L'ACTIF IMMOBILISE</t>
  </si>
  <si>
    <t>UL</t>
  </si>
  <si>
    <t>UM</t>
  </si>
  <si>
    <t>UN</t>
  </si>
  <si>
    <t>Prêts (1) (2)</t>
  </si>
  <si>
    <t>UP</t>
  </si>
  <si>
    <t>UR</t>
  </si>
  <si>
    <t>US</t>
  </si>
  <si>
    <t>Autres immobilisations financières</t>
  </si>
  <si>
    <t>UT</t>
  </si>
  <si>
    <t>UV</t>
  </si>
  <si>
    <t>UW</t>
  </si>
  <si>
    <t>DE L'ACTIF CIRCULANT</t>
  </si>
  <si>
    <t>Clients douteux ou litigieux</t>
  </si>
  <si>
    <t>VA</t>
  </si>
  <si>
    <t>Autres créances clients</t>
  </si>
  <si>
    <t>UX</t>
  </si>
  <si>
    <t>Créances représentative de titres prêtés *</t>
  </si>
  <si>
    <t>Provision pour dépréciation antérieurement constituée *</t>
  </si>
  <si>
    <t>UQ</t>
  </si>
  <si>
    <t>UU</t>
  </si>
  <si>
    <t>Personnel et comptes rattachés</t>
  </si>
  <si>
    <t>UY</t>
  </si>
  <si>
    <t>Sécurité sociale  et autres organismes sociaux</t>
  </si>
  <si>
    <t>UZ</t>
  </si>
  <si>
    <t>Etat et autres collectivités publiques</t>
  </si>
  <si>
    <t>Impôts sur les bénéfices</t>
  </si>
  <si>
    <t>VM</t>
  </si>
  <si>
    <t>Taxe sur la valeur ajoutée</t>
  </si>
  <si>
    <t>VB</t>
  </si>
  <si>
    <t>Autres impôts, taxes et versements assimilés</t>
  </si>
  <si>
    <t>VN</t>
  </si>
  <si>
    <t>Divers</t>
  </si>
  <si>
    <t>VP</t>
  </si>
  <si>
    <t>Groupe et associés (2)</t>
  </si>
  <si>
    <t>VC</t>
  </si>
  <si>
    <t>Débiteurs divers (dont créances relatives à des opérations de pension de titres)</t>
  </si>
  <si>
    <t>VR</t>
  </si>
  <si>
    <t>Charges  constatées d'avance</t>
  </si>
  <si>
    <t>VS</t>
  </si>
  <si>
    <t>TOTAUX</t>
  </si>
  <si>
    <t>VT</t>
  </si>
  <si>
    <t>VU</t>
  </si>
  <si>
    <t>VV</t>
  </si>
  <si>
    <t>Montant des</t>
  </si>
  <si>
    <t>- Prêts accordés en cours d'exercice</t>
  </si>
  <si>
    <t>VD</t>
  </si>
  <si>
    <t>- Remboursements obtenus en cours d'exercice</t>
  </si>
  <si>
    <t>VE</t>
  </si>
  <si>
    <t>Prêts et avances consentis aux associés (personnes physiques)</t>
  </si>
  <si>
    <t>VF</t>
  </si>
  <si>
    <t>ÉTAT DES DETTES</t>
  </si>
  <si>
    <t>Montant brut                                          (1)</t>
  </si>
  <si>
    <t>A 1 an au plus                      (2)</t>
  </si>
  <si>
    <t>A plus d'1 an et 5 ans au plus         (3)</t>
  </si>
  <si>
    <t>A plus de 5 ans          (4)</t>
  </si>
  <si>
    <t>Emprunts obligataires convertibles (1)</t>
  </si>
  <si>
    <t>7Y</t>
  </si>
  <si>
    <t>Autres emprunts obligataires (1)</t>
  </si>
  <si>
    <t>7Z</t>
  </si>
  <si>
    <t>Emprunts et dettes auprès des établissements de crédit (1)</t>
  </si>
  <si>
    <t>à 1 an maximum à l'origine</t>
  </si>
  <si>
    <t>VG</t>
  </si>
  <si>
    <t>à plus d'1 an à l'origine</t>
  </si>
  <si>
    <t>VH</t>
  </si>
  <si>
    <t>Emprunts et dettes financières diverses (1) (2)</t>
  </si>
  <si>
    <t>8A</t>
  </si>
  <si>
    <t>Fournisseurs et comptes rattachés</t>
  </si>
  <si>
    <t>8B</t>
  </si>
  <si>
    <t>8C</t>
  </si>
  <si>
    <t>Sécurité sociale et autres organismes sociaux</t>
  </si>
  <si>
    <t>8D</t>
  </si>
  <si>
    <t>8E</t>
  </si>
  <si>
    <t>VW</t>
  </si>
  <si>
    <t>Obligations sautionnées</t>
  </si>
  <si>
    <t>VX</t>
  </si>
  <si>
    <t>Autres impôts, taxes et assimilés</t>
  </si>
  <si>
    <t>VQ</t>
  </si>
  <si>
    <t>8J</t>
  </si>
  <si>
    <t>VI</t>
  </si>
  <si>
    <t>Autres dettes (dont dettes relatives à des opérations de pension de titres)</t>
  </si>
  <si>
    <t>8K</t>
  </si>
  <si>
    <t>Dette représentative de titres empruntés *</t>
  </si>
  <si>
    <t>SZ</t>
  </si>
  <si>
    <t>Produits constatés d'avance</t>
  </si>
  <si>
    <t>8L</t>
  </si>
  <si>
    <t>VY</t>
  </si>
  <si>
    <t>VZ</t>
  </si>
  <si>
    <t>Emprunts souscrits en cours d'exercice</t>
  </si>
  <si>
    <t>VJ</t>
  </si>
  <si>
    <t>Montant des divers emprunts et dettes contractés auprès des associés personnes physiques</t>
  </si>
  <si>
    <t>VL</t>
  </si>
  <si>
    <t>Emprunts remboursés en cours d'exercice</t>
  </si>
  <si>
    <t>VK</t>
  </si>
  <si>
    <t>* Des explications concernant cette rubrique sont données dans la notice n°2032</t>
  </si>
  <si>
    <t xml:space="preserve">               N° 10953*03</t>
  </si>
  <si>
    <t xml:space="preserve">     D.G.I  N° 2058-C</t>
  </si>
  <si>
    <r>
      <t>TABLEAU D'AFFECTATION DU RÉSULTAT DE L'EXERCICE PRÉCÉDENT</t>
    </r>
    <r>
      <rPr>
        <sz val="8"/>
        <rFont val="Arial"/>
        <family val="2"/>
      </rPr>
      <t xml:space="preserve"> (Entreprises soumises à l'impôt sur les sociétés) (1)</t>
    </r>
  </si>
  <si>
    <t>ORIGINES</t>
  </si>
  <si>
    <t>Report à nouveau figurant au bilan de l'exercice antérieur à celui pour lequel la déclaration est établie</t>
  </si>
  <si>
    <t>0C</t>
  </si>
  <si>
    <t>Résultat de l'exercice précédent celui pour lequel la déclaration est établie</t>
  </si>
  <si>
    <t>0D</t>
  </si>
  <si>
    <t>Prélèvements sur les réserves          (à détailler)</t>
  </si>
  <si>
    <t xml:space="preserve">                                     Sous-total (à reporter dans la colonne de droite)</t>
  </si>
  <si>
    <t>0E</t>
  </si>
  <si>
    <t xml:space="preserve">                                                                                                                                                                                 TOTAL I</t>
  </si>
  <si>
    <t>0F</t>
  </si>
  <si>
    <t>AFFECTATIONS</t>
  </si>
  <si>
    <t>Affectations aux réserves</t>
  </si>
  <si>
    <t>- Réserve légale</t>
  </si>
  <si>
    <t>ZB</t>
  </si>
  <si>
    <t>- Réserve spéciale des plus-values à long treme</t>
  </si>
  <si>
    <t>ZC</t>
  </si>
  <si>
    <t>- Autres réserves</t>
  </si>
  <si>
    <t>ZD</t>
  </si>
  <si>
    <t>- Réserve spéciale avant incorporation au capital (art. 219-I-f)*</t>
  </si>
  <si>
    <t>A5</t>
  </si>
  <si>
    <t>Dividendes</t>
  </si>
  <si>
    <t>ZE</t>
  </si>
  <si>
    <t>Autres répartitions</t>
  </si>
  <si>
    <t>ZF</t>
  </si>
  <si>
    <t>ZG</t>
  </si>
  <si>
    <t xml:space="preserve">     (N.B. Le total I doit nécessairement être égal au total II)                                                                               TOTAL II</t>
  </si>
  <si>
    <t>ZH</t>
  </si>
  <si>
    <t>(1) Ce cadre est destiné à faire apparaître l'origine et le montant des sommes distribuées ou mises en réserve au cours de l'exercice dont les résultats font l'objet de la déclaration. Il ne concerne donc pas, en principe, les résultats de cet exercice mais ceux des exercices antérieurs, qu'ils aient ou non déjà fait l'objet d'une précédente affectation.</t>
  </si>
  <si>
    <t>RENSEIGNEMENTS DIVERS</t>
  </si>
  <si>
    <t>Exercice N :</t>
  </si>
  <si>
    <t>Exercice N-1 :</t>
  </si>
  <si>
    <t>ENGAGEMENTS</t>
  </si>
  <si>
    <t>- Engagements de crédit-bail mobilier</t>
  </si>
  <si>
    <t>YQ</t>
  </si>
  <si>
    <t>- Engagements de crédit-bail immobilier</t>
  </si>
  <si>
    <t>YR</t>
  </si>
  <si>
    <t>- Effets portés à l'escompte et non échus</t>
  </si>
  <si>
    <t>YS</t>
  </si>
  <si>
    <t>DÉTAILS DES POSTES</t>
  </si>
  <si>
    <t>AUTRES ACHATS ET CHARGES EXTERNES</t>
  </si>
  <si>
    <t>- Sous-traitance</t>
  </si>
  <si>
    <t>YT</t>
  </si>
  <si>
    <t>- Locations, charges locatives et de copropriété</t>
  </si>
  <si>
    <t>XQ</t>
  </si>
  <si>
    <t>- Personnel extérieur à l'entreprise</t>
  </si>
  <si>
    <t>YU</t>
  </si>
  <si>
    <t>- Rémunérations d'intermédiaires et honoraires (hors rétrocessions)</t>
  </si>
  <si>
    <t>SS</t>
  </si>
  <si>
    <t>- Rétrocessions d'honoraires, commissions et courtages</t>
  </si>
  <si>
    <t>YV</t>
  </si>
  <si>
    <t>- Autres comptes</t>
  </si>
  <si>
    <t>ST</t>
  </si>
  <si>
    <t xml:space="preserve">                                           Total du poste correspondant à la ligne FW du tableau 2052</t>
  </si>
  <si>
    <t>ZJ</t>
  </si>
  <si>
    <t>IMPÔTS ET TAXES</t>
  </si>
  <si>
    <t>- Taxe professionnelle *</t>
  </si>
  <si>
    <t>YW</t>
  </si>
  <si>
    <t>- Autres impôts, taxes et versements assimilés</t>
  </si>
  <si>
    <t>ZS</t>
  </si>
  <si>
    <t>)</t>
  </si>
  <si>
    <t>9Z</t>
  </si>
  <si>
    <t>(dont taxe intérieure sur les produits pétroliers</t>
  </si>
  <si>
    <t xml:space="preserve">                                     Total du compte correspondant à la ligne FX du tableau n° 2052</t>
  </si>
  <si>
    <t>YX</t>
  </si>
  <si>
    <t>T.V.A.</t>
  </si>
  <si>
    <t>- Montant de la T.V.A. collectée</t>
  </si>
  <si>
    <t>YY</t>
  </si>
  <si>
    <t>- Montant de la T.V.A. déductible comptabilisée au cours de l'exercice au titre des biens et services ne constituant pas des immobilisations</t>
  </si>
  <si>
    <t>YZ</t>
  </si>
  <si>
    <t>- Montant de l'avoir fiscal imputé sur l'impôt sur les sociétés et correspondant aux dividendes perçus*</t>
  </si>
  <si>
    <t>ZA</t>
  </si>
  <si>
    <t>- Montant brut des salaires (cf. dernière déclaration annuelle souscrite au titre des salaires DADS 1 ou modèle 2460 ou modèle 2462)</t>
  </si>
  <si>
    <t>0B</t>
  </si>
  <si>
    <t>- Montant de la plus-value constatée en franchise d'impôt lors de la première option pour le régime simplifié d'imposition*</t>
  </si>
  <si>
    <t>0S</t>
  </si>
  <si>
    <t>RÉGIME DE GROUPE</t>
  </si>
  <si>
    <t>Société : résultat comme si elle n'avait jamais été membre du groupe</t>
  </si>
  <si>
    <t>JA</t>
  </si>
  <si>
    <t>plus-values à 19 %</t>
  </si>
  <si>
    <t>JB</t>
  </si>
  <si>
    <t>Imputations</t>
  </si>
  <si>
    <t>JC</t>
  </si>
  <si>
    <t>Groupe : résultat d'ensemble</t>
  </si>
  <si>
    <t>JD</t>
  </si>
  <si>
    <t>JE</t>
  </si>
  <si>
    <t>JF</t>
  </si>
  <si>
    <t>Selon le cas, indiquer 1 si bénéfice consolidé, 2 si bénéfice intégré, 3  si régime de groupe.</t>
  </si>
  <si>
    <t>JG</t>
  </si>
  <si>
    <t>Indiquer 1 pour société mère, 2 pour filiale</t>
  </si>
  <si>
    <t>JH</t>
  </si>
  <si>
    <t>N° de SIRET de la société mère</t>
  </si>
  <si>
    <t>JJ</t>
  </si>
  <si>
    <t>- numéro de centre de gestion agrée*</t>
  </si>
  <si>
    <t>XP</t>
  </si>
  <si>
    <t>- Effectif moyen du personnel *                         (dont : apprentis</t>
  </si>
  <si>
    <t>handicapés</t>
  </si>
  <si>
    <t>YP</t>
  </si>
  <si>
    <t>- Taux d'intérêt le plus élevé servi aux associés à raison des sommes mises à la disposition de la société.</t>
  </si>
  <si>
    <t>ZK</t>
  </si>
  <si>
    <t>%</t>
  </si>
  <si>
    <t>- Filiales et participations</t>
  </si>
  <si>
    <t>La liste prévue par l'art. 38 II de l'ann. III au C.G.I. (tableau 2059-G) doit être jointe obligatoirement à la présente déclaration.</t>
  </si>
  <si>
    <t>Si absence de filiales et participations, cocher 0</t>
  </si>
  <si>
    <t>ZR</t>
  </si>
  <si>
    <t>Si présence de filiales et participations, cocher 1</t>
  </si>
  <si>
    <t>Bilan actif</t>
  </si>
  <si>
    <t>Montant exprimé en euros</t>
  </si>
  <si>
    <t>ACTIF IMMOBILISE</t>
  </si>
  <si>
    <t>IMMOS INCORPORELLES</t>
  </si>
  <si>
    <r>
      <t>Frais de R</t>
    </r>
    <r>
      <rPr>
        <sz val="10"/>
        <rFont val="Symbol"/>
        <family val="1"/>
        <charset val="2"/>
      </rPr>
      <t>&amp;</t>
    </r>
    <r>
      <rPr>
        <sz val="11"/>
        <color theme="1"/>
        <rFont val="Calibri"/>
        <family val="2"/>
        <scheme val="minor"/>
      </rPr>
      <t>D</t>
    </r>
  </si>
  <si>
    <t>Concessions, brevets</t>
  </si>
  <si>
    <t>Fonds commercial</t>
  </si>
  <si>
    <t>Autres incorp, av et acompt</t>
  </si>
  <si>
    <t>Immo Incorporelles Nettes - Justif</t>
  </si>
  <si>
    <t>Amortissements et prov.</t>
  </si>
  <si>
    <t>IMMOS CORPORELLES</t>
  </si>
  <si>
    <t>terrains</t>
  </si>
  <si>
    <t>constructions</t>
  </si>
  <si>
    <t>inst. techn, matér et outil industriel</t>
  </si>
  <si>
    <t>autres immob corporelles</t>
  </si>
  <si>
    <t>immo en cours, avances et acompt.</t>
  </si>
  <si>
    <t>Immo par Crédit bail ventilé</t>
  </si>
  <si>
    <t>Immo Corporelles Nettes</t>
  </si>
  <si>
    <t xml:space="preserve">IMMOS FINANCIERES </t>
  </si>
  <si>
    <t>participations équiv, &amp; autres</t>
  </si>
  <si>
    <t>créances rattachées à des participations</t>
  </si>
  <si>
    <t>autres titres immobilisés</t>
  </si>
  <si>
    <t>prets</t>
  </si>
  <si>
    <t>autres immob financières</t>
  </si>
  <si>
    <t>Immo Financières Nettes</t>
  </si>
  <si>
    <t>Provisions</t>
  </si>
  <si>
    <t>ACTIF IMMOBILISE NET</t>
  </si>
  <si>
    <t>STOCKS</t>
  </si>
  <si>
    <t>matières premières, approvisionnements</t>
  </si>
  <si>
    <t>en cours de production de biens et services</t>
  </si>
  <si>
    <t>produits intermédiaires et finis</t>
  </si>
  <si>
    <t>marchandises</t>
  </si>
  <si>
    <t>Stocks Nets</t>
  </si>
  <si>
    <t>avances et acomptes versés sur commandes</t>
  </si>
  <si>
    <t>clients et acomptes rattachés</t>
  </si>
  <si>
    <t xml:space="preserve">Créances escomptées, </t>
  </si>
  <si>
    <t>autres créances</t>
  </si>
  <si>
    <t>charges constatées d'avance</t>
  </si>
  <si>
    <t>Créances Nettes</t>
  </si>
  <si>
    <t>ACTIF CIRCULANT COURANT NET</t>
  </si>
  <si>
    <t>valeurs mobilières de placements (dt actions propres)</t>
  </si>
  <si>
    <t>ACTIF CIRCULANT FINANCIER NET</t>
  </si>
  <si>
    <t>TOTAL GENERAL</t>
  </si>
  <si>
    <t>Engagements crédit-bail mobil.</t>
  </si>
  <si>
    <t>Engagements crédit-bail immo.</t>
  </si>
  <si>
    <t>Liasse</t>
  </si>
  <si>
    <t>Bilan passif</t>
  </si>
  <si>
    <t>N-3</t>
  </si>
  <si>
    <t>N-2</t>
  </si>
  <si>
    <t>N-1</t>
  </si>
  <si>
    <t>N</t>
  </si>
  <si>
    <t>Capitaux propres</t>
  </si>
  <si>
    <t>Capital social ou individuel</t>
  </si>
  <si>
    <t>Capital non appelé, non versé</t>
  </si>
  <si>
    <t>Primes d'émission, de fusion, d'apport,</t>
  </si>
  <si>
    <t>Ecart de réévaluation</t>
  </si>
  <si>
    <t>Réserves</t>
  </si>
  <si>
    <t>RESULTAT D'EXERCICE (bénéfice ou perte)</t>
  </si>
  <si>
    <t>Subventions d'investissement</t>
  </si>
  <si>
    <t>Provisions reglementées</t>
  </si>
  <si>
    <t>Autres Fonds Propres</t>
  </si>
  <si>
    <t>FONDS PROPRES</t>
  </si>
  <si>
    <t>Frais d'établissement</t>
  </si>
  <si>
    <t>Immo Incorporelles Injustifiées</t>
  </si>
  <si>
    <t>en fonction du retraitements de l'incorp à l'actif</t>
  </si>
  <si>
    <t>Charges à répartir, Prime de rembt des Obliga</t>
  </si>
  <si>
    <t>Solde Ecarts conver. Non Prov</t>
  </si>
  <si>
    <t>voir Note 12 page 25</t>
  </si>
  <si>
    <t>SITUATION NETTE RECTIFIEE (SNR)</t>
  </si>
  <si>
    <t>Emprunts Participatifs</t>
  </si>
  <si>
    <t>Emprunts Subordonnés</t>
  </si>
  <si>
    <t>partie de DU emprunts aurpès des établt de crédit subordonnée</t>
  </si>
  <si>
    <t>C/C Groupe et Associés bloqués</t>
  </si>
  <si>
    <t>pour l'instant = 100 % des CCA, voir note 5 p23</t>
  </si>
  <si>
    <t>QUASI FONDS PROPRES (QFP)</t>
  </si>
  <si>
    <t>Emprunts auprès des établts de crédit</t>
  </si>
  <si>
    <t>Emprunts équivalents Crédit Bail</t>
  </si>
  <si>
    <t>Emprunts Obligataires</t>
  </si>
  <si>
    <t>Dettes Financières Diverses</t>
  </si>
  <si>
    <t>voir formule tableau P22</t>
  </si>
  <si>
    <t>DETTES STABLES</t>
  </si>
  <si>
    <t>RESSOURCES STABLES</t>
  </si>
  <si>
    <t>Avances et Acomtes Reçus</t>
  </si>
  <si>
    <t>Dettes Fournisseurs</t>
  </si>
  <si>
    <t>Dettes Soc. &amp; Fisc. Sauf O.C (Oblig cautionnées)</t>
  </si>
  <si>
    <t>Dettes sur Immobilisations</t>
  </si>
  <si>
    <t>Autres dettes sauf C/C Gpe et Associés</t>
  </si>
  <si>
    <t>voir note 5 p23</t>
  </si>
  <si>
    <t>Prov. Sur congés payés (PCP)</t>
  </si>
  <si>
    <t>Prov. Risques &amp; Charges Sauf PCP &amp; Changes</t>
  </si>
  <si>
    <t>voir P22 (limité à CN-ED ou 0 si &lt;0) ??</t>
  </si>
  <si>
    <t>PASSIF CIRCULANT COURANT</t>
  </si>
  <si>
    <t>Concours Bancaires Courants CBC</t>
  </si>
  <si>
    <t>Créances escomptées, Dailly</t>
  </si>
  <si>
    <t>Obligations Cautionnées</t>
  </si>
  <si>
    <t>C/C Groupe et Associés non bloqués</t>
  </si>
  <si>
    <t>pour l'instant 0% des CCA, voir note 5 p23</t>
  </si>
  <si>
    <t>PASSIF CIRCULANT FINANCIER</t>
  </si>
  <si>
    <t>TOTAL BILAN RECTIFIE</t>
  </si>
  <si>
    <t>Vérification</t>
  </si>
  <si>
    <t>Notes relatives au tableau d'analyse du passif</t>
  </si>
  <si>
    <t>voir pages 22, 23,24,25</t>
  </si>
  <si>
    <t>Compte de résultat</t>
  </si>
  <si>
    <t>Montant en euros</t>
  </si>
  <si>
    <t>Chiffres d'affaires HT</t>
  </si>
  <si>
    <t>Dont Exports</t>
  </si>
  <si>
    <t>+ Production stockée</t>
  </si>
  <si>
    <t>+ Production immobilisée</t>
  </si>
  <si>
    <t>+ Subventions d'exploitation</t>
  </si>
  <si>
    <t>Production Totale (PT)</t>
  </si>
  <si>
    <t>- Achat de marchandises &amp; Matières Premières</t>
  </si>
  <si>
    <t xml:space="preserve">- Variation de stock </t>
  </si>
  <si>
    <t>MARGE BRUTE TOTALE (MBT)</t>
  </si>
  <si>
    <t>- Sous-Traitance</t>
  </si>
  <si>
    <t>- Loyers de Crédit Bail</t>
  </si>
  <si>
    <t>- Solde Achats &amp; Charges -intérimaires</t>
  </si>
  <si>
    <t>VALEUR AJOUTEE (VA)</t>
  </si>
  <si>
    <t>- Personnel</t>
  </si>
  <si>
    <t>- Intérimaires</t>
  </si>
  <si>
    <t>- Impôts, taxes et versements assimilés</t>
  </si>
  <si>
    <t>EXCEDENT BRUT D'EXPLOITATION (EBE)</t>
  </si>
  <si>
    <t>- DADP / Immo</t>
  </si>
  <si>
    <t>- Amortissement de Crédit Bail ventilé</t>
  </si>
  <si>
    <t>- DADP / Actif circulant et Risq &amp; Ch.</t>
  </si>
  <si>
    <t>+ RADP</t>
  </si>
  <si>
    <t>voir page 28 variation de CL?</t>
  </si>
  <si>
    <t>+ Transfert de Charges Net</t>
  </si>
  <si>
    <t>idem</t>
  </si>
  <si>
    <t>+ Autres Produits - Autres Charges</t>
  </si>
  <si>
    <t>+ Quote part des opération en commun</t>
  </si>
  <si>
    <t>RESULTAT D'EXPLOITATION (REX)</t>
  </si>
  <si>
    <t>- Frais Financiers (FF)</t>
  </si>
  <si>
    <t>- Intérêts de Crédit Bail ventilé</t>
  </si>
  <si>
    <t>+ Produits Financiers</t>
  </si>
  <si>
    <t>+ PV sur cession des VMP</t>
  </si>
  <si>
    <t>+ Différence de change</t>
  </si>
  <si>
    <t>+ Reprise - Dotations Financières</t>
  </si>
  <si>
    <t>RESULTAT COURANT BRUT</t>
  </si>
  <si>
    <t>+ Opérations de gestion et Dotations Exceptionnelles</t>
  </si>
  <si>
    <t>+ Opérations Exceptionnelles en Capital</t>
  </si>
  <si>
    <t>- Participations des salariés</t>
  </si>
  <si>
    <t>- Impôts sur les bénéfices</t>
  </si>
  <si>
    <t>RESULTAT NET (RN)</t>
  </si>
  <si>
    <t>Marge Brute d'Autofinancement (MBA)</t>
  </si>
  <si>
    <t>Capacité d'Autofinancement (CAF)</t>
  </si>
  <si>
    <t>Exercice</t>
  </si>
  <si>
    <t>Durée de l'exercice en mois</t>
  </si>
  <si>
    <t>FINANCEMENT DE BAS DE BILAN</t>
  </si>
  <si>
    <t>CA TTC normé 12 mois</t>
  </si>
  <si>
    <t>+ Stocks Nets</t>
  </si>
  <si>
    <t>+ Clients Nets et EENE</t>
  </si>
  <si>
    <t>+ Autres Actifs Circ. Nets</t>
  </si>
  <si>
    <t>- Avances et Acomptes reçus</t>
  </si>
  <si>
    <t>- Fournisseurs</t>
  </si>
  <si>
    <t>- Autres Passifs Circulants Courants</t>
  </si>
  <si>
    <t>= BFR NET</t>
  </si>
  <si>
    <t>+ RESSOURCES STABLES</t>
  </si>
  <si>
    <t>- ACTIF IMMOBILISE NET</t>
  </si>
  <si>
    <t>= FR NET</t>
  </si>
  <si>
    <t>+ BFRN - FRN Solde à financer</t>
  </si>
  <si>
    <t>+ ACTIF CIRCULANT FINANCIER NET</t>
  </si>
  <si>
    <t>= PASSIF CIRCULANT FINANCIER dont</t>
  </si>
  <si>
    <t>Concours bancaires Courants</t>
  </si>
  <si>
    <t>pour l'instant =0</t>
  </si>
  <si>
    <t>P.C.F et BFR NET DESAISONNALISES</t>
  </si>
  <si>
    <t>Coût des dettes du bilan</t>
  </si>
  <si>
    <t>voir page 37</t>
  </si>
  <si>
    <t>Coût approximatif pondéré</t>
  </si>
  <si>
    <t>Var. Passif Circulant Financier</t>
  </si>
  <si>
    <t>Passif Circulant Financier NORMATIF</t>
  </si>
  <si>
    <t>Passif Circulant Financier maximum</t>
  </si>
  <si>
    <t>BFRN NORMATIF</t>
  </si>
  <si>
    <t>BFR BRUT</t>
  </si>
  <si>
    <t>+ Stocks Bruts</t>
  </si>
  <si>
    <t>+ Avances et Acomptes Versés</t>
  </si>
  <si>
    <t>+ Clients bruts et escompte</t>
  </si>
  <si>
    <t>+ Créances Sécu. Soc., TVA, Impôts et taxes</t>
  </si>
  <si>
    <t>+ Créances personnels</t>
  </si>
  <si>
    <t>+ Charges constatées d'avance</t>
  </si>
  <si>
    <t>- Dettes fournisseurs</t>
  </si>
  <si>
    <t>- Dettes Soc &amp; fisc - IB (Impôts/bénéf) - OC (Oblig Cautionnées)</t>
  </si>
  <si>
    <t>- Provisions congés payés</t>
  </si>
  <si>
    <t>- Produits constatés d'avance</t>
  </si>
  <si>
    <t>= BFR EXPLOITATION BRUT</t>
  </si>
  <si>
    <t>+ Autres créances sauf Expl et Grpe</t>
  </si>
  <si>
    <t>+ Créances Groupe et associés</t>
  </si>
  <si>
    <t>- Dettes sur Immobilisations</t>
  </si>
  <si>
    <t>- Dettes sur Impôts sur les bénéficess</t>
  </si>
  <si>
    <t>- Autres dettes - C/C Groupe et Associés</t>
  </si>
  <si>
    <t>= BFR HORS EXPLOITATION BRUT</t>
  </si>
  <si>
    <t>BFR GLOBAL BRUT (BFRGB)</t>
  </si>
  <si>
    <t>Variation du BFR GLOBAL BRUT</t>
  </si>
  <si>
    <t>+ Autres Fonds Propres</t>
  </si>
  <si>
    <t>+ Provisions pour risques &amp; charges</t>
  </si>
  <si>
    <t>+ Dettes stables</t>
  </si>
  <si>
    <t>+ Provisions pour dépréciation</t>
  </si>
  <si>
    <t>- Actif Circulant Net</t>
  </si>
  <si>
    <t>FR Brut</t>
  </si>
  <si>
    <t>TABLEAU DES FLUX</t>
  </si>
  <si>
    <t>Trésorerie d'ouverture</t>
  </si>
  <si>
    <t>- Variation du BFR BRUT GLOBAL</t>
  </si>
  <si>
    <t>exploi</t>
  </si>
  <si>
    <t>- Variation de Provisions sur congés à payer</t>
  </si>
  <si>
    <t>- Production Immobilisé</t>
  </si>
  <si>
    <t>+ Quote part des Opérations en faites Commun</t>
  </si>
  <si>
    <t>+ Produits financiers</t>
  </si>
  <si>
    <t>+ ou - Value sur cession de VMP</t>
  </si>
  <si>
    <t>+ Produits - Charges exceptionnels sur opération de gestion</t>
  </si>
  <si>
    <t>+ Différence de changes</t>
  </si>
  <si>
    <t>- Participation des salariés</t>
  </si>
  <si>
    <t>- IS</t>
  </si>
  <si>
    <t>Flux d'exploitation</t>
  </si>
  <si>
    <t>- Investissement en Crédit Bail Mobilier</t>
  </si>
  <si>
    <t>- Investissement en Crédit Bail Immobilier</t>
  </si>
  <si>
    <t>- Investissement incop, corp et fi</t>
  </si>
  <si>
    <t>+ Produits - Charges exceptionnelles sur opérations en capital</t>
  </si>
  <si>
    <t>+ VNC cession d'immo</t>
  </si>
  <si>
    <t>Flux d'investissement</t>
  </si>
  <si>
    <t>Cash Flow Libre</t>
  </si>
  <si>
    <t>+ Augmentation C/C Associés Bloqués</t>
  </si>
  <si>
    <t>pour l'instant 100% des CCA</t>
  </si>
  <si>
    <t>+ Augmentation des emprunts équivalents Crédit Bail</t>
  </si>
  <si>
    <t>+ Augmentation Dettes Stables et Quasi FP sauf C/C bloqués et équivalent CB</t>
  </si>
  <si>
    <t>- Intérêts et charges assimilées</t>
  </si>
  <si>
    <t>+ Apports extérieurs en capital</t>
  </si>
  <si>
    <t>+ Autres Apports en FP (subv d'Invest, Pdt des émissions de titres participatifs, avances conditionnées)</t>
  </si>
  <si>
    <t>+ Variation des réserves</t>
  </si>
  <si>
    <t>- Dividendes Versés</t>
  </si>
  <si>
    <t>Flux de financement</t>
  </si>
  <si>
    <t>Solde net</t>
  </si>
  <si>
    <t>Trésorerie de fermeture</t>
  </si>
  <si>
    <t>Vérif TN</t>
  </si>
  <si>
    <t>Variation des VMP</t>
  </si>
  <si>
    <t>Variation des disponibilités</t>
  </si>
  <si>
    <t>Variation des CBC</t>
  </si>
  <si>
    <t>Variation des EENE</t>
  </si>
  <si>
    <t>Variation des C/C non bloqués</t>
  </si>
  <si>
    <t>Variation de la trésorerie nette</t>
  </si>
  <si>
    <t>Ecart</t>
  </si>
  <si>
    <t>+ Résultat Net</t>
  </si>
  <si>
    <t>+ DADP d'exploitation</t>
  </si>
  <si>
    <t>- RADP d'exploitation (nettes des tranferts de charges)</t>
  </si>
  <si>
    <t>+ DADP financières</t>
  </si>
  <si>
    <t>- RADP finacières</t>
  </si>
  <si>
    <t>+ DADP exceptionnelles</t>
  </si>
  <si>
    <t>- RADP exceptionnelles</t>
  </si>
  <si>
    <t>+ VCEAC</t>
  </si>
  <si>
    <t>- PCEAC</t>
  </si>
  <si>
    <t>CAF</t>
  </si>
  <si>
    <t>Variation du BFR</t>
  </si>
  <si>
    <t>Cession d'actif</t>
  </si>
  <si>
    <t>Investissements</t>
  </si>
  <si>
    <t>Variation des dettes</t>
  </si>
  <si>
    <t>Dividendes + distribution de réserves</t>
  </si>
  <si>
    <t>Variation du capital</t>
  </si>
  <si>
    <t>ACTIF en K€</t>
  </si>
  <si>
    <t>PASSIF en K€</t>
  </si>
  <si>
    <t>12 mois</t>
  </si>
  <si>
    <t>Immobilisations Incorporelles</t>
  </si>
  <si>
    <t>Capital</t>
  </si>
  <si>
    <t>Immobilisations Corporelles</t>
  </si>
  <si>
    <t>Immobilisation Financières</t>
  </si>
  <si>
    <t>Résultat</t>
  </si>
  <si>
    <t>Immobilisations Nettes</t>
  </si>
  <si>
    <t>Non Valeurs</t>
  </si>
  <si>
    <t>Stocks Net</t>
  </si>
  <si>
    <t>Situation Nette Rectifiée</t>
  </si>
  <si>
    <t>(Provision)</t>
  </si>
  <si>
    <t>Quasi Fonds Propres</t>
  </si>
  <si>
    <t>Clients</t>
  </si>
  <si>
    <t>Dettes Stables</t>
  </si>
  <si>
    <t>Ressources Stables</t>
  </si>
  <si>
    <t>Créances Escomptées</t>
  </si>
  <si>
    <t>Avances et Acomptes Reçus</t>
  </si>
  <si>
    <t>Avances et Acomptes Versés</t>
  </si>
  <si>
    <t>Fournisseurs</t>
  </si>
  <si>
    <t>Autres Créances</t>
  </si>
  <si>
    <t>Dettes Fiscales</t>
  </si>
  <si>
    <t>Autre Actif Circulant</t>
  </si>
  <si>
    <t>Autre Passif Circulant</t>
  </si>
  <si>
    <t>Actif Circulant d'Exploitation</t>
  </si>
  <si>
    <t>Passif Circulant d'Exploitation</t>
  </si>
  <si>
    <t>Valeurs Mobilières de Placement</t>
  </si>
  <si>
    <t>Concours Court Terme</t>
  </si>
  <si>
    <t>C/C d'Associés</t>
  </si>
  <si>
    <t>Total de l'Actif</t>
  </si>
  <si>
    <t>Total du Passif</t>
  </si>
  <si>
    <t>COMPTE D'EXPLOITATION en K€</t>
  </si>
  <si>
    <t>CASH FLOW STATEMENT en K€</t>
  </si>
  <si>
    <t>CA HT</t>
  </si>
  <si>
    <t>Production Totale</t>
  </si>
  <si>
    <t>Achat de Marchandise et MP</t>
  </si>
  <si>
    <t>Variation Stocks</t>
  </si>
  <si>
    <t>MARGE BRUTE</t>
  </si>
  <si>
    <t>Acquisition d'immobilisation</t>
  </si>
  <si>
    <t>Sous-Traitance</t>
  </si>
  <si>
    <t>Cession nette d'immobilisation</t>
  </si>
  <si>
    <t>Autres Achats &amp; Charges Externes</t>
  </si>
  <si>
    <t>VALEUR AJOUTEE</t>
  </si>
  <si>
    <t>Free Cash Flow</t>
  </si>
  <si>
    <t>Pers. et Intérimaires</t>
  </si>
  <si>
    <t>Emprunts souscrits</t>
  </si>
  <si>
    <t>Impôts</t>
  </si>
  <si>
    <t>Emprunts remboursés</t>
  </si>
  <si>
    <t>EBE</t>
  </si>
  <si>
    <t>Augmentation de capital</t>
  </si>
  <si>
    <t>Dotation amort.</t>
  </si>
  <si>
    <t>CC.Associés souscrits</t>
  </si>
  <si>
    <t>Rep. - Dot. Prd</t>
  </si>
  <si>
    <t>CC.Associés remboursés</t>
  </si>
  <si>
    <t>Autres produits et charges</t>
  </si>
  <si>
    <t>REX</t>
  </si>
  <si>
    <t>Frais Financiers</t>
  </si>
  <si>
    <t>Produits Financiers</t>
  </si>
  <si>
    <t>RETRAITEMENTS, CHARGES DE L'EXPLOITANT</t>
  </si>
  <si>
    <t>Rep. - Dot. Fin.</t>
  </si>
  <si>
    <t>Prd et chg exc</t>
  </si>
  <si>
    <t>Participation des salariés</t>
  </si>
  <si>
    <t>Rémunération nette du gérant</t>
  </si>
  <si>
    <t>IS</t>
  </si>
  <si>
    <t>Cotisation du gérant</t>
  </si>
  <si>
    <t>RN</t>
  </si>
  <si>
    <t>Remboursement - Frais du gérant</t>
  </si>
  <si>
    <t>RATIOS</t>
  </si>
  <si>
    <t>RATIOS FINANCIERS</t>
  </si>
  <si>
    <t>RATIOS GESTION</t>
  </si>
  <si>
    <t>SNR / TB</t>
  </si>
  <si>
    <t>BFR / CA HT</t>
  </si>
  <si>
    <t>DS / SNR</t>
  </si>
  <si>
    <t>Stock Marchandise / Achat</t>
  </si>
  <si>
    <t>DS / CAF</t>
  </si>
  <si>
    <t>Stock Produits Finis / Production</t>
  </si>
  <si>
    <t>Frais Financiers / EBE</t>
  </si>
  <si>
    <t>Créances Clients / CA TTC</t>
  </si>
  <si>
    <t>Dettes Fournisseurs / Achats</t>
  </si>
  <si>
    <t>BFR</t>
  </si>
  <si>
    <t>Coût Dettes</t>
  </si>
  <si>
    <t>Var. BFR</t>
  </si>
  <si>
    <t>VA / Frais Pers. (hors dirigeant)</t>
  </si>
  <si>
    <t>FR / BFR</t>
  </si>
  <si>
    <t>Effectif</t>
  </si>
  <si>
    <t>limite 56</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</si>
</sst>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3" formatCode="_-* #,##0.00\ _€_-;\-* #,##0.00\ _€_-;_-* &quot;-&quot;??\ _€_-;_-@_-"/>
    <numFmt numFmtId="164" formatCode="#,##0\ &quot;F&quot;;[Red]\-#,##0\ &quot;F&quot;"/>
    <numFmt numFmtId="165" formatCode="_-* #,##0\ _€_-;\-* #,##0\ _€_-;_-* &quot;-&quot;??\ _€_-;_-@_-"/>
    <numFmt numFmtId="166" formatCode="yyyy"/>
    <numFmt numFmtId="167" formatCode="#,###,"/>
    <numFmt numFmtId="168" formatCode="dd/mm/yy;@"/>
  </numFmts>
  <fonts count="51">
    <font>
      <sz val="11"/>
      <color theme="1"/>
      <name val="Calibri"/>
      <family val="2"/>
      <scheme val="minor"/>
    </font>
    <font>
      <sz val="11"/>
      <color rgb="FF000000"/>
      <name val="Calibri"/>
      <family val="2"/>
    </font>
    <font>
      <b/>
      <sz val="11"/>
      <color theme="1"/>
      <name val="Calibri"/>
      <family val="2"/>
      <scheme val="minor"/>
    </font>
    <font>
      <sz val="11"/>
      <color theme="1"/>
      <name val="Calibri"/>
      <family val="2"/>
      <scheme val="minor"/>
    </font>
    <font>
      <b/>
      <sz val="10"/>
      <name val="Arial"/>
      <family val="2"/>
    </font>
    <font>
      <b/>
      <sz val="8"/>
      <name val="Arial"/>
      <family val="2"/>
    </font>
    <font>
      <b/>
      <sz val="18"/>
      <name val="Wingdings"/>
      <charset val="2"/>
    </font>
    <font>
      <sz val="9"/>
      <name val="Arial"/>
      <family val="2"/>
    </font>
    <font>
      <sz val="10"/>
      <name val="Arial"/>
      <family val="2"/>
    </font>
    <font>
      <sz val="5"/>
      <name val="Arial"/>
      <family val="2"/>
    </font>
    <font>
      <sz val="8"/>
      <name val="Arial"/>
      <family val="2"/>
    </font>
    <font>
      <sz val="7"/>
      <name val="Arial"/>
      <family val="2"/>
    </font>
    <font>
      <sz val="4"/>
      <name val="Arial"/>
      <family val="2"/>
    </font>
    <font>
      <sz val="4.5"/>
      <name val="Arial"/>
      <family val="2"/>
    </font>
    <font>
      <b/>
      <sz val="9"/>
      <name val="Arial"/>
      <family val="2"/>
    </font>
    <font>
      <sz val="7"/>
      <name val="Arial Unicode MS"/>
      <family val="2"/>
    </font>
    <font>
      <sz val="7"/>
      <name val="Hammer Thin"/>
    </font>
    <font>
      <sz val="6"/>
      <name val="Arial"/>
      <family val="2"/>
    </font>
    <font>
      <sz val="5.5"/>
      <name val="Arial"/>
      <family val="2"/>
    </font>
    <font>
      <b/>
      <sz val="7"/>
      <name val="Arial"/>
      <family val="2"/>
    </font>
    <font>
      <b/>
      <sz val="5"/>
      <name val="Arial"/>
      <family val="2"/>
    </font>
    <font>
      <sz val="7.5"/>
      <name val="Arial"/>
      <family val="2"/>
    </font>
    <font>
      <b/>
      <sz val="11"/>
      <color rgb="FFFF0000"/>
      <name val="Calibri"/>
      <family val="2"/>
      <scheme val="minor"/>
    </font>
    <font>
      <sz val="10"/>
      <name val="Brushed Script"/>
    </font>
    <font>
      <b/>
      <sz val="7"/>
      <name val="Times New Roman"/>
      <family val="1"/>
    </font>
    <font>
      <sz val="7"/>
      <name val="Times New Roman"/>
      <family val="1"/>
    </font>
    <font>
      <sz val="6.5"/>
      <name val="Arial"/>
      <family val="2"/>
    </font>
    <font>
      <sz val="10"/>
      <name val="Times New Roman"/>
      <family val="1"/>
    </font>
    <font>
      <b/>
      <sz val="12"/>
      <name val="Viner Hand ITC"/>
      <family val="4"/>
    </font>
    <font>
      <b/>
      <sz val="10"/>
      <name val="Times New Roman"/>
      <family val="1"/>
    </font>
    <font>
      <sz val="8"/>
      <color indexed="9"/>
      <name val="Arial"/>
      <family val="2"/>
    </font>
    <font>
      <sz val="8"/>
      <name val="Times New Roman"/>
      <family val="1"/>
    </font>
    <font>
      <sz val="8"/>
      <name val="Arial Narrow"/>
      <family val="2"/>
    </font>
    <font>
      <b/>
      <sz val="8"/>
      <name val="Arial Narrow"/>
      <family val="2"/>
    </font>
    <font>
      <sz val="7"/>
      <name val="Arial Narrow"/>
      <family val="2"/>
    </font>
    <font>
      <sz val="6"/>
      <name val="Arial Narrow"/>
      <family val="2"/>
    </font>
    <font>
      <sz val="5.5"/>
      <name val="Arial Narrow"/>
      <family val="2"/>
    </font>
    <font>
      <sz val="10"/>
      <name val="Arial Narrow"/>
      <family val="2"/>
    </font>
    <font>
      <sz val="5"/>
      <name val="Arial Narrow"/>
      <family val="2"/>
    </font>
    <font>
      <sz val="9"/>
      <name val="Arial Narrow"/>
      <family val="2"/>
    </font>
    <font>
      <sz val="14"/>
      <name val="Arial"/>
      <family val="2"/>
    </font>
    <font>
      <sz val="10"/>
      <name val="Symbol"/>
      <family val="1"/>
      <charset val="2"/>
    </font>
    <font>
      <sz val="11"/>
      <name val="Calibri"/>
      <family val="2"/>
      <scheme val="minor"/>
    </font>
    <font>
      <b/>
      <sz val="12"/>
      <name val="Arial"/>
      <family val="2"/>
    </font>
    <font>
      <b/>
      <sz val="11"/>
      <name val="Calibri"/>
      <family val="2"/>
      <scheme val="minor"/>
    </font>
    <font>
      <sz val="11"/>
      <color theme="1"/>
      <name val="Arial Narrow"/>
      <family val="2"/>
    </font>
    <font>
      <b/>
      <sz val="10"/>
      <color theme="0"/>
      <name val="Arial Narrow"/>
      <family val="2"/>
    </font>
    <font>
      <sz val="10"/>
      <color theme="1"/>
      <name val="Arial Narrow"/>
      <family val="2"/>
    </font>
    <font>
      <b/>
      <sz val="10"/>
      <color theme="1"/>
      <name val="Arial Narrow"/>
      <family val="2"/>
    </font>
    <font>
      <i/>
      <sz val="10"/>
      <color theme="1"/>
      <name val="Arial Narrow"/>
      <family val="2"/>
    </font>
    <font>
      <b/>
      <sz val="10"/>
      <color theme="4"/>
      <name val="Arial Narrow"/>
      <family val="2"/>
    </font>
  </fonts>
  <fills count="10">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rgb="FFFFFF00"/>
        <bgColor indexed="64"/>
      </patternFill>
    </fill>
    <fill>
      <patternFill patternType="solid">
        <fgColor rgb="FFFF0000"/>
        <bgColor indexed="64"/>
      </patternFill>
    </fill>
    <fill>
      <patternFill patternType="solid">
        <fgColor theme="8" tint="0.39997558519241921"/>
        <bgColor indexed="64"/>
      </patternFill>
    </fill>
    <fill>
      <patternFill patternType="solid">
        <fgColor theme="1" tint="0.14999847407452621"/>
        <bgColor theme="4"/>
      </patternFill>
    </fill>
    <fill>
      <patternFill patternType="solid">
        <fgColor theme="4" tint="0.79998168889431442"/>
        <bgColor indexed="64"/>
      </patternFill>
    </fill>
  </fills>
  <borders count="181">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style="medium">
        <color indexed="64"/>
      </right>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hair">
        <color indexed="64"/>
      </top>
      <bottom/>
      <diagonal/>
    </border>
    <border>
      <left style="medium">
        <color indexed="64"/>
      </left>
      <right style="thin">
        <color indexed="64"/>
      </right>
      <top/>
      <bottom style="thin">
        <color indexed="64"/>
      </bottom>
      <diagonal/>
    </border>
    <border>
      <left/>
      <right style="medium">
        <color indexed="64"/>
      </right>
      <top style="hair">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right style="medium">
        <color indexed="64"/>
      </right>
      <top style="hair">
        <color indexed="64"/>
      </top>
      <bottom/>
      <diagonal/>
    </border>
    <border>
      <left style="medium">
        <color indexed="64"/>
      </left>
      <right/>
      <top style="hair">
        <color indexed="64"/>
      </top>
      <bottom/>
      <diagonal/>
    </border>
    <border>
      <left/>
      <right style="medium">
        <color indexed="64"/>
      </right>
      <top/>
      <bottom style="hair">
        <color indexed="64"/>
      </bottom>
      <diagonal/>
    </border>
    <border>
      <left style="hair">
        <color indexed="64"/>
      </left>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style="thin">
        <color indexed="64"/>
      </left>
      <right style="thin">
        <color indexed="64"/>
      </right>
      <top style="hair">
        <color indexed="64"/>
      </top>
      <bottom/>
      <diagonal/>
    </border>
    <border>
      <left style="hair">
        <color indexed="64"/>
      </left>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bottom style="hair">
        <color indexed="64"/>
      </bottom>
      <diagonal/>
    </border>
    <border>
      <left style="medium">
        <color indexed="64"/>
      </left>
      <right style="thin">
        <color indexed="64"/>
      </right>
      <top/>
      <bottom style="medium">
        <color indexed="64"/>
      </bottom>
      <diagonal/>
    </border>
    <border>
      <left style="thin">
        <color indexed="64"/>
      </left>
      <right/>
      <top style="hair">
        <color indexed="64"/>
      </top>
      <bottom style="medium">
        <color indexed="64"/>
      </bottom>
      <diagonal/>
    </border>
    <border>
      <left/>
      <right style="medium">
        <color indexed="64"/>
      </right>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medium">
        <color indexed="64"/>
      </left>
      <right/>
      <top/>
      <bottom style="hair">
        <color indexed="64"/>
      </bottom>
      <diagonal/>
    </border>
    <border>
      <left style="medium">
        <color indexed="64"/>
      </left>
      <right style="medium">
        <color indexed="64"/>
      </right>
      <top style="thin">
        <color indexed="64"/>
      </top>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thin">
        <color indexed="64"/>
      </bottom>
      <diagonal/>
    </border>
    <border>
      <left style="medium">
        <color indexed="64"/>
      </left>
      <right style="medium">
        <color indexed="64"/>
      </right>
      <top/>
      <bottom style="thin">
        <color indexed="64"/>
      </bottom>
      <diagonal/>
    </border>
    <border>
      <left style="medium">
        <color indexed="64"/>
      </left>
      <right/>
      <top/>
      <bottom style="medium">
        <color indexed="64"/>
      </bottom>
      <diagonal/>
    </border>
    <border>
      <left style="thin">
        <color indexed="64"/>
      </left>
      <right style="hair">
        <color indexed="64"/>
      </right>
      <top style="hair">
        <color indexed="64"/>
      </top>
      <bottom/>
      <diagonal/>
    </border>
    <border>
      <left style="thin">
        <color indexed="64"/>
      </left>
      <right style="thin">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thin">
        <color indexed="64"/>
      </left>
      <right style="medium">
        <color indexed="64"/>
      </right>
      <top/>
      <bottom style="thin">
        <color indexed="64"/>
      </bottom>
      <diagonal/>
    </border>
    <border>
      <left/>
      <right style="hair">
        <color indexed="64"/>
      </right>
      <top/>
      <bottom style="thin">
        <color indexed="64"/>
      </bottom>
      <diagonal/>
    </border>
    <border>
      <left style="hair">
        <color indexed="64"/>
      </left>
      <right style="medium">
        <color indexed="64"/>
      </right>
      <top/>
      <bottom style="thin">
        <color indexed="64"/>
      </bottom>
      <diagonal/>
    </border>
    <border>
      <left/>
      <right style="hair">
        <color indexed="64"/>
      </right>
      <top/>
      <bottom/>
      <diagonal/>
    </border>
    <border>
      <left/>
      <right style="hair">
        <color indexed="64"/>
      </right>
      <top/>
      <bottom style="hair">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hair">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hair">
        <color indexed="64"/>
      </right>
      <top style="thin">
        <color indexed="64"/>
      </top>
      <bottom/>
      <diagonal/>
    </border>
    <border>
      <left style="thin">
        <color indexed="64"/>
      </left>
      <right style="hair">
        <color indexed="64"/>
      </right>
      <top style="hair">
        <color indexed="64"/>
      </top>
      <bottom style="medium">
        <color indexed="64"/>
      </bottom>
      <diagonal/>
    </border>
    <border>
      <left style="medium">
        <color indexed="64"/>
      </left>
      <right style="hair">
        <color indexed="64"/>
      </right>
      <top style="hair">
        <color indexed="64"/>
      </top>
      <bottom style="hair">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style="hair">
        <color indexed="64"/>
      </bottom>
      <diagonal/>
    </border>
    <border>
      <left style="medium">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medium">
        <color indexed="64"/>
      </left>
      <right style="medium">
        <color indexed="64"/>
      </right>
      <top style="hair">
        <color indexed="64"/>
      </top>
      <bottom style="medium">
        <color indexed="64"/>
      </bottom>
      <diagonal/>
    </border>
    <border>
      <left style="hair">
        <color indexed="64"/>
      </left>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medium">
        <color indexed="64"/>
      </left>
      <right style="medium">
        <color indexed="64"/>
      </right>
      <top style="medium">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hair">
        <color indexed="64"/>
      </left>
      <right style="hair">
        <color indexed="64"/>
      </right>
      <top/>
      <bottom style="hair">
        <color indexed="64"/>
      </bottom>
      <diagonal/>
    </border>
    <border>
      <left style="hair">
        <color indexed="64"/>
      </left>
      <right style="medium">
        <color indexed="64"/>
      </right>
      <top/>
      <bottom style="hair">
        <color indexed="64"/>
      </bottom>
      <diagonal/>
    </border>
    <border>
      <left style="thin">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top/>
      <bottom style="thick">
        <color indexed="64"/>
      </bottom>
      <diagonal/>
    </border>
    <border>
      <left style="thick">
        <color indexed="64"/>
      </left>
      <right/>
      <top style="thick">
        <color indexed="64"/>
      </top>
      <bottom style="medium">
        <color theme="1"/>
      </bottom>
      <diagonal/>
    </border>
    <border>
      <left/>
      <right/>
      <top style="thick">
        <color indexed="64"/>
      </top>
      <bottom style="medium">
        <color theme="1"/>
      </bottom>
      <diagonal/>
    </border>
    <border>
      <left/>
      <right style="medium">
        <color indexed="64"/>
      </right>
      <top style="thick">
        <color indexed="64"/>
      </top>
      <bottom style="medium">
        <color theme="1"/>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style="medium">
        <color theme="1"/>
      </top>
      <bottom style="medium">
        <color theme="1"/>
      </bottom>
      <diagonal/>
    </border>
    <border>
      <left/>
      <right/>
      <top style="medium">
        <color theme="1"/>
      </top>
      <bottom style="medium">
        <color theme="1"/>
      </bottom>
      <diagonal/>
    </border>
    <border>
      <left/>
      <right style="medium">
        <color indexed="64"/>
      </right>
      <top style="medium">
        <color theme="1"/>
      </top>
      <bottom style="medium">
        <color theme="1"/>
      </bottom>
      <diagonal/>
    </border>
    <border>
      <left/>
      <right/>
      <top/>
      <bottom style="medium">
        <color theme="1"/>
      </bottom>
      <diagonal/>
    </border>
    <border>
      <left/>
      <right/>
      <top style="medium">
        <color indexed="64"/>
      </top>
      <bottom style="medium">
        <color theme="1"/>
      </bottom>
      <diagonal/>
    </border>
    <border>
      <left/>
      <right style="thick">
        <color indexed="64"/>
      </right>
      <top style="medium">
        <color indexed="64"/>
      </top>
      <bottom style="medium">
        <color theme="1"/>
      </bottom>
      <diagonal/>
    </border>
    <border>
      <left style="thick">
        <color indexed="64"/>
      </left>
      <right/>
      <top style="medium">
        <color theme="1"/>
      </top>
      <bottom style="medium">
        <color indexed="64"/>
      </bottom>
      <diagonal/>
    </border>
    <border>
      <left/>
      <right/>
      <top style="medium">
        <color theme="1"/>
      </top>
      <bottom style="medium">
        <color indexed="64"/>
      </bottom>
      <diagonal/>
    </border>
    <border>
      <left/>
      <right style="medium">
        <color indexed="64"/>
      </right>
      <top style="medium">
        <color theme="1"/>
      </top>
      <bottom style="medium">
        <color indexed="64"/>
      </bottom>
      <diagonal/>
    </border>
    <border>
      <left/>
      <right style="thick">
        <color indexed="64"/>
      </right>
      <top style="medium">
        <color theme="1"/>
      </top>
      <bottom style="medium">
        <color indexed="64"/>
      </bottom>
      <diagonal/>
    </border>
    <border>
      <left style="thick">
        <color indexed="64"/>
      </left>
      <right/>
      <top/>
      <bottom/>
      <diagonal/>
    </border>
    <border>
      <left/>
      <right style="thick">
        <color indexed="64"/>
      </right>
      <top/>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medium">
        <color indexed="64"/>
      </right>
      <top style="medium">
        <color indexed="64"/>
      </top>
      <bottom style="thick">
        <color indexed="64"/>
      </bottom>
      <diagonal/>
    </border>
    <border>
      <left/>
      <right style="thick">
        <color indexed="64"/>
      </right>
      <top style="medium">
        <color indexed="64"/>
      </top>
      <bottom style="thick">
        <color indexed="64"/>
      </bottom>
      <diagonal/>
    </border>
    <border>
      <left/>
      <right/>
      <top style="thick">
        <color indexed="64"/>
      </top>
      <bottom/>
      <diagonal/>
    </border>
    <border>
      <left/>
      <right style="thick">
        <color indexed="64"/>
      </right>
      <top style="thick">
        <color indexed="64"/>
      </top>
      <bottom/>
      <diagonal/>
    </border>
    <border>
      <left style="thick">
        <color indexed="64"/>
      </left>
      <right/>
      <top/>
      <bottom style="medium">
        <color indexed="64"/>
      </bottom>
      <diagonal/>
    </border>
    <border>
      <left/>
      <right style="thick">
        <color indexed="64"/>
      </right>
      <top/>
      <bottom style="medium">
        <color indexed="64"/>
      </bottom>
      <diagonal/>
    </border>
    <border>
      <left/>
      <right style="thick">
        <color indexed="64"/>
      </right>
      <top style="medium">
        <color indexed="64"/>
      </top>
      <bottom/>
      <diagonal/>
    </border>
    <border>
      <left style="thick">
        <color indexed="64"/>
      </left>
      <right/>
      <top style="thick">
        <color indexed="64"/>
      </top>
      <bottom style="medium">
        <color indexed="64"/>
      </bottom>
      <diagonal/>
    </border>
    <border>
      <left style="thick">
        <color indexed="64"/>
      </left>
      <right/>
      <top/>
      <bottom style="thick">
        <color indexed="64"/>
      </bottom>
      <diagonal/>
    </border>
    <border>
      <left/>
      <right style="thick">
        <color indexed="64"/>
      </right>
      <top/>
      <bottom style="thick">
        <color indexed="64"/>
      </bottom>
      <diagonal/>
    </border>
    <border>
      <left style="thick">
        <color indexed="64"/>
      </left>
      <right/>
      <top style="thick">
        <color indexed="64"/>
      </top>
      <bottom/>
      <diagonal/>
    </border>
    <border>
      <left style="thick">
        <color indexed="64"/>
      </left>
      <right/>
      <top/>
      <bottom style="medium">
        <color theme="1"/>
      </bottom>
      <diagonal/>
    </border>
    <border>
      <left style="thick">
        <color indexed="64"/>
      </left>
      <right/>
      <top style="medium">
        <color indexed="64"/>
      </top>
      <bottom/>
      <diagonal/>
    </border>
  </borders>
  <cellStyleXfs count="3">
    <xf numFmtId="0" fontId="0" fillId="0" borderId="0"/>
    <xf numFmtId="43" fontId="3" fillId="0" borderId="0" applyFont="0" applyFill="0" applyBorder="0" applyAlignment="0" applyProtection="0"/>
    <xf numFmtId="9" fontId="3" fillId="0" borderId="0" applyFont="0" applyFill="0" applyBorder="0" applyAlignment="0" applyProtection="0"/>
  </cellStyleXfs>
  <cellXfs count="1675">
    <xf numFmtId="0" fontId="0" fillId="0" borderId="0" xfId="0"/>
    <xf numFmtId="0" fontId="2" fillId="2" borderId="0" xfId="0" applyFont="1" applyFill="1" applyAlignment="1">
      <alignment horizontal="center" vertical="center"/>
    </xf>
    <xf numFmtId="0" fontId="4" fillId="0" borderId="0" xfId="0" applyFont="1" applyBorder="1" applyAlignment="1">
      <alignment horizontal="center" vertical="center"/>
    </xf>
    <xf numFmtId="0" fontId="0" fillId="0" borderId="0" xfId="0" applyBorder="1"/>
    <xf numFmtId="0" fontId="6" fillId="0" borderId="0" xfId="0" applyFont="1" applyBorder="1" applyAlignment="1">
      <alignment horizontal="center"/>
    </xf>
    <xf numFmtId="0" fontId="10" fillId="0" borderId="5" xfId="0" applyFont="1" applyBorder="1" applyAlignment="1">
      <alignment horizontal="right"/>
    </xf>
    <xf numFmtId="0" fontId="10" fillId="0" borderId="6" xfId="0" applyFont="1" applyBorder="1"/>
    <xf numFmtId="0" fontId="10" fillId="0" borderId="7" xfId="0" applyFont="1" applyBorder="1"/>
    <xf numFmtId="0" fontId="10" fillId="0" borderId="0" xfId="0" applyFont="1" applyBorder="1"/>
    <xf numFmtId="0" fontId="10" fillId="0" borderId="0" xfId="0" applyFont="1" applyBorder="1" applyAlignment="1">
      <alignment horizontal="left"/>
    </xf>
    <xf numFmtId="0" fontId="10" fillId="0" borderId="0" xfId="0" applyFont="1" applyBorder="1" applyAlignment="1">
      <alignment horizontal="right"/>
    </xf>
    <xf numFmtId="0" fontId="10" fillId="0" borderId="8" xfId="0" applyFont="1" applyBorder="1"/>
    <xf numFmtId="0" fontId="10" fillId="0" borderId="9" xfId="0" applyFont="1" applyBorder="1"/>
    <xf numFmtId="0" fontId="10" fillId="0" borderId="10" xfId="0" applyFont="1" applyBorder="1"/>
    <xf numFmtId="0" fontId="10" fillId="0" borderId="10" xfId="0" applyFont="1" applyBorder="1" applyAlignment="1">
      <alignment horizontal="center"/>
    </xf>
    <xf numFmtId="0" fontId="10" fillId="0" borderId="11" xfId="0" applyFont="1" applyBorder="1"/>
    <xf numFmtId="0" fontId="7" fillId="0" borderId="12" xfId="0" applyFont="1" applyBorder="1"/>
    <xf numFmtId="0" fontId="7" fillId="0" borderId="14" xfId="0" applyFont="1" applyBorder="1"/>
    <xf numFmtId="0" fontId="0" fillId="0" borderId="9" xfId="0" applyBorder="1"/>
    <xf numFmtId="0" fontId="0" fillId="0" borderId="19" xfId="0" applyBorder="1"/>
    <xf numFmtId="0" fontId="11" fillId="0" borderId="21" xfId="0" applyFont="1" applyBorder="1" applyAlignment="1">
      <alignment vertical="center"/>
    </xf>
    <xf numFmtId="0" fontId="11" fillId="0" borderId="16" xfId="0" applyFont="1" applyBorder="1" applyAlignment="1">
      <alignment vertical="center"/>
    </xf>
    <xf numFmtId="0" fontId="10" fillId="3" borderId="22" xfId="0" applyFont="1" applyFill="1" applyBorder="1" applyAlignment="1">
      <alignment horizontal="center" vertical="center"/>
    </xf>
    <xf numFmtId="3" fontId="5" fillId="0" borderId="17" xfId="0" applyNumberFormat="1" applyFont="1" applyBorder="1" applyAlignment="1" applyProtection="1">
      <alignment vertical="center"/>
      <protection locked="0"/>
    </xf>
    <xf numFmtId="0" fontId="10" fillId="4" borderId="20" xfId="0" applyFont="1" applyFill="1" applyBorder="1" applyAlignment="1">
      <alignment horizontal="center" vertical="center"/>
    </xf>
    <xf numFmtId="0" fontId="10" fillId="4" borderId="13" xfId="0" applyFont="1" applyFill="1" applyBorder="1" applyAlignment="1">
      <alignment horizontal="center" vertical="center"/>
    </xf>
    <xf numFmtId="0" fontId="7" fillId="4" borderId="17" xfId="0" applyFont="1" applyFill="1" applyBorder="1" applyAlignment="1">
      <alignment vertical="center"/>
    </xf>
    <xf numFmtId="0" fontId="10" fillId="3" borderId="25" xfId="0" applyFont="1" applyFill="1" applyBorder="1" applyAlignment="1">
      <alignment horizontal="center" vertical="center"/>
    </xf>
    <xf numFmtId="3" fontId="10" fillId="0" borderId="13" xfId="0" applyNumberFormat="1" applyFont="1" applyBorder="1" applyAlignment="1" applyProtection="1">
      <alignment vertical="center"/>
      <protection locked="0"/>
    </xf>
    <xf numFmtId="3" fontId="10" fillId="0" borderId="34" xfId="0" applyNumberFormat="1" applyFont="1" applyBorder="1" applyAlignment="1" applyProtection="1">
      <alignment vertical="center"/>
      <protection locked="0"/>
    </xf>
    <xf numFmtId="3" fontId="10" fillId="0" borderId="10" xfId="0" applyNumberFormat="1" applyFont="1" applyBorder="1" applyAlignment="1" applyProtection="1">
      <alignment vertical="center"/>
      <protection locked="0"/>
    </xf>
    <xf numFmtId="3" fontId="5" fillId="0" borderId="16" xfId="0" applyNumberFormat="1" applyFont="1" applyBorder="1" applyAlignment="1">
      <alignment vertical="center"/>
    </xf>
    <xf numFmtId="0" fontId="13" fillId="0" borderId="50" xfId="0" applyFont="1" applyBorder="1" applyAlignment="1">
      <alignment horizontal="center" vertical="center"/>
    </xf>
    <xf numFmtId="3" fontId="10" fillId="0" borderId="16" xfId="0" applyNumberFormat="1" applyFont="1" applyBorder="1" applyAlignment="1" applyProtection="1">
      <alignment vertical="center"/>
      <protection locked="0"/>
    </xf>
    <xf numFmtId="3" fontId="10" fillId="0" borderId="41" xfId="0" applyNumberFormat="1" applyFont="1" applyBorder="1" applyAlignment="1" applyProtection="1">
      <alignment vertical="center"/>
      <protection locked="0"/>
    </xf>
    <xf numFmtId="3" fontId="5" fillId="0" borderId="62" xfId="0" applyNumberFormat="1" applyFont="1" applyBorder="1" applyAlignment="1">
      <alignment vertical="center"/>
    </xf>
    <xf numFmtId="0" fontId="10" fillId="3" borderId="63" xfId="0" applyFont="1" applyFill="1" applyBorder="1" applyAlignment="1">
      <alignment horizontal="center" vertical="center"/>
    </xf>
    <xf numFmtId="3" fontId="5" fillId="0" borderId="19" xfId="0" applyNumberFormat="1" applyFont="1" applyBorder="1" applyAlignment="1" applyProtection="1">
      <alignment vertical="center"/>
      <protection locked="0"/>
    </xf>
    <xf numFmtId="0" fontId="10" fillId="4" borderId="49" xfId="0" applyFont="1" applyFill="1" applyBorder="1" applyAlignment="1">
      <alignment horizontal="center" vertical="center"/>
    </xf>
    <xf numFmtId="0" fontId="10" fillId="3" borderId="25" xfId="0" applyFont="1" applyFill="1" applyBorder="1" applyAlignment="1">
      <alignment vertical="center"/>
    </xf>
    <xf numFmtId="3" fontId="5" fillId="0" borderId="14" xfId="0" applyNumberFormat="1" applyFont="1" applyBorder="1" applyAlignment="1" applyProtection="1">
      <alignment vertical="center"/>
      <protection locked="0"/>
    </xf>
    <xf numFmtId="0" fontId="10" fillId="3" borderId="63" xfId="0" applyFont="1" applyFill="1" applyBorder="1" applyAlignment="1">
      <alignment vertical="center"/>
    </xf>
    <xf numFmtId="0" fontId="0" fillId="0" borderId="0" xfId="0" applyBorder="1" applyProtection="1">
      <protection locked="0"/>
    </xf>
    <xf numFmtId="0" fontId="9" fillId="0" borderId="39" xfId="0" applyFont="1" applyBorder="1" applyAlignment="1" applyProtection="1">
      <alignment vertical="center"/>
      <protection locked="0"/>
    </xf>
    <xf numFmtId="0" fontId="9" fillId="0" borderId="10" xfId="0" applyFont="1" applyBorder="1" applyAlignment="1" applyProtection="1">
      <alignment vertical="center"/>
      <protection locked="0"/>
    </xf>
    <xf numFmtId="0" fontId="9" fillId="0" borderId="0" xfId="0" applyFont="1" applyBorder="1" applyAlignment="1">
      <alignment vertical="center"/>
    </xf>
    <xf numFmtId="0" fontId="9" fillId="0" borderId="74" xfId="0" applyFont="1" applyBorder="1" applyAlignment="1">
      <alignment horizontal="right" vertical="center"/>
    </xf>
    <xf numFmtId="0" fontId="0" fillId="0" borderId="0" xfId="0" applyFill="1" applyBorder="1" applyAlignment="1"/>
    <xf numFmtId="0" fontId="5" fillId="0" borderId="0" xfId="0" applyFont="1" applyFill="1" applyBorder="1" applyAlignment="1">
      <alignment horizontal="center" vertical="center"/>
    </xf>
    <xf numFmtId="0" fontId="10"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7" fillId="0" borderId="0" xfId="0" applyFont="1" applyFill="1" applyBorder="1" applyAlignment="1">
      <alignment horizontal="right" vertical="center"/>
    </xf>
    <xf numFmtId="0" fontId="8" fillId="0" borderId="0" xfId="0" applyFont="1" applyBorder="1" applyAlignment="1">
      <alignment horizontal="center" vertical="center"/>
    </xf>
    <xf numFmtId="0" fontId="0" fillId="0" borderId="70" xfId="0" applyBorder="1"/>
    <xf numFmtId="0" fontId="11" fillId="3" borderId="25" xfId="0" applyFont="1" applyFill="1" applyBorder="1" applyAlignment="1">
      <alignment horizontal="center" vertical="center"/>
    </xf>
    <xf numFmtId="0" fontId="11" fillId="0" borderId="62" xfId="0" applyFont="1" applyBorder="1" applyAlignment="1">
      <alignment horizontal="center" vertical="center"/>
    </xf>
    <xf numFmtId="0" fontId="11" fillId="0" borderId="33" xfId="0" applyFont="1" applyBorder="1" applyAlignment="1">
      <alignment vertical="center"/>
    </xf>
    <xf numFmtId="0" fontId="0" fillId="0" borderId="48" xfId="0" applyBorder="1" applyAlignment="1">
      <alignment vertical="center"/>
    </xf>
    <xf numFmtId="0" fontId="11" fillId="0" borderId="47" xfId="0" applyFont="1" applyBorder="1" applyAlignment="1">
      <alignment vertical="center"/>
    </xf>
    <xf numFmtId="0" fontId="17" fillId="0" borderId="80" xfId="0" applyFont="1" applyBorder="1" applyAlignment="1">
      <alignment horizontal="center" vertical="center" wrapText="1"/>
    </xf>
    <xf numFmtId="0" fontId="11" fillId="0" borderId="84" xfId="0" applyFont="1" applyBorder="1" applyAlignment="1">
      <alignment vertical="center"/>
    </xf>
    <xf numFmtId="0" fontId="11" fillId="0" borderId="1" xfId="0" applyFont="1" applyBorder="1" applyAlignment="1">
      <alignment vertical="center"/>
    </xf>
    <xf numFmtId="0" fontId="11" fillId="0" borderId="64" xfId="0" applyFont="1" applyBorder="1" applyAlignment="1">
      <alignment vertical="center"/>
    </xf>
    <xf numFmtId="0" fontId="11" fillId="3" borderId="62" xfId="0" applyFont="1" applyFill="1" applyBorder="1" applyAlignment="1">
      <alignment horizontal="center" vertical="center"/>
    </xf>
    <xf numFmtId="49" fontId="11" fillId="0" borderId="0" xfId="0" applyNumberFormat="1" applyFont="1" applyBorder="1" applyAlignment="1">
      <alignment horizontal="center" vertical="center"/>
    </xf>
    <xf numFmtId="0" fontId="11" fillId="0" borderId="49" xfId="0" applyFont="1" applyBorder="1" applyAlignment="1">
      <alignment vertical="center"/>
    </xf>
    <xf numFmtId="0" fontId="11" fillId="0" borderId="49" xfId="0" applyFont="1" applyBorder="1" applyAlignment="1">
      <alignment horizontal="center" vertical="center"/>
    </xf>
    <xf numFmtId="0" fontId="11" fillId="0" borderId="94" xfId="0" applyFont="1" applyBorder="1" applyAlignment="1">
      <alignment vertical="center"/>
    </xf>
    <xf numFmtId="49" fontId="11" fillId="0" borderId="33" xfId="0" applyNumberFormat="1" applyFont="1" applyBorder="1" applyAlignment="1">
      <alignment horizontal="center" vertical="center"/>
    </xf>
    <xf numFmtId="49" fontId="11" fillId="0" borderId="96" xfId="0" applyNumberFormat="1" applyFont="1" applyBorder="1" applyAlignment="1">
      <alignment horizontal="center" vertical="center"/>
    </xf>
    <xf numFmtId="0" fontId="11" fillId="3" borderId="63" xfId="0" applyFont="1" applyFill="1" applyBorder="1" applyAlignment="1">
      <alignment horizontal="center" vertical="center"/>
    </xf>
    <xf numFmtId="0" fontId="4" fillId="0" borderId="0" xfId="0" applyFont="1" applyAlignment="1">
      <alignment vertical="center"/>
    </xf>
    <xf numFmtId="0" fontId="4" fillId="0" borderId="0" xfId="0" applyFont="1" applyBorder="1" applyAlignment="1">
      <alignment vertical="center"/>
    </xf>
    <xf numFmtId="0" fontId="11" fillId="0" borderId="0" xfId="0" applyFont="1" applyAlignment="1">
      <alignment vertical="center"/>
    </xf>
    <xf numFmtId="0" fontId="11" fillId="0" borderId="0" xfId="0" applyFont="1" applyBorder="1" applyAlignment="1">
      <alignment vertical="center"/>
    </xf>
    <xf numFmtId="0" fontId="11" fillId="0" borderId="0" xfId="0" applyFont="1" applyAlignment="1">
      <alignment horizontal="center" vertical="center"/>
    </xf>
    <xf numFmtId="3" fontId="11" fillId="0" borderId="0" xfId="0" applyNumberFormat="1" applyFont="1" applyAlignment="1">
      <alignment vertical="center"/>
    </xf>
    <xf numFmtId="0" fontId="7" fillId="0" borderId="0" xfId="0" applyFont="1" applyAlignment="1">
      <alignment vertical="center"/>
    </xf>
    <xf numFmtId="0" fontId="5" fillId="0" borderId="0" xfId="0" applyFont="1" applyBorder="1" applyAlignment="1">
      <alignment horizontal="left" vertical="center"/>
    </xf>
    <xf numFmtId="0" fontId="14" fillId="0" borderId="0" xfId="0" applyFont="1" applyBorder="1" applyAlignment="1">
      <alignment horizontal="center" vertical="center"/>
    </xf>
    <xf numFmtId="0" fontId="0" fillId="0" borderId="70" xfId="0" applyBorder="1" applyAlignment="1">
      <alignment vertical="center"/>
    </xf>
    <xf numFmtId="0" fontId="0" fillId="0" borderId="77" xfId="0" applyBorder="1" applyAlignment="1">
      <alignment vertical="center"/>
    </xf>
    <xf numFmtId="0" fontId="0" fillId="0" borderId="68" xfId="0" applyBorder="1" applyAlignment="1">
      <alignment vertical="center"/>
    </xf>
    <xf numFmtId="0" fontId="10" fillId="3" borderId="22" xfId="0" applyFont="1" applyFill="1" applyBorder="1" applyAlignment="1">
      <alignment horizontal="center"/>
    </xf>
    <xf numFmtId="3" fontId="10" fillId="0" borderId="102" xfId="0" applyNumberFormat="1" applyFont="1" applyBorder="1" applyProtection="1">
      <protection locked="0"/>
    </xf>
    <xf numFmtId="3" fontId="10" fillId="3" borderId="22" xfId="0" applyNumberFormat="1" applyFont="1" applyFill="1" applyBorder="1" applyAlignment="1"/>
    <xf numFmtId="0" fontId="10" fillId="3" borderId="25" xfId="0" applyFont="1" applyFill="1" applyBorder="1" applyAlignment="1">
      <alignment horizontal="center"/>
    </xf>
    <xf numFmtId="3" fontId="10" fillId="0" borderId="103" xfId="0" applyNumberFormat="1" applyFont="1" applyBorder="1" applyProtection="1">
      <protection locked="0"/>
    </xf>
    <xf numFmtId="3" fontId="10" fillId="3" borderId="25" xfId="0" applyNumberFormat="1" applyFont="1" applyFill="1" applyBorder="1" applyAlignment="1"/>
    <xf numFmtId="3" fontId="10" fillId="0" borderId="104" xfId="0" applyNumberFormat="1" applyFont="1" applyBorder="1" applyProtection="1">
      <protection locked="0"/>
    </xf>
    <xf numFmtId="3" fontId="10" fillId="3" borderId="7" xfId="0" applyNumberFormat="1" applyFont="1" applyFill="1" applyBorder="1" applyAlignment="1"/>
    <xf numFmtId="0" fontId="10" fillId="3" borderId="63" xfId="0" applyFont="1" applyFill="1" applyBorder="1" applyAlignment="1">
      <alignment horizontal="center"/>
    </xf>
    <xf numFmtId="3" fontId="10" fillId="0" borderId="105" xfId="0" applyNumberFormat="1" applyFont="1" applyBorder="1"/>
    <xf numFmtId="3" fontId="10" fillId="3" borderId="106" xfId="0" applyNumberFormat="1" applyFont="1" applyFill="1" applyBorder="1" applyAlignment="1"/>
    <xf numFmtId="0" fontId="0" fillId="0" borderId="0" xfId="0" applyAlignment="1">
      <alignment horizontal="center" vertical="center"/>
    </xf>
    <xf numFmtId="0" fontId="7" fillId="0" borderId="0" xfId="0" applyFont="1" applyAlignment="1">
      <alignment horizontal="center" vertical="center"/>
    </xf>
    <xf numFmtId="0" fontId="4" fillId="0" borderId="0" xfId="0" applyFont="1" applyAlignment="1">
      <alignment horizontal="center" vertical="center"/>
    </xf>
    <xf numFmtId="0" fontId="5" fillId="0" borderId="0" xfId="0" applyFont="1" applyAlignment="1">
      <alignment horizontal="left" vertical="center"/>
    </xf>
    <xf numFmtId="0" fontId="10" fillId="0" borderId="61" xfId="0" applyFont="1" applyBorder="1" applyAlignment="1">
      <alignment horizontal="center"/>
    </xf>
    <xf numFmtId="49" fontId="10" fillId="0" borderId="49" xfId="0" applyNumberFormat="1" applyFont="1" applyBorder="1" applyAlignment="1">
      <alignment horizontal="center" vertical="center"/>
    </xf>
    <xf numFmtId="49" fontId="10" fillId="0" borderId="108" xfId="0" applyNumberFormat="1" applyFont="1" applyBorder="1" applyAlignment="1">
      <alignment horizontal="center" vertical="center"/>
    </xf>
    <xf numFmtId="0" fontId="10" fillId="3" borderId="109" xfId="0" applyFont="1" applyFill="1" applyBorder="1" applyAlignment="1">
      <alignment horizontal="center" vertical="center"/>
    </xf>
    <xf numFmtId="0" fontId="10" fillId="3" borderId="103" xfId="0" applyFont="1" applyFill="1" applyBorder="1" applyAlignment="1">
      <alignment horizontal="center" vertical="center"/>
    </xf>
    <xf numFmtId="49" fontId="11" fillId="0" borderId="108" xfId="0" applyNumberFormat="1" applyFont="1" applyBorder="1" applyAlignment="1">
      <alignment horizontal="center" vertical="center"/>
    </xf>
    <xf numFmtId="0" fontId="22" fillId="0" borderId="0" xfId="0" applyFont="1"/>
    <xf numFmtId="49" fontId="10" fillId="0" borderId="91" xfId="0" applyNumberFormat="1" applyFont="1" applyBorder="1" applyAlignment="1">
      <alignment horizontal="center" vertical="center"/>
    </xf>
    <xf numFmtId="49" fontId="10" fillId="0" borderId="0" xfId="0" applyNumberFormat="1" applyFont="1" applyBorder="1" applyAlignment="1">
      <alignment horizontal="center" vertical="center"/>
    </xf>
    <xf numFmtId="49" fontId="10" fillId="0" borderId="39" xfId="0" applyNumberFormat="1" applyFont="1" applyBorder="1" applyAlignment="1">
      <alignment horizontal="center" vertical="center"/>
    </xf>
    <xf numFmtId="0" fontId="17" fillId="0" borderId="110" xfId="0" applyFont="1" applyBorder="1" applyAlignment="1">
      <alignment horizontal="left" vertical="center" wrapText="1"/>
    </xf>
    <xf numFmtId="0" fontId="10" fillId="0" borderId="62" xfId="0" applyFont="1" applyBorder="1" applyAlignment="1">
      <alignment horizontal="center" vertical="center"/>
    </xf>
    <xf numFmtId="0" fontId="11" fillId="0" borderId="112" xfId="0" applyFont="1" applyBorder="1" applyAlignment="1">
      <alignment vertical="center"/>
    </xf>
    <xf numFmtId="0" fontId="10" fillId="3" borderId="105" xfId="0" applyFont="1" applyFill="1" applyBorder="1" applyAlignment="1">
      <alignment horizontal="center" vertical="center"/>
    </xf>
    <xf numFmtId="0" fontId="10" fillId="0" borderId="0" xfId="0" applyFont="1"/>
    <xf numFmtId="0" fontId="5" fillId="0" borderId="0" xfId="0" applyFont="1" applyAlignment="1">
      <alignment horizontal="center" vertical="center"/>
    </xf>
    <xf numFmtId="0" fontId="10" fillId="0" borderId="0" xfId="0" applyFont="1" applyBorder="1" applyAlignment="1">
      <alignment horizontal="center" vertical="center"/>
    </xf>
    <xf numFmtId="0" fontId="11" fillId="3" borderId="22" xfId="0" applyFont="1" applyFill="1" applyBorder="1" applyAlignment="1">
      <alignment vertical="center"/>
    </xf>
    <xf numFmtId="0" fontId="10" fillId="3" borderId="105" xfId="0" applyFont="1" applyFill="1" applyBorder="1" applyAlignment="1">
      <alignment vertical="center"/>
    </xf>
    <xf numFmtId="0" fontId="10" fillId="3" borderId="102" xfId="0" applyFont="1" applyFill="1" applyBorder="1" applyAlignment="1">
      <alignment horizontal="center" vertical="center"/>
    </xf>
    <xf numFmtId="0" fontId="10" fillId="3" borderId="102" xfId="0" applyFont="1" applyFill="1" applyBorder="1" applyAlignment="1">
      <alignment vertical="center"/>
    </xf>
    <xf numFmtId="0" fontId="19" fillId="0" borderId="22" xfId="0" applyFont="1" applyBorder="1" applyAlignment="1">
      <alignment vertical="center"/>
    </xf>
    <xf numFmtId="0" fontId="19" fillId="0" borderId="18" xfId="0" applyFont="1" applyBorder="1" applyAlignment="1">
      <alignment vertical="center"/>
    </xf>
    <xf numFmtId="0" fontId="10" fillId="3" borderId="22" xfId="0" applyFont="1" applyFill="1" applyBorder="1" applyAlignment="1">
      <alignment vertical="center"/>
    </xf>
    <xf numFmtId="0" fontId="19" fillId="3" borderId="25" xfId="0" applyFont="1" applyFill="1" applyBorder="1" applyAlignment="1">
      <alignment vertical="center"/>
    </xf>
    <xf numFmtId="0" fontId="10" fillId="3" borderId="7" xfId="0" applyFont="1" applyFill="1" applyBorder="1" applyAlignment="1">
      <alignment horizontal="center" vertical="center"/>
    </xf>
    <xf numFmtId="0" fontId="11" fillId="3" borderId="25" xfId="0" applyFont="1" applyFill="1" applyBorder="1" applyAlignment="1">
      <alignment vertical="center"/>
    </xf>
    <xf numFmtId="0" fontId="11" fillId="0" borderId="34" xfId="0" applyFont="1" applyBorder="1" applyAlignment="1">
      <alignment vertical="center"/>
    </xf>
    <xf numFmtId="0" fontId="19" fillId="3" borderId="115" xfId="0" applyFont="1" applyFill="1" applyBorder="1" applyAlignment="1">
      <alignment vertical="center"/>
    </xf>
    <xf numFmtId="0" fontId="19" fillId="0" borderId="16" xfId="0" applyFont="1" applyBorder="1" applyAlignment="1">
      <alignment vertical="center"/>
    </xf>
    <xf numFmtId="0" fontId="10" fillId="3" borderId="115" xfId="0" applyFont="1" applyFill="1" applyBorder="1" applyAlignment="1">
      <alignment vertical="center"/>
    </xf>
    <xf numFmtId="0" fontId="10" fillId="3" borderId="115" xfId="0" applyFont="1" applyFill="1" applyBorder="1" applyAlignment="1">
      <alignment horizontal="center" vertical="center"/>
    </xf>
    <xf numFmtId="3" fontId="11" fillId="3" borderId="102" xfId="0" applyNumberFormat="1" applyFont="1" applyFill="1" applyBorder="1" applyAlignment="1">
      <alignment vertical="center"/>
    </xf>
    <xf numFmtId="3" fontId="11" fillId="0" borderId="13" xfId="0" applyNumberFormat="1" applyFont="1" applyBorder="1" applyAlignment="1">
      <alignment vertical="center"/>
    </xf>
    <xf numFmtId="3" fontId="11" fillId="3" borderId="25" xfId="0" applyNumberFormat="1" applyFont="1" applyFill="1" applyBorder="1" applyAlignment="1">
      <alignment vertical="center"/>
    </xf>
    <xf numFmtId="3" fontId="11" fillId="0" borderId="34" xfId="0" applyNumberFormat="1" applyFont="1" applyBorder="1" applyAlignment="1">
      <alignment vertical="center"/>
    </xf>
    <xf numFmtId="3" fontId="11" fillId="3" borderId="105" xfId="0" applyNumberFormat="1" applyFont="1" applyFill="1" applyBorder="1" applyAlignment="1">
      <alignment vertical="center"/>
    </xf>
    <xf numFmtId="3" fontId="11" fillId="0" borderId="10" xfId="0" applyNumberFormat="1" applyFont="1" applyBorder="1" applyAlignment="1">
      <alignment vertical="center"/>
    </xf>
    <xf numFmtId="164" fontId="10" fillId="3" borderId="105" xfId="0" applyNumberFormat="1" applyFont="1" applyFill="1" applyBorder="1" applyAlignment="1">
      <alignment horizontal="center" vertical="center"/>
    </xf>
    <xf numFmtId="3" fontId="19" fillId="3" borderId="102" xfId="0" applyNumberFormat="1" applyFont="1" applyFill="1" applyBorder="1" applyAlignment="1">
      <alignment vertical="center"/>
    </xf>
    <xf numFmtId="3" fontId="19" fillId="0" borderId="16" xfId="0" applyNumberFormat="1" applyFont="1" applyBorder="1" applyAlignment="1">
      <alignment vertical="center"/>
    </xf>
    <xf numFmtId="3" fontId="5" fillId="3" borderId="116" xfId="0" applyNumberFormat="1" applyFont="1" applyFill="1" applyBorder="1" applyAlignment="1">
      <alignment vertical="center"/>
    </xf>
    <xf numFmtId="3" fontId="5" fillId="0" borderId="57" xfId="0" applyNumberFormat="1" applyFont="1" applyBorder="1" applyAlignment="1">
      <alignment vertical="center"/>
    </xf>
    <xf numFmtId="0" fontId="10" fillId="3" borderId="116" xfId="0" applyFont="1" applyFill="1" applyBorder="1" applyAlignment="1">
      <alignment vertical="center"/>
    </xf>
    <xf numFmtId="0" fontId="10" fillId="3" borderId="116" xfId="0" applyFont="1" applyFill="1" applyBorder="1" applyAlignment="1">
      <alignment horizontal="center" vertical="center"/>
    </xf>
    <xf numFmtId="0" fontId="0" fillId="0" borderId="0" xfId="0" applyAlignment="1">
      <alignment vertical="center"/>
    </xf>
    <xf numFmtId="0" fontId="28" fillId="0" borderId="0" xfId="0" applyFont="1" applyAlignment="1">
      <alignment horizontal="center" vertical="center"/>
    </xf>
    <xf numFmtId="0" fontId="0" fillId="0" borderId="0" xfId="0" applyAlignment="1">
      <alignment horizontal="center"/>
    </xf>
    <xf numFmtId="0" fontId="29" fillId="0" borderId="0" xfId="0" applyFont="1" applyAlignment="1">
      <alignment horizontal="center"/>
    </xf>
    <xf numFmtId="0" fontId="10" fillId="0" borderId="4" xfId="0" applyFont="1" applyBorder="1" applyAlignment="1">
      <alignment horizontal="left" vertical="center"/>
    </xf>
    <xf numFmtId="0" fontId="10" fillId="0" borderId="5" xfId="0" applyFont="1" applyBorder="1" applyAlignment="1">
      <alignment horizontal="left" vertical="center"/>
    </xf>
    <xf numFmtId="3" fontId="10" fillId="0" borderId="0" xfId="0" applyNumberFormat="1" applyFont="1" applyBorder="1" applyAlignment="1">
      <alignment vertical="center"/>
    </xf>
    <xf numFmtId="0" fontId="10" fillId="0" borderId="22" xfId="0" applyFont="1" applyBorder="1" applyAlignment="1">
      <alignment horizontal="center" vertical="center"/>
    </xf>
    <xf numFmtId="3" fontId="10" fillId="0" borderId="34" xfId="0" applyNumberFormat="1" applyFont="1" applyBorder="1" applyAlignment="1">
      <alignment vertical="center"/>
    </xf>
    <xf numFmtId="3" fontId="10" fillId="0" borderId="48" xfId="0" applyNumberFormat="1" applyFont="1" applyBorder="1" applyAlignment="1">
      <alignment vertical="center"/>
    </xf>
    <xf numFmtId="164" fontId="10" fillId="3" borderId="25" xfId="0" applyNumberFormat="1" applyFont="1" applyFill="1" applyBorder="1" applyAlignment="1">
      <alignment horizontal="center" vertical="center"/>
    </xf>
    <xf numFmtId="3" fontId="10" fillId="0" borderId="10" xfId="0" applyNumberFormat="1" applyFont="1" applyBorder="1" applyAlignment="1">
      <alignment vertical="center"/>
    </xf>
    <xf numFmtId="3" fontId="10" fillId="0" borderId="13" xfId="0" applyNumberFormat="1" applyFont="1" applyBorder="1" applyAlignment="1">
      <alignment vertical="center"/>
    </xf>
    <xf numFmtId="49" fontId="10" fillId="3" borderId="102" xfId="0" applyNumberFormat="1" applyFont="1" applyFill="1" applyBorder="1" applyAlignment="1">
      <alignment horizontal="center" vertical="center"/>
    </xf>
    <xf numFmtId="49" fontId="10" fillId="3" borderId="25" xfId="0" applyNumberFormat="1" applyFont="1" applyFill="1" applyBorder="1" applyAlignment="1">
      <alignment horizontal="center" vertical="center"/>
    </xf>
    <xf numFmtId="49" fontId="10" fillId="3" borderId="105" xfId="0" applyNumberFormat="1" applyFont="1" applyFill="1" applyBorder="1" applyAlignment="1">
      <alignment horizontal="center" vertical="center"/>
    </xf>
    <xf numFmtId="49" fontId="10" fillId="3" borderId="115" xfId="0" applyNumberFormat="1" applyFont="1" applyFill="1" applyBorder="1" applyAlignment="1">
      <alignment horizontal="center" vertical="center"/>
    </xf>
    <xf numFmtId="49" fontId="10" fillId="3" borderId="21" xfId="0" applyNumberFormat="1" applyFont="1" applyFill="1" applyBorder="1" applyAlignment="1">
      <alignment horizontal="center" vertical="center"/>
    </xf>
    <xf numFmtId="49" fontId="10" fillId="3" borderId="63" xfId="0" applyNumberFormat="1" applyFont="1" applyFill="1" applyBorder="1" applyAlignment="1">
      <alignment horizontal="center" vertical="center"/>
    </xf>
    <xf numFmtId="3" fontId="5" fillId="0" borderId="18" xfId="0" applyNumberFormat="1" applyFont="1" applyBorder="1" applyAlignment="1">
      <alignment vertical="center"/>
    </xf>
    <xf numFmtId="49" fontId="10" fillId="3" borderId="8" xfId="0" applyNumberFormat="1" applyFont="1" applyFill="1" applyBorder="1" applyAlignment="1">
      <alignment horizontal="center" vertical="center"/>
    </xf>
    <xf numFmtId="0" fontId="10" fillId="3" borderId="7" xfId="0" applyFont="1" applyFill="1" applyBorder="1" applyAlignment="1">
      <alignment vertical="center"/>
    </xf>
    <xf numFmtId="0" fontId="10" fillId="3" borderId="0" xfId="0" applyFont="1" applyFill="1" applyBorder="1" applyAlignment="1">
      <alignment vertical="center"/>
    </xf>
    <xf numFmtId="49" fontId="10" fillId="3" borderId="0" xfId="0" applyNumberFormat="1" applyFont="1" applyFill="1" applyBorder="1" applyAlignment="1">
      <alignment horizontal="center" vertical="center"/>
    </xf>
    <xf numFmtId="0" fontId="10" fillId="3" borderId="106" xfId="0" applyFont="1" applyFill="1" applyBorder="1" applyAlignment="1">
      <alignment vertical="center"/>
    </xf>
    <xf numFmtId="0" fontId="10" fillId="3" borderId="70" xfId="0" applyFont="1" applyFill="1" applyBorder="1" applyAlignment="1">
      <alignment vertical="center"/>
    </xf>
    <xf numFmtId="49" fontId="10" fillId="3" borderId="70" xfId="0" applyNumberFormat="1" applyFont="1" applyFill="1" applyBorder="1" applyAlignment="1">
      <alignment horizontal="center" vertical="center"/>
    </xf>
    <xf numFmtId="3" fontId="10" fillId="0" borderId="70" xfId="0" applyNumberFormat="1" applyFont="1" applyBorder="1" applyAlignment="1">
      <alignment vertical="center"/>
    </xf>
    <xf numFmtId="0" fontId="11" fillId="0" borderId="9" xfId="0" applyFont="1" applyBorder="1" applyAlignment="1">
      <alignment vertical="center"/>
    </xf>
    <xf numFmtId="0" fontId="10" fillId="0" borderId="10" xfId="0" applyFont="1" applyBorder="1" applyAlignment="1">
      <alignment vertical="center"/>
    </xf>
    <xf numFmtId="0" fontId="10" fillId="0" borderId="19" xfId="0" applyFont="1" applyBorder="1" applyAlignment="1">
      <alignment vertical="center"/>
    </xf>
    <xf numFmtId="0" fontId="10" fillId="3" borderId="38" xfId="0" applyFont="1" applyFill="1" applyBorder="1" applyAlignment="1">
      <alignment horizontal="center" vertical="center"/>
    </xf>
    <xf numFmtId="0" fontId="10" fillId="0" borderId="0" xfId="0" applyFont="1" applyAlignment="1">
      <alignment horizontal="left" vertical="center"/>
    </xf>
    <xf numFmtId="0" fontId="10" fillId="0" borderId="0" xfId="0" applyFont="1" applyBorder="1" applyAlignment="1">
      <alignment horizontal="left" vertical="center"/>
    </xf>
    <xf numFmtId="0" fontId="11" fillId="3" borderId="22" xfId="0" applyFont="1" applyFill="1" applyBorder="1" applyAlignment="1">
      <alignment horizontal="center" vertical="center"/>
    </xf>
    <xf numFmtId="0" fontId="9" fillId="0" borderId="37" xfId="0" applyFont="1" applyBorder="1" applyAlignment="1">
      <alignment vertical="center" wrapText="1"/>
    </xf>
    <xf numFmtId="0" fontId="11" fillId="0" borderId="34" xfId="0" applyFont="1" applyBorder="1" applyAlignment="1">
      <alignment horizontal="left" vertical="center"/>
    </xf>
    <xf numFmtId="49" fontId="11" fillId="0" borderId="122" xfId="0" applyNumberFormat="1" applyFont="1" applyBorder="1" applyAlignment="1">
      <alignment horizontal="center" vertical="center"/>
    </xf>
    <xf numFmtId="0" fontId="10" fillId="3" borderId="25" xfId="0" applyFont="1" applyFill="1" applyBorder="1" applyAlignment="1">
      <alignment horizontal="left" vertical="center"/>
    </xf>
    <xf numFmtId="0" fontId="10" fillId="0" borderId="62" xfId="0" applyFont="1" applyFill="1" applyBorder="1" applyAlignment="1">
      <alignment horizontal="center" vertical="center"/>
    </xf>
    <xf numFmtId="49" fontId="10" fillId="0" borderId="67" xfId="0" applyNumberFormat="1" applyFont="1" applyFill="1" applyBorder="1" applyAlignment="1">
      <alignment horizontal="center" vertical="center"/>
    </xf>
    <xf numFmtId="0" fontId="10" fillId="3" borderId="129" xfId="0" applyFont="1" applyFill="1" applyBorder="1" applyAlignment="1">
      <alignment horizontal="right" vertical="center"/>
    </xf>
    <xf numFmtId="0" fontId="10" fillId="0" borderId="0" xfId="0" applyFont="1" applyAlignment="1">
      <alignment vertical="center"/>
    </xf>
    <xf numFmtId="0" fontId="32" fillId="0" borderId="0" xfId="0" applyFont="1" applyAlignment="1">
      <alignment horizontal="center" vertical="center"/>
    </xf>
    <xf numFmtId="3" fontId="10" fillId="0" borderId="0" xfId="0" applyNumberFormat="1" applyFont="1" applyAlignment="1">
      <alignment vertical="center"/>
    </xf>
    <xf numFmtId="0" fontId="10" fillId="0" borderId="2" xfId="0" applyFont="1" applyBorder="1" applyAlignment="1">
      <alignment horizontal="left" vertical="center"/>
    </xf>
    <xf numFmtId="3" fontId="10" fillId="3" borderId="22" xfId="0" applyNumberFormat="1" applyFont="1" applyFill="1" applyBorder="1" applyAlignment="1">
      <alignment horizontal="center" vertical="center"/>
    </xf>
    <xf numFmtId="3" fontId="10" fillId="3" borderId="63" xfId="0" applyNumberFormat="1" applyFont="1" applyFill="1" applyBorder="1" applyAlignment="1">
      <alignment horizontal="center" vertical="center"/>
    </xf>
    <xf numFmtId="49" fontId="10" fillId="3" borderId="22" xfId="0" applyNumberFormat="1" applyFont="1" applyFill="1" applyBorder="1" applyAlignment="1">
      <alignment horizontal="center" vertical="center"/>
    </xf>
    <xf numFmtId="3" fontId="10" fillId="3" borderId="25" xfId="0" applyNumberFormat="1" applyFont="1" applyFill="1" applyBorder="1" applyAlignment="1">
      <alignment horizontal="center" vertical="center"/>
    </xf>
    <xf numFmtId="3" fontId="10" fillId="3" borderId="109" xfId="0" applyNumberFormat="1" applyFont="1" applyFill="1" applyBorder="1" applyAlignment="1">
      <alignment horizontal="center" vertical="center"/>
    </xf>
    <xf numFmtId="3" fontId="10" fillId="3" borderId="104" xfId="0" applyNumberFormat="1" applyFont="1" applyFill="1" applyBorder="1" applyAlignment="1">
      <alignment horizontal="center" vertical="center"/>
    </xf>
    <xf numFmtId="3" fontId="10" fillId="3" borderId="116" xfId="0" applyNumberFormat="1" applyFont="1" applyFill="1" applyBorder="1" applyAlignment="1">
      <alignment horizontal="center" vertical="center"/>
    </xf>
    <xf numFmtId="3" fontId="32" fillId="3" borderId="25" xfId="0" applyNumberFormat="1" applyFont="1" applyFill="1" applyBorder="1" applyAlignment="1">
      <alignment horizontal="center" vertical="center"/>
    </xf>
    <xf numFmtId="49" fontId="10" fillId="0" borderId="62" xfId="0" applyNumberFormat="1" applyFont="1" applyBorder="1" applyAlignment="1">
      <alignment horizontal="center" vertical="center"/>
    </xf>
    <xf numFmtId="49" fontId="37" fillId="0" borderId="0" xfId="0" applyNumberFormat="1" applyFont="1" applyBorder="1" applyAlignment="1">
      <alignment horizontal="center" vertical="center"/>
    </xf>
    <xf numFmtId="0" fontId="10" fillId="3" borderId="25" xfId="0" applyFont="1" applyFill="1" applyBorder="1" applyAlignment="1">
      <alignment horizontal="right" vertical="center"/>
    </xf>
    <xf numFmtId="3" fontId="10" fillId="3" borderId="25" xfId="0" applyNumberFormat="1" applyFont="1" applyFill="1" applyBorder="1" applyAlignment="1">
      <alignment horizontal="right" vertical="center"/>
    </xf>
    <xf numFmtId="0" fontId="32" fillId="0" borderId="27" xfId="0" applyFont="1" applyBorder="1" applyAlignment="1">
      <alignment horizontal="center" vertical="center"/>
    </xf>
    <xf numFmtId="0" fontId="32" fillId="0" borderId="48" xfId="0" applyFont="1" applyBorder="1" applyAlignment="1">
      <alignment horizontal="center" vertical="center"/>
    </xf>
    <xf numFmtId="0" fontId="10" fillId="3" borderId="62" xfId="0" applyFont="1" applyFill="1" applyBorder="1" applyAlignment="1">
      <alignment horizontal="center" vertical="center"/>
    </xf>
    <xf numFmtId="0" fontId="32" fillId="0" borderId="2" xfId="0" applyFont="1" applyBorder="1" applyAlignment="1">
      <alignment horizontal="left" vertical="center"/>
    </xf>
    <xf numFmtId="0" fontId="38" fillId="0" borderId="61" xfId="0" applyFont="1" applyBorder="1" applyAlignment="1">
      <alignment horizontal="center" vertical="center" wrapText="1"/>
    </xf>
    <xf numFmtId="3" fontId="10" fillId="3" borderId="62" xfId="0" applyNumberFormat="1" applyFont="1" applyFill="1" applyBorder="1" applyAlignment="1">
      <alignment horizontal="center" vertical="center" wrapText="1"/>
    </xf>
    <xf numFmtId="0" fontId="11" fillId="0" borderId="138" xfId="0" applyFont="1" applyBorder="1" applyAlignment="1">
      <alignment horizontal="center" vertical="center"/>
    </xf>
    <xf numFmtId="0" fontId="0" fillId="0" borderId="33" xfId="0" applyBorder="1" applyAlignment="1">
      <alignment vertical="center"/>
    </xf>
    <xf numFmtId="0" fontId="10" fillId="3" borderId="139" xfId="0" applyFont="1" applyFill="1" applyBorder="1" applyAlignment="1">
      <alignment horizontal="center" vertical="center"/>
    </xf>
    <xf numFmtId="0" fontId="10" fillId="4" borderId="140" xfId="0" applyFont="1" applyFill="1" applyBorder="1" applyAlignment="1">
      <alignment horizontal="center" vertical="center"/>
    </xf>
    <xf numFmtId="0" fontId="0" fillId="4" borderId="84" xfId="0" applyFill="1" applyBorder="1" applyAlignment="1">
      <alignment vertical="center"/>
    </xf>
    <xf numFmtId="0" fontId="0" fillId="4" borderId="118" xfId="0" applyFill="1" applyBorder="1" applyAlignment="1">
      <alignment horizontal="center" vertical="center"/>
    </xf>
    <xf numFmtId="10" fontId="10" fillId="0" borderId="119" xfId="0" applyNumberFormat="1" applyFont="1" applyBorder="1" applyAlignment="1">
      <alignment horizontal="right" vertical="center"/>
    </xf>
    <xf numFmtId="0" fontId="0" fillId="4" borderId="120" xfId="0" applyFill="1" applyBorder="1" applyAlignment="1">
      <alignment vertical="center"/>
    </xf>
    <xf numFmtId="0" fontId="10" fillId="3" borderId="129" xfId="0" applyFont="1" applyFill="1" applyBorder="1" applyAlignment="1">
      <alignment horizontal="center" vertical="center"/>
    </xf>
    <xf numFmtId="0" fontId="0" fillId="4" borderId="84" xfId="0" applyFill="1" applyBorder="1" applyAlignment="1">
      <alignment horizontal="center" vertical="center"/>
    </xf>
    <xf numFmtId="0" fontId="0" fillId="4" borderId="107" xfId="0" applyFill="1" applyBorder="1" applyAlignment="1">
      <alignment horizontal="center" vertical="center"/>
    </xf>
    <xf numFmtId="10" fontId="10" fillId="4" borderId="120" xfId="0" applyNumberFormat="1" applyFont="1" applyFill="1" applyBorder="1" applyAlignment="1">
      <alignment horizontal="center" vertical="center"/>
    </xf>
    <xf numFmtId="0" fontId="0" fillId="0" borderId="72" xfId="0" applyBorder="1" applyAlignment="1">
      <alignment vertical="center"/>
    </xf>
    <xf numFmtId="0" fontId="0" fillId="0" borderId="70" xfId="0" applyBorder="1" applyAlignment="1">
      <alignment horizontal="center" vertical="center"/>
    </xf>
    <xf numFmtId="0" fontId="0" fillId="0" borderId="97" xfId="0" applyBorder="1" applyAlignment="1">
      <alignment vertical="center"/>
    </xf>
    <xf numFmtId="0" fontId="7" fillId="0" borderId="0" xfId="0" applyFont="1"/>
    <xf numFmtId="0" fontId="0" fillId="0" borderId="14" xfId="0" applyBorder="1" applyAlignment="1">
      <alignment horizontal="center" vertical="center" wrapText="1"/>
    </xf>
    <xf numFmtId="0" fontId="0" fillId="0" borderId="17" xfId="0" applyBorder="1" applyAlignment="1">
      <alignment horizontal="center" vertical="center" wrapText="1"/>
    </xf>
    <xf numFmtId="0" fontId="0" fillId="0" borderId="38" xfId="0" applyBorder="1" applyAlignment="1">
      <alignment horizontal="center" vertical="center" wrapText="1"/>
    </xf>
    <xf numFmtId="0" fontId="0" fillId="0" borderId="16" xfId="0" applyFill="1" applyBorder="1" applyAlignment="1">
      <alignment vertical="center" wrapText="1"/>
    </xf>
    <xf numFmtId="165" fontId="0" fillId="0" borderId="50" xfId="1" applyNumberFormat="1" applyFont="1" applyBorder="1" applyAlignment="1">
      <alignment horizontal="right" vertical="center" wrapText="1"/>
    </xf>
    <xf numFmtId="0" fontId="2" fillId="3" borderId="16" xfId="0" applyFont="1" applyFill="1" applyBorder="1" applyAlignment="1">
      <alignment vertical="center" wrapText="1"/>
    </xf>
    <xf numFmtId="165" fontId="2" fillId="3" borderId="50" xfId="1" applyNumberFormat="1" applyFont="1" applyFill="1" applyBorder="1" applyAlignment="1">
      <alignment horizontal="right" vertical="center" wrapText="1"/>
    </xf>
    <xf numFmtId="0" fontId="0" fillId="0" borderId="0" xfId="0" applyAlignment="1">
      <alignment horizontal="right" vertical="center"/>
    </xf>
    <xf numFmtId="0" fontId="0" fillId="3" borderId="16" xfId="0" applyFont="1" applyFill="1" applyBorder="1" applyAlignment="1">
      <alignment vertical="center" wrapText="1"/>
    </xf>
    <xf numFmtId="165" fontId="3" fillId="3" borderId="50" xfId="1" applyNumberFormat="1" applyFont="1" applyFill="1" applyBorder="1" applyAlignment="1">
      <alignment horizontal="right" vertical="center" wrapText="1"/>
    </xf>
    <xf numFmtId="0" fontId="8" fillId="0" borderId="16" xfId="0" applyFont="1" applyFill="1" applyBorder="1" applyAlignment="1">
      <alignment vertical="center" wrapText="1"/>
    </xf>
    <xf numFmtId="0" fontId="8" fillId="0" borderId="13" xfId="0" applyFont="1" applyFill="1" applyBorder="1" applyAlignment="1">
      <alignment vertical="center" wrapText="1"/>
    </xf>
    <xf numFmtId="0" fontId="4" fillId="0" borderId="50" xfId="0" applyFont="1" applyFill="1" applyBorder="1" applyAlignment="1">
      <alignment vertical="center" wrapText="1"/>
    </xf>
    <xf numFmtId="165" fontId="2" fillId="0" borderId="50" xfId="1" applyNumberFormat="1" applyFont="1" applyBorder="1" applyAlignment="1">
      <alignment horizontal="right" vertical="center" wrapText="1"/>
    </xf>
    <xf numFmtId="0" fontId="8" fillId="0" borderId="0" xfId="0" applyFont="1" applyFill="1" applyBorder="1" applyAlignment="1">
      <alignment vertical="center" wrapText="1"/>
    </xf>
    <xf numFmtId="0" fontId="0" fillId="0" borderId="51" xfId="0" applyBorder="1"/>
    <xf numFmtId="165" fontId="0" fillId="0" borderId="75" xfId="1" applyNumberFormat="1" applyFont="1" applyBorder="1" applyAlignment="1">
      <alignment horizontal="right" vertical="center" wrapText="1"/>
    </xf>
    <xf numFmtId="0" fontId="0" fillId="0" borderId="10" xfId="0" applyFill="1" applyBorder="1" applyAlignment="1">
      <alignment vertical="center" wrapText="1"/>
    </xf>
    <xf numFmtId="165" fontId="0" fillId="0" borderId="38" xfId="0" applyNumberFormat="1" applyBorder="1" applyAlignment="1">
      <alignment vertical="center" wrapText="1"/>
    </xf>
    <xf numFmtId="0" fontId="2" fillId="0" borderId="16" xfId="0" applyFont="1" applyFill="1" applyBorder="1" applyAlignment="1">
      <alignment vertical="center" wrapText="1"/>
    </xf>
    <xf numFmtId="165" fontId="2" fillId="0" borderId="38" xfId="0" applyNumberFormat="1" applyFont="1" applyBorder="1" applyAlignment="1">
      <alignment vertical="center" wrapText="1"/>
    </xf>
    <xf numFmtId="0" fontId="0" fillId="0" borderId="17" xfId="0" applyBorder="1"/>
    <xf numFmtId="0" fontId="0" fillId="0" borderId="59" xfId="0" applyFill="1" applyBorder="1" applyAlignment="1">
      <alignment vertical="center" wrapText="1"/>
    </xf>
    <xf numFmtId="165" fontId="0" fillId="0" borderId="74" xfId="0" applyNumberFormat="1" applyBorder="1" applyAlignment="1">
      <alignment vertical="center" wrapText="1"/>
    </xf>
    <xf numFmtId="165" fontId="0" fillId="0" borderId="145" xfId="0" applyNumberFormat="1" applyBorder="1" applyAlignment="1">
      <alignment vertical="center" wrapText="1"/>
    </xf>
    <xf numFmtId="0" fontId="0" fillId="0" borderId="13" xfId="0" applyFill="1" applyBorder="1" applyAlignment="1">
      <alignment vertical="center" wrapText="1"/>
    </xf>
    <xf numFmtId="165" fontId="0" fillId="0" borderId="32" xfId="0" applyNumberFormat="1" applyBorder="1" applyAlignment="1">
      <alignment vertical="center" wrapText="1"/>
    </xf>
    <xf numFmtId="165" fontId="0" fillId="0" borderId="75" xfId="0" applyNumberFormat="1" applyBorder="1" applyAlignment="1">
      <alignment vertical="center" wrapText="1"/>
    </xf>
    <xf numFmtId="0" fontId="0" fillId="3" borderId="66" xfId="0" applyFill="1" applyBorder="1"/>
    <xf numFmtId="0" fontId="0" fillId="3" borderId="65" xfId="0" applyFill="1" applyBorder="1"/>
    <xf numFmtId="0" fontId="0" fillId="0" borderId="147" xfId="0" applyBorder="1"/>
    <xf numFmtId="165" fontId="0" fillId="0" borderId="146" xfId="0" applyNumberFormat="1" applyBorder="1" applyAlignment="1">
      <alignment vertical="center" wrapText="1"/>
    </xf>
    <xf numFmtId="0" fontId="0" fillId="0" borderId="49" xfId="0" applyBorder="1"/>
    <xf numFmtId="0" fontId="0" fillId="3" borderId="39" xfId="0" applyFill="1" applyBorder="1"/>
    <xf numFmtId="0" fontId="0" fillId="3" borderId="19" xfId="0" applyFill="1" applyBorder="1"/>
    <xf numFmtId="0" fontId="0" fillId="0" borderId="38" xfId="0" applyBorder="1"/>
    <xf numFmtId="165" fontId="0" fillId="0" borderId="50" xfId="0" applyNumberFormat="1" applyBorder="1" applyAlignment="1">
      <alignment vertical="center" wrapText="1"/>
    </xf>
    <xf numFmtId="0" fontId="0" fillId="3" borderId="0" xfId="0" applyFill="1" applyBorder="1"/>
    <xf numFmtId="165" fontId="0" fillId="0" borderId="0" xfId="0" applyNumberFormat="1" applyBorder="1" applyAlignment="1">
      <alignment vertical="center" wrapText="1"/>
    </xf>
    <xf numFmtId="0" fontId="0" fillId="0" borderId="50" xfId="0" applyFill="1" applyBorder="1" applyAlignment="1">
      <alignment vertical="center" wrapText="1"/>
    </xf>
    <xf numFmtId="3" fontId="10" fillId="3" borderId="34" xfId="0" applyNumberFormat="1" applyFont="1" applyFill="1" applyBorder="1" applyAlignment="1" applyProtection="1">
      <alignment vertical="center"/>
      <protection locked="0"/>
    </xf>
    <xf numFmtId="3" fontId="10" fillId="3" borderId="13" xfId="0" applyNumberFormat="1" applyFont="1" applyFill="1" applyBorder="1" applyAlignment="1" applyProtection="1">
      <alignment vertical="center"/>
      <protection locked="0"/>
    </xf>
    <xf numFmtId="0" fontId="0" fillId="0" borderId="50" xfId="0" applyBorder="1" applyAlignment="1">
      <alignment horizontal="center" vertical="center" wrapText="1"/>
    </xf>
    <xf numFmtId="165" fontId="0" fillId="0" borderId="74" xfId="1" applyNumberFormat="1" applyFont="1" applyBorder="1" applyAlignment="1">
      <alignment horizontal="right" vertical="center" wrapText="1"/>
    </xf>
    <xf numFmtId="165" fontId="0" fillId="0" borderId="32" xfId="1" applyNumberFormat="1" applyFont="1" applyBorder="1" applyAlignment="1">
      <alignment horizontal="right" vertical="center" wrapText="1"/>
    </xf>
    <xf numFmtId="165" fontId="0" fillId="5" borderId="50" xfId="1" applyNumberFormat="1" applyFont="1" applyFill="1" applyBorder="1" applyAlignment="1">
      <alignment horizontal="right" vertical="center" wrapText="1"/>
    </xf>
    <xf numFmtId="165" fontId="0" fillId="0" borderId="145" xfId="1" applyNumberFormat="1" applyFont="1" applyBorder="1" applyAlignment="1">
      <alignment horizontal="right" vertical="center" wrapText="1"/>
    </xf>
    <xf numFmtId="0" fontId="10" fillId="3" borderId="49" xfId="0" applyFont="1" applyFill="1" applyBorder="1" applyAlignment="1">
      <alignment horizontal="center" vertical="center" textRotation="90"/>
    </xf>
    <xf numFmtId="0" fontId="10" fillId="3" borderId="0" xfId="0" applyFont="1" applyFill="1" applyBorder="1" applyAlignment="1">
      <alignment horizontal="center" vertical="center" textRotation="90"/>
    </xf>
    <xf numFmtId="165" fontId="0" fillId="5" borderId="38" xfId="1" applyNumberFormat="1" applyFont="1" applyFill="1" applyBorder="1" applyAlignment="1">
      <alignment horizontal="right" vertical="center" wrapText="1"/>
    </xf>
    <xf numFmtId="0" fontId="10" fillId="3" borderId="72" xfId="0" applyFont="1" applyFill="1" applyBorder="1" applyAlignment="1">
      <alignment horizontal="center" vertical="center" textRotation="90"/>
    </xf>
    <xf numFmtId="0" fontId="10" fillId="3" borderId="71" xfId="0" applyFont="1" applyFill="1" applyBorder="1" applyAlignment="1">
      <alignment horizontal="center" vertical="center" textRotation="90"/>
    </xf>
    <xf numFmtId="165" fontId="0" fillId="6" borderId="50" xfId="1" applyNumberFormat="1" applyFont="1" applyFill="1" applyBorder="1" applyAlignment="1">
      <alignment horizontal="right" vertical="center" wrapText="1"/>
    </xf>
    <xf numFmtId="165" fontId="0" fillId="0" borderId="38" xfId="1" applyNumberFormat="1" applyFont="1" applyBorder="1" applyAlignment="1">
      <alignment horizontal="right" vertical="center" wrapText="1"/>
    </xf>
    <xf numFmtId="165" fontId="0" fillId="5" borderId="74" xfId="1" applyNumberFormat="1" applyFont="1" applyFill="1" applyBorder="1" applyAlignment="1">
      <alignment horizontal="right" vertical="center" wrapText="1"/>
    </xf>
    <xf numFmtId="0" fontId="10" fillId="3" borderId="61" xfId="0" applyFont="1" applyFill="1" applyBorder="1" applyAlignment="1">
      <alignment horizontal="center" vertical="center" textRotation="90"/>
    </xf>
    <xf numFmtId="0" fontId="10" fillId="3" borderId="64" xfId="0" applyFont="1" applyFill="1" applyBorder="1" applyAlignment="1">
      <alignment horizontal="center" vertical="center" textRotation="90"/>
    </xf>
    <xf numFmtId="0" fontId="10" fillId="3" borderId="5" xfId="0" applyFont="1" applyFill="1" applyBorder="1" applyAlignment="1">
      <alignment horizontal="center" vertical="center" textRotation="90"/>
    </xf>
    <xf numFmtId="0" fontId="0" fillId="0" borderId="5" xfId="0" applyBorder="1" applyAlignment="1">
      <alignment horizontal="left" vertical="center" wrapText="1"/>
    </xf>
    <xf numFmtId="0" fontId="0" fillId="0" borderId="5" xfId="0" applyBorder="1"/>
    <xf numFmtId="165" fontId="0" fillId="0" borderId="5" xfId="1" applyNumberFormat="1" applyFont="1" applyBorder="1" applyAlignment="1">
      <alignment horizontal="right" vertical="center" wrapText="1"/>
    </xf>
    <xf numFmtId="0" fontId="0" fillId="0" borderId="0" xfId="0" applyBorder="1" applyAlignment="1">
      <alignment horizontal="left" vertical="center" wrapText="1"/>
    </xf>
    <xf numFmtId="0" fontId="0" fillId="0" borderId="0" xfId="0" applyAlignment="1">
      <alignment vertical="center" wrapText="1"/>
    </xf>
    <xf numFmtId="49" fontId="2" fillId="0" borderId="50" xfId="0" applyNumberFormat="1" applyFont="1" applyBorder="1" applyAlignment="1">
      <alignment horizontal="left" vertical="center" wrapText="1"/>
    </xf>
    <xf numFmtId="165" fontId="0" fillId="0" borderId="17" xfId="1" applyNumberFormat="1" applyFont="1" applyBorder="1"/>
    <xf numFmtId="165" fontId="0" fillId="0" borderId="50" xfId="1" applyNumberFormat="1" applyFont="1" applyBorder="1"/>
    <xf numFmtId="49" fontId="2" fillId="0" borderId="38" xfId="0" applyNumberFormat="1" applyFont="1" applyBorder="1" applyAlignment="1">
      <alignment horizontal="left" vertical="center" wrapText="1"/>
    </xf>
    <xf numFmtId="165" fontId="0" fillId="0" borderId="17" xfId="1" quotePrefix="1" applyNumberFormat="1" applyFont="1" applyBorder="1"/>
    <xf numFmtId="49" fontId="0" fillId="0" borderId="38" xfId="0" applyNumberFormat="1" applyBorder="1" applyAlignment="1">
      <alignment horizontal="left" vertical="center" wrapText="1"/>
    </xf>
    <xf numFmtId="49" fontId="0" fillId="0" borderId="50" xfId="0" applyNumberFormat="1" applyBorder="1" applyAlignment="1">
      <alignment horizontal="left" vertical="center" wrapText="1"/>
    </xf>
    <xf numFmtId="49" fontId="0" fillId="0" borderId="74" xfId="0" applyNumberFormat="1" applyBorder="1" applyAlignment="1">
      <alignment horizontal="left" vertical="center" wrapText="1"/>
    </xf>
    <xf numFmtId="165" fontId="0" fillId="0" borderId="58" xfId="1" applyNumberFormat="1" applyFont="1" applyBorder="1"/>
    <xf numFmtId="165" fontId="0" fillId="0" borderId="74" xfId="1" applyNumberFormat="1" applyFont="1" applyBorder="1"/>
    <xf numFmtId="49" fontId="4" fillId="0" borderId="145" xfId="0" applyNumberFormat="1" applyFont="1" applyBorder="1" applyAlignment="1">
      <alignment horizontal="right" vertical="center" wrapText="1"/>
    </xf>
    <xf numFmtId="165" fontId="0" fillId="0" borderId="71" xfId="1" applyNumberFormat="1" applyFont="1" applyBorder="1"/>
    <xf numFmtId="165" fontId="0" fillId="0" borderId="145" xfId="1" applyNumberFormat="1" applyFont="1" applyBorder="1"/>
    <xf numFmtId="49" fontId="10" fillId="3" borderId="146" xfId="0" applyNumberFormat="1" applyFont="1" applyFill="1" applyBorder="1" applyAlignment="1">
      <alignment vertical="center" textRotation="90" wrapText="1"/>
    </xf>
    <xf numFmtId="49" fontId="0" fillId="0" borderId="38" xfId="0" applyNumberFormat="1" applyBorder="1" applyAlignment="1">
      <alignment horizontal="left"/>
    </xf>
    <xf numFmtId="165" fontId="0" fillId="0" borderId="19" xfId="1" applyNumberFormat="1" applyFont="1" applyBorder="1"/>
    <xf numFmtId="165" fontId="0" fillId="0" borderId="38" xfId="1" applyNumberFormat="1" applyFont="1" applyBorder="1"/>
    <xf numFmtId="49" fontId="10" fillId="3" borderId="32" xfId="0" applyNumberFormat="1" applyFont="1" applyFill="1" applyBorder="1" applyAlignment="1">
      <alignment vertical="center" textRotation="90" wrapText="1"/>
    </xf>
    <xf numFmtId="49" fontId="0" fillId="0" borderId="74" xfId="0" applyNumberFormat="1" applyBorder="1" applyAlignment="1">
      <alignment horizontal="left"/>
    </xf>
    <xf numFmtId="49" fontId="2" fillId="0" borderId="145" xfId="0" applyNumberFormat="1" applyFont="1" applyBorder="1" applyAlignment="1">
      <alignment horizontal="right" vertical="distributed" wrapText="1"/>
    </xf>
    <xf numFmtId="49" fontId="0" fillId="6" borderId="50" xfId="0" applyNumberFormat="1" applyFill="1" applyBorder="1" applyAlignment="1">
      <alignment horizontal="left"/>
    </xf>
    <xf numFmtId="165" fontId="0" fillId="6" borderId="19" xfId="1" applyNumberFormat="1" applyFont="1" applyFill="1" applyBorder="1"/>
    <xf numFmtId="165" fontId="0" fillId="6" borderId="38" xfId="1" applyNumberFormat="1" applyFont="1" applyFill="1" applyBorder="1"/>
    <xf numFmtId="49" fontId="10" fillId="3" borderId="145" xfId="0" applyNumberFormat="1" applyFont="1" applyFill="1" applyBorder="1" applyAlignment="1">
      <alignment vertical="center" textRotation="90" wrapText="1"/>
    </xf>
    <xf numFmtId="49" fontId="0" fillId="0" borderId="50" xfId="0" applyNumberFormat="1" applyBorder="1" applyAlignment="1">
      <alignment horizontal="left"/>
    </xf>
    <xf numFmtId="49" fontId="0" fillId="0" borderId="24" xfId="0" applyNumberFormat="1" applyBorder="1" applyAlignment="1">
      <alignment horizontal="left"/>
    </xf>
    <xf numFmtId="49" fontId="10" fillId="3" borderId="49" xfId="0" applyNumberFormat="1" applyFont="1" applyFill="1" applyBorder="1" applyAlignment="1">
      <alignment vertical="center" textRotation="90" wrapText="1"/>
    </xf>
    <xf numFmtId="49" fontId="0" fillId="6" borderId="24" xfId="0" applyNumberFormat="1" applyFill="1" applyBorder="1" applyAlignment="1">
      <alignment horizontal="left" vertical="center" wrapText="1"/>
    </xf>
    <xf numFmtId="165" fontId="0" fillId="6" borderId="17" xfId="1" applyNumberFormat="1" applyFont="1" applyFill="1" applyBorder="1"/>
    <xf numFmtId="165" fontId="0" fillId="6" borderId="50" xfId="1" applyNumberFormat="1" applyFont="1" applyFill="1" applyBorder="1"/>
    <xf numFmtId="49" fontId="4" fillId="0" borderId="75" xfId="0" applyNumberFormat="1" applyFont="1" applyBorder="1" applyAlignment="1">
      <alignment horizontal="right"/>
    </xf>
    <xf numFmtId="49" fontId="4" fillId="7" borderId="75" xfId="0" applyNumberFormat="1" applyFont="1" applyFill="1" applyBorder="1" applyAlignment="1">
      <alignment horizontal="right"/>
    </xf>
    <xf numFmtId="165" fontId="0" fillId="7" borderId="71" xfId="1" applyNumberFormat="1" applyFont="1" applyFill="1" applyBorder="1"/>
    <xf numFmtId="165" fontId="0" fillId="7" borderId="145" xfId="1" applyNumberFormat="1" applyFont="1" applyFill="1" applyBorder="1"/>
    <xf numFmtId="165" fontId="0" fillId="0" borderId="51" xfId="1" applyNumberFormat="1" applyFont="1" applyBorder="1"/>
    <xf numFmtId="165" fontId="0" fillId="0" borderId="32" xfId="1" applyNumberFormat="1" applyFont="1" applyBorder="1"/>
    <xf numFmtId="49" fontId="10" fillId="3" borderId="13" xfId="0" applyNumberFormat="1" applyFont="1" applyFill="1" applyBorder="1" applyAlignment="1">
      <alignment vertical="center" textRotation="90" wrapText="1"/>
    </xf>
    <xf numFmtId="49" fontId="0" fillId="0" borderId="13" xfId="0" applyNumberFormat="1" applyBorder="1" applyAlignment="1">
      <alignment horizontal="left"/>
    </xf>
    <xf numFmtId="165" fontId="0" fillId="0" borderId="13" xfId="1" applyNumberFormat="1" applyFont="1" applyBorder="1"/>
    <xf numFmtId="49" fontId="10" fillId="3" borderId="0" xfId="0" applyNumberFormat="1" applyFont="1" applyFill="1" applyBorder="1" applyAlignment="1">
      <alignment vertical="center" textRotation="90" wrapText="1"/>
    </xf>
    <xf numFmtId="49" fontId="0" fillId="0" borderId="0" xfId="0" applyNumberFormat="1" applyBorder="1" applyAlignment="1">
      <alignment horizontal="left"/>
    </xf>
    <xf numFmtId="165" fontId="0" fillId="0" borderId="0" xfId="1" applyNumberFormat="1" applyFont="1" applyBorder="1"/>
    <xf numFmtId="0" fontId="0" fillId="0" borderId="50" xfId="0" applyBorder="1"/>
    <xf numFmtId="0" fontId="0" fillId="0" borderId="50" xfId="0" applyBorder="1" applyAlignment="1">
      <alignment horizontal="center" vertical="center"/>
    </xf>
    <xf numFmtId="49" fontId="0" fillId="0" borderId="50" xfId="0" applyNumberFormat="1" applyBorder="1"/>
    <xf numFmtId="49" fontId="2" fillId="0" borderId="74" xfId="0" applyNumberFormat="1" applyFont="1" applyBorder="1" applyAlignment="1">
      <alignment horizontal="left"/>
    </xf>
    <xf numFmtId="165" fontId="2" fillId="0" borderId="74" xfId="1" applyNumberFormat="1" applyFont="1" applyBorder="1"/>
    <xf numFmtId="49" fontId="0" fillId="0" borderId="38" xfId="0" applyNumberFormat="1" applyBorder="1"/>
    <xf numFmtId="49" fontId="2" fillId="0" borderId="38" xfId="0" applyNumberFormat="1" applyFont="1" applyBorder="1"/>
    <xf numFmtId="165" fontId="2" fillId="0" borderId="38" xfId="1" applyNumberFormat="1" applyFont="1" applyBorder="1"/>
    <xf numFmtId="49" fontId="2" fillId="0" borderId="50" xfId="0" applyNumberFormat="1" applyFont="1" applyBorder="1"/>
    <xf numFmtId="165" fontId="2" fillId="0" borderId="50" xfId="1" applyNumberFormat="1" applyFont="1" applyBorder="1"/>
    <xf numFmtId="49" fontId="0" fillId="6" borderId="50" xfId="0" applyNumberFormat="1" applyFill="1" applyBorder="1"/>
    <xf numFmtId="49" fontId="0" fillId="5" borderId="74" xfId="0" applyNumberFormat="1" applyFill="1" applyBorder="1"/>
    <xf numFmtId="165" fontId="0" fillId="5" borderId="74" xfId="1" applyNumberFormat="1" applyFont="1" applyFill="1" applyBorder="1"/>
    <xf numFmtId="0" fontId="0" fillId="5" borderId="0" xfId="0" applyFill="1"/>
    <xf numFmtId="49" fontId="2" fillId="0" borderId="74" xfId="0" applyNumberFormat="1" applyFont="1" applyBorder="1"/>
    <xf numFmtId="49" fontId="0" fillId="0" borderId="32" xfId="0" applyNumberFormat="1" applyFill="1" applyBorder="1"/>
    <xf numFmtId="49" fontId="0" fillId="0" borderId="0" xfId="0" applyNumberFormat="1" applyFill="1" applyBorder="1"/>
    <xf numFmtId="165" fontId="0" fillId="0" borderId="0" xfId="0" applyNumberFormat="1"/>
    <xf numFmtId="49" fontId="42" fillId="3" borderId="50" xfId="0" applyNumberFormat="1" applyFont="1" applyFill="1" applyBorder="1" applyAlignment="1">
      <alignment horizontal="left"/>
    </xf>
    <xf numFmtId="49" fontId="44" fillId="3" borderId="32" xfId="0" applyNumberFormat="1" applyFont="1" applyFill="1" applyBorder="1" applyAlignment="1">
      <alignment horizontal="left"/>
    </xf>
    <xf numFmtId="0" fontId="42" fillId="0" borderId="50" xfId="0" applyFont="1" applyBorder="1"/>
    <xf numFmtId="0" fontId="42" fillId="0" borderId="50" xfId="0" applyFont="1" applyBorder="1" applyAlignment="1">
      <alignment horizontal="center" vertical="center"/>
    </xf>
    <xf numFmtId="0" fontId="42" fillId="0" borderId="0" xfId="0" applyFont="1"/>
    <xf numFmtId="0" fontId="44" fillId="3" borderId="50" xfId="0" applyFont="1" applyFill="1" applyBorder="1" applyAlignment="1">
      <alignment horizontal="left"/>
    </xf>
    <xf numFmtId="165" fontId="42" fillId="3" borderId="50" xfId="0" applyNumberFormat="1" applyFont="1" applyFill="1" applyBorder="1" applyAlignment="1">
      <alignment horizontal="left"/>
    </xf>
    <xf numFmtId="3" fontId="42" fillId="0" borderId="50" xfId="0" applyNumberFormat="1" applyFont="1" applyBorder="1"/>
    <xf numFmtId="49" fontId="42" fillId="0" borderId="50" xfId="0" applyNumberFormat="1" applyFont="1" applyBorder="1"/>
    <xf numFmtId="165" fontId="42" fillId="5" borderId="50" xfId="1" applyNumberFormat="1" applyFont="1" applyFill="1" applyBorder="1"/>
    <xf numFmtId="165" fontId="42" fillId="0" borderId="50" xfId="1" applyNumberFormat="1" applyFont="1" applyBorder="1"/>
    <xf numFmtId="49" fontId="44" fillId="3" borderId="50" xfId="0" applyNumberFormat="1" applyFont="1" applyFill="1" applyBorder="1" applyAlignment="1">
      <alignment horizontal="left"/>
    </xf>
    <xf numFmtId="165" fontId="44" fillId="3" borderId="50" xfId="1" applyNumberFormat="1" applyFont="1" applyFill="1" applyBorder="1"/>
    <xf numFmtId="165" fontId="42" fillId="3" borderId="50" xfId="1" applyNumberFormat="1" applyFont="1" applyFill="1" applyBorder="1"/>
    <xf numFmtId="49" fontId="42" fillId="3" borderId="50" xfId="0" applyNumberFormat="1" applyFont="1" applyFill="1" applyBorder="1"/>
    <xf numFmtId="49" fontId="44" fillId="3" borderId="50" xfId="0" applyNumberFormat="1" applyFont="1" applyFill="1" applyBorder="1"/>
    <xf numFmtId="49" fontId="42" fillId="3" borderId="50" xfId="0" applyNumberFormat="1" applyFont="1" applyFill="1" applyBorder="1" applyAlignment="1">
      <alignment wrapText="1"/>
    </xf>
    <xf numFmtId="0" fontId="44" fillId="0" borderId="0" xfId="0" applyFont="1"/>
    <xf numFmtId="49" fontId="44" fillId="3" borderId="0" xfId="0" applyNumberFormat="1" applyFont="1" applyFill="1" applyBorder="1"/>
    <xf numFmtId="165" fontId="44" fillId="3" borderId="0" xfId="1" applyNumberFormat="1" applyFont="1" applyFill="1" applyBorder="1"/>
    <xf numFmtId="165" fontId="42" fillId="0" borderId="0" xfId="0" applyNumberFormat="1" applyFont="1"/>
    <xf numFmtId="3" fontId="42" fillId="0" borderId="0" xfId="0" applyNumberFormat="1" applyFont="1"/>
    <xf numFmtId="165" fontId="42" fillId="0" borderId="0" xfId="1" applyNumberFormat="1" applyFont="1"/>
    <xf numFmtId="0" fontId="45" fillId="0" borderId="0" xfId="0" applyFont="1" applyAlignment="1">
      <alignment vertical="center"/>
    </xf>
    <xf numFmtId="0" fontId="45" fillId="0" borderId="148" xfId="0" applyFont="1" applyBorder="1" applyAlignment="1">
      <alignment horizontal="left" vertical="center" wrapText="1"/>
    </xf>
    <xf numFmtId="0" fontId="45" fillId="0" borderId="148" xfId="0" applyFont="1" applyBorder="1" applyAlignment="1">
      <alignment vertical="center"/>
    </xf>
    <xf numFmtId="49" fontId="46" fillId="8" borderId="154" xfId="0" applyNumberFormat="1" applyFont="1" applyFill="1" applyBorder="1" applyAlignment="1">
      <alignment horizontal="left" vertical="center" wrapText="1"/>
    </xf>
    <xf numFmtId="166" fontId="46" fillId="8" borderId="155" xfId="0" applyNumberFormat="1" applyFont="1" applyFill="1" applyBorder="1" applyAlignment="1">
      <alignment horizontal="center" vertical="center"/>
    </xf>
    <xf numFmtId="166" fontId="46" fillId="8" borderId="156" xfId="0" applyNumberFormat="1" applyFont="1" applyFill="1" applyBorder="1" applyAlignment="1">
      <alignment horizontal="center" vertical="center"/>
    </xf>
    <xf numFmtId="166" fontId="46" fillId="8" borderId="157" xfId="0" applyNumberFormat="1" applyFont="1" applyFill="1" applyBorder="1" applyAlignment="1">
      <alignment vertical="center" wrapText="1"/>
    </xf>
    <xf numFmtId="166" fontId="46" fillId="8" borderId="158" xfId="0" applyNumberFormat="1" applyFont="1" applyFill="1" applyBorder="1" applyAlignment="1">
      <alignment horizontal="center" vertical="center"/>
    </xf>
    <xf numFmtId="166" fontId="46" fillId="8" borderId="159" xfId="0" applyNumberFormat="1" applyFont="1" applyFill="1" applyBorder="1" applyAlignment="1">
      <alignment horizontal="center" vertical="center"/>
    </xf>
    <xf numFmtId="49" fontId="46" fillId="8" borderId="160" xfId="0" applyNumberFormat="1" applyFont="1" applyFill="1" applyBorder="1" applyAlignment="1">
      <alignment horizontal="left" vertical="center" wrapText="1"/>
    </xf>
    <xf numFmtId="166" fontId="46" fillId="8" borderId="161" xfId="0" applyNumberFormat="1" applyFont="1" applyFill="1" applyBorder="1" applyAlignment="1">
      <alignment horizontal="center" vertical="center"/>
    </xf>
    <xf numFmtId="166" fontId="46" fillId="8" borderId="162" xfId="0" applyNumberFormat="1" applyFont="1" applyFill="1" applyBorder="1" applyAlignment="1">
      <alignment horizontal="center" vertical="center"/>
    </xf>
    <xf numFmtId="166" fontId="46" fillId="8" borderId="161" xfId="0" applyNumberFormat="1" applyFont="1" applyFill="1" applyBorder="1" applyAlignment="1">
      <alignment vertical="center" wrapText="1"/>
    </xf>
    <xf numFmtId="166" fontId="46" fillId="8" borderId="163" xfId="0" applyNumberFormat="1" applyFont="1" applyFill="1" applyBorder="1" applyAlignment="1">
      <alignment horizontal="center" vertical="center"/>
    </xf>
    <xf numFmtId="49" fontId="47" fillId="3" borderId="164" xfId="0" applyNumberFormat="1" applyFont="1" applyFill="1" applyBorder="1" applyAlignment="1">
      <alignment horizontal="left" vertical="center" wrapText="1"/>
    </xf>
    <xf numFmtId="167" fontId="47" fillId="3" borderId="0" xfId="1" applyNumberFormat="1" applyFont="1" applyFill="1" applyBorder="1" applyAlignment="1">
      <alignment horizontal="center" vertical="center"/>
    </xf>
    <xf numFmtId="167" fontId="47" fillId="3" borderId="8" xfId="1" applyNumberFormat="1" applyFont="1" applyFill="1" applyBorder="1" applyAlignment="1">
      <alignment horizontal="center" vertical="center"/>
    </xf>
    <xf numFmtId="49" fontId="47" fillId="3" borderId="0" xfId="0" applyNumberFormat="1" applyFont="1" applyFill="1" applyBorder="1" applyAlignment="1">
      <alignment vertical="center" wrapText="1"/>
    </xf>
    <xf numFmtId="167" fontId="47" fillId="3" borderId="0" xfId="0" applyNumberFormat="1" applyFont="1" applyFill="1" applyBorder="1" applyAlignment="1">
      <alignment horizontal="center" vertical="center"/>
    </xf>
    <xf numFmtId="167" fontId="47" fillId="3" borderId="165" xfId="0" applyNumberFormat="1" applyFont="1" applyFill="1" applyBorder="1" applyAlignment="1">
      <alignment horizontal="center" vertical="center"/>
    </xf>
    <xf numFmtId="49" fontId="48" fillId="9" borderId="164" xfId="0" applyNumberFormat="1" applyFont="1" applyFill="1" applyBorder="1" applyAlignment="1">
      <alignment horizontal="left" vertical="center" wrapText="1"/>
    </xf>
    <xf numFmtId="167" fontId="48" fillId="9" borderId="0" xfId="1" applyNumberFormat="1" applyFont="1" applyFill="1" applyBorder="1" applyAlignment="1">
      <alignment horizontal="center" vertical="center"/>
    </xf>
    <xf numFmtId="167" fontId="48" fillId="9" borderId="8" xfId="1" applyNumberFormat="1" applyFont="1" applyFill="1" applyBorder="1" applyAlignment="1">
      <alignment horizontal="center" vertical="center"/>
    </xf>
    <xf numFmtId="49" fontId="48" fillId="9" borderId="0" xfId="0" applyNumberFormat="1" applyFont="1" applyFill="1" applyBorder="1" applyAlignment="1">
      <alignment vertical="center" wrapText="1"/>
    </xf>
    <xf numFmtId="167" fontId="48" fillId="9" borderId="0" xfId="0" applyNumberFormat="1" applyFont="1" applyFill="1" applyBorder="1" applyAlignment="1">
      <alignment horizontal="center" vertical="center"/>
    </xf>
    <xf numFmtId="167" fontId="48" fillId="9" borderId="165" xfId="0" applyNumberFormat="1" applyFont="1" applyFill="1" applyBorder="1" applyAlignment="1">
      <alignment horizontal="center" vertical="center"/>
    </xf>
    <xf numFmtId="49" fontId="49" fillId="3" borderId="164" xfId="0" applyNumberFormat="1" applyFont="1" applyFill="1" applyBorder="1" applyAlignment="1">
      <alignment horizontal="left" vertical="center" wrapText="1"/>
    </xf>
    <xf numFmtId="0" fontId="45" fillId="0" borderId="165" xfId="0" applyFont="1" applyBorder="1" applyAlignment="1">
      <alignment vertical="center"/>
    </xf>
    <xf numFmtId="0" fontId="45" fillId="3" borderId="0" xfId="0" applyFont="1" applyFill="1" applyAlignment="1">
      <alignment vertical="center"/>
    </xf>
    <xf numFmtId="49" fontId="48" fillId="9" borderId="166" xfId="0" applyNumberFormat="1" applyFont="1" applyFill="1" applyBorder="1" applyAlignment="1">
      <alignment horizontal="left" vertical="center" wrapText="1"/>
    </xf>
    <xf numFmtId="167" fontId="47" fillId="9" borderId="167" xfId="1" applyNumberFormat="1" applyFont="1" applyFill="1" applyBorder="1" applyAlignment="1">
      <alignment horizontal="center" vertical="center"/>
    </xf>
    <xf numFmtId="167" fontId="47" fillId="9" borderId="168" xfId="1" applyNumberFormat="1" applyFont="1" applyFill="1" applyBorder="1" applyAlignment="1">
      <alignment horizontal="center" vertical="center"/>
    </xf>
    <xf numFmtId="49" fontId="48" fillId="9" borderId="167" xfId="0" applyNumberFormat="1" applyFont="1" applyFill="1" applyBorder="1" applyAlignment="1">
      <alignment vertical="center" wrapText="1"/>
    </xf>
    <xf numFmtId="167" fontId="47" fillId="9" borderId="167" xfId="0" applyNumberFormat="1" applyFont="1" applyFill="1" applyBorder="1" applyAlignment="1">
      <alignment horizontal="center" vertical="center"/>
    </xf>
    <xf numFmtId="167" fontId="47" fillId="9" borderId="169" xfId="0" applyNumberFormat="1" applyFont="1" applyFill="1" applyBorder="1" applyAlignment="1">
      <alignment horizontal="center" vertical="center"/>
    </xf>
    <xf numFmtId="0" fontId="45" fillId="0" borderId="0" xfId="0" applyFont="1" applyBorder="1" applyAlignment="1">
      <alignment vertical="center"/>
    </xf>
    <xf numFmtId="49" fontId="50" fillId="8" borderId="160" xfId="0" applyNumberFormat="1" applyFont="1" applyFill="1" applyBorder="1" applyAlignment="1">
      <alignment horizontal="left" vertical="center" wrapText="1"/>
    </xf>
    <xf numFmtId="49" fontId="46" fillId="8" borderId="161" xfId="0" applyNumberFormat="1" applyFont="1" applyFill="1" applyBorder="1" applyAlignment="1">
      <alignment horizontal="center" vertical="center" wrapText="1"/>
    </xf>
    <xf numFmtId="49" fontId="48" fillId="3" borderId="172" xfId="0" applyNumberFormat="1" applyFont="1" applyFill="1" applyBorder="1" applyAlignment="1">
      <alignment vertical="center" wrapText="1"/>
    </xf>
    <xf numFmtId="167" fontId="47" fillId="3" borderId="70" xfId="0" applyNumberFormat="1" applyFont="1" applyFill="1" applyBorder="1" applyAlignment="1">
      <alignment horizontal="center" vertical="center"/>
    </xf>
    <xf numFmtId="167" fontId="47" fillId="3" borderId="173" xfId="0" applyNumberFormat="1" applyFont="1" applyFill="1" applyBorder="1" applyAlignment="1">
      <alignment horizontal="center" vertical="center"/>
    </xf>
    <xf numFmtId="49" fontId="48" fillId="3" borderId="164" xfId="0" applyNumberFormat="1" applyFont="1" applyFill="1" applyBorder="1" applyAlignment="1">
      <alignment horizontal="left" vertical="center" wrapText="1"/>
    </xf>
    <xf numFmtId="49" fontId="48" fillId="3" borderId="164" xfId="0" applyNumberFormat="1" applyFont="1" applyFill="1" applyBorder="1" applyAlignment="1">
      <alignment vertical="center" wrapText="1"/>
    </xf>
    <xf numFmtId="167" fontId="47" fillId="3" borderId="5" xfId="0" applyNumberFormat="1" applyFont="1" applyFill="1" applyBorder="1" applyAlignment="1">
      <alignment horizontal="center" vertical="center"/>
    </xf>
    <xf numFmtId="167" fontId="47" fillId="3" borderId="174" xfId="0" applyNumberFormat="1" applyFont="1" applyFill="1" applyBorder="1" applyAlignment="1">
      <alignment horizontal="center" vertical="center"/>
    </xf>
    <xf numFmtId="49" fontId="48" fillId="9" borderId="164" xfId="0" applyNumberFormat="1" applyFont="1" applyFill="1" applyBorder="1" applyAlignment="1">
      <alignment vertical="center" wrapText="1"/>
    </xf>
    <xf numFmtId="167" fontId="47" fillId="9" borderId="0" xfId="0" applyNumberFormat="1" applyFont="1" applyFill="1" applyBorder="1" applyAlignment="1">
      <alignment horizontal="center" vertical="center"/>
    </xf>
    <xf numFmtId="167" fontId="47" fillId="9" borderId="165" xfId="0" applyNumberFormat="1" applyFont="1" applyFill="1" applyBorder="1" applyAlignment="1">
      <alignment horizontal="center" vertical="center"/>
    </xf>
    <xf numFmtId="167" fontId="48" fillId="3" borderId="0" xfId="0" applyNumberFormat="1" applyFont="1" applyFill="1" applyBorder="1" applyAlignment="1">
      <alignment horizontal="center" vertical="center"/>
    </xf>
    <xf numFmtId="49" fontId="48" fillId="3" borderId="166" xfId="0" applyNumberFormat="1" applyFont="1" applyFill="1" applyBorder="1" applyAlignment="1">
      <alignment vertical="center" wrapText="1"/>
    </xf>
    <xf numFmtId="167" fontId="47" fillId="3" borderId="167" xfId="0" applyNumberFormat="1" applyFont="1" applyFill="1" applyBorder="1" applyAlignment="1">
      <alignment horizontal="center" vertical="center"/>
    </xf>
    <xf numFmtId="167" fontId="47" fillId="3" borderId="169" xfId="0" applyNumberFormat="1" applyFont="1" applyFill="1" applyBorder="1" applyAlignment="1">
      <alignment horizontal="center" vertical="center"/>
    </xf>
    <xf numFmtId="0" fontId="47" fillId="3" borderId="5" xfId="0" applyFont="1" applyFill="1" applyBorder="1" applyAlignment="1">
      <alignment horizontal="center" vertical="center"/>
    </xf>
    <xf numFmtId="0" fontId="47" fillId="3" borderId="174" xfId="0" applyFont="1" applyFill="1" applyBorder="1" applyAlignment="1">
      <alignment horizontal="center" vertical="center"/>
    </xf>
    <xf numFmtId="0" fontId="47" fillId="3" borderId="0" xfId="0" applyFont="1" applyFill="1" applyBorder="1" applyAlignment="1">
      <alignment horizontal="center" vertical="center"/>
    </xf>
    <xf numFmtId="0" fontId="47" fillId="3" borderId="165" xfId="0" applyFont="1" applyFill="1" applyBorder="1" applyAlignment="1">
      <alignment horizontal="center" vertical="center"/>
    </xf>
    <xf numFmtId="49" fontId="48" fillId="9" borderId="176" xfId="0" applyNumberFormat="1" applyFont="1" applyFill="1" applyBorder="1" applyAlignment="1">
      <alignment horizontal="left" vertical="center" wrapText="1"/>
    </xf>
    <xf numFmtId="167" fontId="48" fillId="9" borderId="148" xfId="0" applyNumberFormat="1" applyFont="1" applyFill="1" applyBorder="1" applyAlignment="1">
      <alignment horizontal="center" vertical="center"/>
    </xf>
    <xf numFmtId="49" fontId="48" fillId="3" borderId="176" xfId="0" applyNumberFormat="1" applyFont="1" applyFill="1" applyBorder="1" applyAlignment="1">
      <alignment vertical="center" wrapText="1"/>
    </xf>
    <xf numFmtId="0" fontId="47" fillId="3" borderId="148" xfId="0" applyFont="1" applyFill="1" applyBorder="1" applyAlignment="1">
      <alignment horizontal="center" vertical="center"/>
    </xf>
    <xf numFmtId="0" fontId="47" fillId="3" borderId="177" xfId="0" applyFont="1" applyFill="1" applyBorder="1" applyAlignment="1">
      <alignment horizontal="center" vertical="center"/>
    </xf>
    <xf numFmtId="49" fontId="46" fillId="8" borderId="178" xfId="0" applyNumberFormat="1" applyFont="1" applyFill="1" applyBorder="1" applyAlignment="1">
      <alignment horizontal="center" vertical="center"/>
    </xf>
    <xf numFmtId="49" fontId="46" fillId="8" borderId="170" xfId="0" applyNumberFormat="1" applyFont="1" applyFill="1" applyBorder="1" applyAlignment="1">
      <alignment horizontal="center" vertical="center"/>
    </xf>
    <xf numFmtId="49" fontId="46" fillId="8" borderId="171" xfId="0" applyNumberFormat="1" applyFont="1" applyFill="1" applyBorder="1" applyAlignment="1">
      <alignment horizontal="center" vertical="center"/>
    </xf>
    <xf numFmtId="168" fontId="46" fillId="8" borderId="161" xfId="0" applyNumberFormat="1" applyFont="1" applyFill="1" applyBorder="1" applyAlignment="1">
      <alignment horizontal="center" vertical="center" wrapText="1"/>
    </xf>
    <xf numFmtId="49" fontId="48" fillId="3" borderId="180" xfId="0" applyNumberFormat="1" applyFont="1" applyFill="1" applyBorder="1" applyAlignment="1">
      <alignment vertical="center" wrapText="1"/>
    </xf>
    <xf numFmtId="9" fontId="47" fillId="3" borderId="5" xfId="2" applyFont="1" applyFill="1" applyBorder="1" applyAlignment="1">
      <alignment horizontal="center" vertical="center"/>
    </xf>
    <xf numFmtId="49" fontId="48" fillId="3" borderId="5" xfId="0" applyNumberFormat="1" applyFont="1" applyFill="1" applyBorder="1" applyAlignment="1">
      <alignment vertical="center" wrapText="1"/>
    </xf>
    <xf numFmtId="4" fontId="48" fillId="3" borderId="5" xfId="0" applyNumberFormat="1" applyFont="1" applyFill="1" applyBorder="1" applyAlignment="1">
      <alignment horizontal="center" vertical="center"/>
    </xf>
    <xf numFmtId="4" fontId="48" fillId="3" borderId="174" xfId="0" applyNumberFormat="1" applyFont="1" applyFill="1" applyBorder="1" applyAlignment="1">
      <alignment horizontal="center" vertical="center"/>
    </xf>
    <xf numFmtId="4" fontId="47" fillId="3" borderId="0" xfId="0" applyNumberFormat="1" applyFont="1" applyFill="1" applyBorder="1" applyAlignment="1">
      <alignment horizontal="center" vertical="center"/>
    </xf>
    <xf numFmtId="49" fontId="48" fillId="3" borderId="0" xfId="0" applyNumberFormat="1" applyFont="1" applyFill="1" applyBorder="1" applyAlignment="1">
      <alignment vertical="center" wrapText="1"/>
    </xf>
    <xf numFmtId="4" fontId="47" fillId="3" borderId="165" xfId="0" applyNumberFormat="1" applyFont="1" applyFill="1" applyBorder="1" applyAlignment="1">
      <alignment horizontal="center" vertical="center"/>
    </xf>
    <xf numFmtId="3" fontId="45" fillId="0" borderId="0" xfId="0" applyNumberFormat="1" applyFont="1" applyAlignment="1">
      <alignment vertical="center"/>
    </xf>
    <xf numFmtId="3" fontId="47" fillId="3" borderId="0" xfId="0" applyNumberFormat="1" applyFont="1" applyFill="1" applyBorder="1" applyAlignment="1">
      <alignment horizontal="center" vertical="center"/>
    </xf>
    <xf numFmtId="9" fontId="47" fillId="3" borderId="0" xfId="2" applyFont="1" applyFill="1" applyBorder="1" applyAlignment="1">
      <alignment horizontal="center" vertical="center"/>
    </xf>
    <xf numFmtId="49" fontId="48" fillId="3" borderId="176" xfId="0" applyNumberFormat="1" applyFont="1" applyFill="1" applyBorder="1" applyAlignment="1">
      <alignment horizontal="left" vertical="center" wrapText="1"/>
    </xf>
    <xf numFmtId="3" fontId="47" fillId="3" borderId="148" xfId="0" applyNumberFormat="1" applyFont="1" applyFill="1" applyBorder="1" applyAlignment="1">
      <alignment horizontal="center" vertical="center"/>
    </xf>
    <xf numFmtId="0" fontId="45" fillId="0" borderId="0" xfId="0" applyFont="1" applyAlignment="1">
      <alignment horizontal="left" vertical="center" wrapText="1"/>
    </xf>
    <xf numFmtId="0" fontId="45" fillId="0" borderId="170" xfId="0" applyFont="1" applyBorder="1" applyAlignment="1">
      <alignment vertical="center" wrapText="1"/>
    </xf>
    <xf numFmtId="0" fontId="45" fillId="0" borderId="170" xfId="0" applyFont="1" applyBorder="1" applyAlignment="1">
      <alignment vertical="center"/>
    </xf>
    <xf numFmtId="0" fontId="45" fillId="0" borderId="0" xfId="0" applyFont="1" applyAlignment="1">
      <alignment vertical="center" wrapText="1"/>
    </xf>
    <xf numFmtId="0" fontId="10" fillId="0" borderId="20" xfId="0" applyFont="1" applyBorder="1" applyAlignment="1">
      <alignment horizontal="center" vertical="center" textRotation="90" wrapText="1"/>
    </xf>
    <xf numFmtId="0" fontId="0" fillId="0" borderId="14" xfId="0" applyBorder="1" applyAlignment="1">
      <alignment vertical="center" textRotation="90" wrapText="1"/>
    </xf>
    <xf numFmtId="0" fontId="0" fillId="0" borderId="49" xfId="0" applyBorder="1" applyAlignment="1">
      <alignment vertical="center" textRotation="90" wrapText="1"/>
    </xf>
    <xf numFmtId="0" fontId="0" fillId="0" borderId="51" xfId="0" applyBorder="1" applyAlignment="1">
      <alignment vertical="center" textRotation="90" wrapText="1"/>
    </xf>
    <xf numFmtId="0" fontId="0" fillId="0" borderId="39" xfId="0" applyBorder="1" applyAlignment="1">
      <alignment vertical="center" textRotation="90" wrapText="1"/>
    </xf>
    <xf numFmtId="0" fontId="0" fillId="0" borderId="19" xfId="0" applyBorder="1" applyAlignment="1">
      <alignment vertical="center" textRotation="90" wrapText="1"/>
    </xf>
    <xf numFmtId="49" fontId="34" fillId="0" borderId="13" xfId="0" applyNumberFormat="1" applyFont="1" applyBorder="1" applyAlignment="1">
      <alignment horizontal="left" vertical="center" wrapText="1" indent="1"/>
    </xf>
    <xf numFmtId="3" fontId="10" fillId="0" borderId="27" xfId="0" applyNumberFormat="1" applyFont="1" applyBorder="1" applyAlignment="1">
      <alignment horizontal="right" vertical="center"/>
    </xf>
    <xf numFmtId="3" fontId="10" fillId="0" borderId="28" xfId="0" applyNumberFormat="1" applyFont="1" applyBorder="1" applyAlignment="1">
      <alignment horizontal="right" vertical="center"/>
    </xf>
    <xf numFmtId="0" fontId="10" fillId="0" borderId="27" xfId="0" applyFont="1" applyBorder="1" applyAlignment="1">
      <alignment horizontal="right" vertical="center"/>
    </xf>
    <xf numFmtId="0" fontId="8" fillId="0" borderId="30" xfId="0" applyFont="1" applyBorder="1" applyAlignment="1">
      <alignment horizontal="right" vertical="center"/>
    </xf>
    <xf numFmtId="49" fontId="34" fillId="0" borderId="33" xfId="0" applyNumberFormat="1" applyFont="1" applyBorder="1" applyAlignment="1">
      <alignment horizontal="left" vertical="center" wrapText="1" indent="1"/>
    </xf>
    <xf numFmtId="49" fontId="34" fillId="0" borderId="34" xfId="0" applyNumberFormat="1" applyFont="1" applyBorder="1" applyAlignment="1">
      <alignment horizontal="left" vertical="center" wrapText="1" indent="1"/>
    </xf>
    <xf numFmtId="3" fontId="10" fillId="0" borderId="34" xfId="0" applyNumberFormat="1" applyFont="1" applyFill="1" applyBorder="1" applyAlignment="1">
      <alignment horizontal="right" vertical="center"/>
    </xf>
    <xf numFmtId="0" fontId="0" fillId="0" borderId="34" xfId="0" applyBorder="1" applyAlignment="1">
      <alignment horizontal="right" vertical="center"/>
    </xf>
    <xf numFmtId="0" fontId="0" fillId="0" borderId="36" xfId="0" applyBorder="1" applyAlignment="1">
      <alignment horizontal="right" vertical="center"/>
    </xf>
    <xf numFmtId="0" fontId="10" fillId="0" borderId="48" xfId="0" applyFont="1" applyFill="1" applyBorder="1" applyAlignment="1">
      <alignment horizontal="center" vertical="center"/>
    </xf>
    <xf numFmtId="0" fontId="10" fillId="0" borderId="80" xfId="0" applyFont="1" applyFill="1" applyBorder="1" applyAlignment="1">
      <alignment horizontal="center" vertical="center"/>
    </xf>
    <xf numFmtId="0" fontId="10" fillId="0" borderId="49" xfId="0" applyFont="1" applyFill="1" applyBorder="1" applyAlignment="1">
      <alignment horizontal="center" vertical="center"/>
    </xf>
    <xf numFmtId="0" fontId="10" fillId="0" borderId="0" xfId="0" applyFont="1" applyFill="1" applyBorder="1" applyAlignment="1">
      <alignment horizontal="center" vertical="center"/>
    </xf>
    <xf numFmtId="0" fontId="10" fillId="0" borderId="11" xfId="0" applyFont="1" applyFill="1" applyBorder="1" applyAlignment="1">
      <alignment horizontal="center" vertical="center"/>
    </xf>
    <xf numFmtId="49" fontId="34" fillId="0" borderId="43" xfId="0" applyNumberFormat="1" applyFont="1" applyBorder="1" applyAlignment="1">
      <alignment horizontal="left" vertical="center" wrapText="1" indent="1"/>
    </xf>
    <xf numFmtId="49" fontId="34" fillId="0" borderId="41" xfId="0" applyNumberFormat="1" applyFont="1" applyBorder="1" applyAlignment="1">
      <alignment horizontal="left" vertical="center" wrapText="1" indent="1"/>
    </xf>
    <xf numFmtId="49" fontId="34" fillId="0" borderId="48" xfId="0" applyNumberFormat="1" applyFont="1" applyBorder="1" applyAlignment="1">
      <alignment horizontal="left" vertical="center" wrapText="1" indent="1"/>
    </xf>
    <xf numFmtId="0" fontId="0" fillId="4" borderId="142" xfId="0" applyFill="1" applyBorder="1" applyAlignment="1">
      <alignment vertical="center"/>
    </xf>
    <xf numFmtId="0" fontId="0" fillId="4" borderId="144" xfId="0" applyFill="1" applyBorder="1" applyAlignment="1">
      <alignment vertical="center"/>
    </xf>
    <xf numFmtId="0" fontId="35" fillId="0" borderId="45" xfId="0" applyFont="1" applyBorder="1" applyAlignment="1">
      <alignment horizontal="left" vertical="center" wrapText="1"/>
    </xf>
    <xf numFmtId="0" fontId="11" fillId="0" borderId="5" xfId="0" applyFont="1" applyFill="1" applyBorder="1" applyAlignment="1">
      <alignment horizontal="center" vertical="center"/>
    </xf>
    <xf numFmtId="49" fontId="35" fillId="0" borderId="47" xfId="0" applyNumberFormat="1" applyFont="1" applyBorder="1" applyAlignment="1">
      <alignment horizontal="left" vertical="center" wrapText="1" indent="1"/>
    </xf>
    <xf numFmtId="49" fontId="35" fillId="0" borderId="48" xfId="0" applyNumberFormat="1" applyFont="1" applyBorder="1" applyAlignment="1">
      <alignment horizontal="left" vertical="center" wrapText="1" indent="1"/>
    </xf>
    <xf numFmtId="49" fontId="35" fillId="0" borderId="44" xfId="0" applyNumberFormat="1" applyFont="1" applyBorder="1" applyAlignment="1">
      <alignment horizontal="left" vertical="center" wrapText="1" indent="1"/>
    </xf>
    <xf numFmtId="49" fontId="35" fillId="0" borderId="45" xfId="0" applyNumberFormat="1" applyFont="1" applyBorder="1" applyAlignment="1">
      <alignment horizontal="left" vertical="center" wrapText="1" indent="1"/>
    </xf>
    <xf numFmtId="0" fontId="35" fillId="0" borderId="48" xfId="0" applyFont="1" applyBorder="1" applyAlignment="1">
      <alignment horizontal="left" vertical="center" wrapText="1"/>
    </xf>
    <xf numFmtId="0" fontId="0" fillId="0" borderId="48" xfId="0" applyBorder="1" applyAlignment="1">
      <alignment horizontal="left" vertical="center" wrapText="1"/>
    </xf>
    <xf numFmtId="0" fontId="0" fillId="0" borderId="45" xfId="0" applyBorder="1" applyAlignment="1">
      <alignment horizontal="left" vertical="center" wrapText="1"/>
    </xf>
    <xf numFmtId="0" fontId="35" fillId="0" borderId="0" xfId="0" applyFont="1" applyBorder="1" applyAlignment="1">
      <alignment horizontal="left" vertical="center"/>
    </xf>
    <xf numFmtId="0" fontId="10" fillId="3" borderId="22" xfId="0" applyFont="1" applyFill="1" applyBorder="1" applyAlignment="1">
      <alignment horizontal="center" vertical="center"/>
    </xf>
    <xf numFmtId="0" fontId="10" fillId="3" borderId="63" xfId="0" applyFont="1" applyFill="1" applyBorder="1" applyAlignment="1">
      <alignment horizontal="center" vertical="center"/>
    </xf>
    <xf numFmtId="0" fontId="10" fillId="4" borderId="85" xfId="0" applyFont="1" applyFill="1" applyBorder="1" applyAlignment="1">
      <alignment horizontal="center" vertical="center"/>
    </xf>
    <xf numFmtId="0" fontId="10" fillId="4" borderId="114" xfId="0" applyFont="1" applyFill="1" applyBorder="1" applyAlignment="1">
      <alignment horizontal="center" vertical="center"/>
    </xf>
    <xf numFmtId="0" fontId="10" fillId="0" borderId="141" xfId="0" applyFont="1" applyBorder="1" applyAlignment="1">
      <alignment horizontal="center" vertical="center"/>
    </xf>
    <xf numFmtId="0" fontId="10" fillId="0" borderId="143" xfId="0" applyFont="1" applyBorder="1" applyAlignment="1">
      <alignment horizontal="center" vertical="center"/>
    </xf>
    <xf numFmtId="0" fontId="39" fillId="0" borderId="4" xfId="0" applyFont="1" applyBorder="1" applyAlignment="1">
      <alignment horizontal="center" vertical="center" textRotation="90" wrapText="1"/>
    </xf>
    <xf numFmtId="0" fontId="39" fillId="0" borderId="65" xfId="0" applyFont="1" applyBorder="1" applyAlignment="1">
      <alignment horizontal="center" vertical="center" textRotation="90" wrapText="1"/>
    </xf>
    <xf numFmtId="0" fontId="39" fillId="0" borderId="7" xfId="0" applyFont="1" applyBorder="1" applyAlignment="1">
      <alignment horizontal="center" vertical="center" textRotation="90" wrapText="1"/>
    </xf>
    <xf numFmtId="0" fontId="39" fillId="0" borderId="51" xfId="0" applyFont="1" applyBorder="1" applyAlignment="1">
      <alignment horizontal="center" vertical="center" textRotation="90" wrapText="1"/>
    </xf>
    <xf numFmtId="0" fontId="39" fillId="0" borderId="106" xfId="0" applyFont="1" applyBorder="1" applyAlignment="1">
      <alignment horizontal="center" vertical="center" textRotation="90" wrapText="1"/>
    </xf>
    <xf numFmtId="0" fontId="39" fillId="0" borderId="71" xfId="0" applyFont="1" applyBorder="1" applyAlignment="1">
      <alignment horizontal="center" vertical="center" textRotation="90" wrapText="1"/>
    </xf>
    <xf numFmtId="49" fontId="34" fillId="0" borderId="86" xfId="0" applyNumberFormat="1" applyFont="1" applyBorder="1" applyAlignment="1">
      <alignment horizontal="left" vertical="center" indent="1"/>
    </xf>
    <xf numFmtId="49" fontId="34" fillId="0" borderId="87" xfId="0" applyNumberFormat="1" applyFont="1" applyBorder="1" applyAlignment="1">
      <alignment horizontal="left" vertical="center" indent="1"/>
    </xf>
    <xf numFmtId="1" fontId="39" fillId="0" borderId="68" xfId="0" applyNumberFormat="1" applyFont="1" applyBorder="1" applyAlignment="1">
      <alignment horizontal="right" vertical="center"/>
    </xf>
    <xf numFmtId="1" fontId="39" fillId="0" borderId="10" xfId="0" applyNumberFormat="1" applyFont="1" applyBorder="1" applyAlignment="1">
      <alignment horizontal="right" vertical="center"/>
    </xf>
    <xf numFmtId="1" fontId="39" fillId="0" borderId="78" xfId="0" applyNumberFormat="1" applyFont="1" applyBorder="1" applyAlignment="1">
      <alignment horizontal="right" vertical="center"/>
    </xf>
    <xf numFmtId="0" fontId="10" fillId="0" borderId="66" xfId="0" applyFont="1" applyBorder="1" applyAlignment="1">
      <alignment horizontal="center" vertical="center"/>
    </xf>
    <xf numFmtId="0" fontId="10" fillId="0" borderId="5" xfId="0" applyFont="1" applyBorder="1" applyAlignment="1">
      <alignment horizontal="center" vertical="center"/>
    </xf>
    <xf numFmtId="0" fontId="10" fillId="0" borderId="0" xfId="0" applyFont="1" applyBorder="1" applyAlignment="1">
      <alignment horizontal="center" vertical="center"/>
    </xf>
    <xf numFmtId="0" fontId="10" fillId="0" borderId="6" xfId="0" applyFont="1" applyBorder="1" applyAlignment="1">
      <alignment horizontal="center" vertical="center"/>
    </xf>
    <xf numFmtId="49" fontId="34" fillId="0" borderId="33" xfId="0" applyNumberFormat="1" applyFont="1" applyBorder="1" applyAlignment="1">
      <alignment horizontal="left" vertical="center" indent="1"/>
    </xf>
    <xf numFmtId="0" fontId="34" fillId="0" borderId="34" xfId="0" applyFont="1" applyBorder="1" applyAlignment="1">
      <alignment horizontal="left" vertical="center" indent="1"/>
    </xf>
    <xf numFmtId="0" fontId="34" fillId="0" borderId="36" xfId="0" applyFont="1" applyBorder="1" applyAlignment="1">
      <alignment horizontal="left" vertical="center" indent="1"/>
    </xf>
    <xf numFmtId="0" fontId="10" fillId="0" borderId="39" xfId="0" applyFont="1" applyBorder="1" applyAlignment="1">
      <alignment horizontal="center" vertical="center"/>
    </xf>
    <xf numFmtId="0" fontId="10" fillId="0" borderId="19" xfId="0" applyFont="1" applyBorder="1" applyAlignment="1">
      <alignment horizontal="center" vertical="center"/>
    </xf>
    <xf numFmtId="0" fontId="10" fillId="0" borderId="15" xfId="0" applyFont="1" applyBorder="1" applyAlignment="1">
      <alignment horizontal="center" vertical="center"/>
    </xf>
    <xf numFmtId="0" fontId="10" fillId="0" borderId="17" xfId="0" applyFont="1" applyBorder="1" applyAlignment="1">
      <alignment horizontal="center" vertical="center"/>
    </xf>
    <xf numFmtId="10" fontId="0" fillId="0" borderId="84" xfId="0" applyNumberFormat="1" applyFill="1" applyBorder="1" applyAlignment="1">
      <alignment horizontal="right" vertical="center"/>
    </xf>
    <xf numFmtId="10" fontId="0" fillId="0" borderId="140" xfId="0" applyNumberFormat="1" applyFill="1" applyBorder="1" applyAlignment="1">
      <alignment horizontal="right" vertical="center"/>
    </xf>
    <xf numFmtId="49" fontId="34" fillId="0" borderId="44" xfId="0" applyNumberFormat="1" applyFont="1" applyBorder="1" applyAlignment="1">
      <alignment horizontal="left" vertical="center" indent="1"/>
    </xf>
    <xf numFmtId="49" fontId="34" fillId="0" borderId="45" xfId="0" applyNumberFormat="1" applyFont="1" applyBorder="1" applyAlignment="1">
      <alignment horizontal="left" vertical="center" indent="1"/>
    </xf>
    <xf numFmtId="0" fontId="10" fillId="0" borderId="12" xfId="0" applyFont="1" applyBorder="1" applyAlignment="1">
      <alignment horizontal="center" vertical="center" textRotation="90" wrapText="1"/>
    </xf>
    <xf numFmtId="0" fontId="8" fillId="0" borderId="14" xfId="0" applyFont="1" applyBorder="1" applyAlignment="1">
      <alignment horizontal="center" vertical="center" textRotation="90" wrapText="1"/>
    </xf>
    <xf numFmtId="0" fontId="8" fillId="0" borderId="9" xfId="0" applyFont="1" applyBorder="1" applyAlignment="1">
      <alignment horizontal="center" vertical="center" textRotation="90" wrapText="1"/>
    </xf>
    <xf numFmtId="0" fontId="8" fillId="0" borderId="19" xfId="0" applyFont="1" applyBorder="1" applyAlignment="1">
      <alignment horizontal="center" vertical="center" textRotation="90" wrapText="1"/>
    </xf>
    <xf numFmtId="49" fontId="10" fillId="0" borderId="20" xfId="0" applyNumberFormat="1" applyFont="1" applyBorder="1" applyAlignment="1">
      <alignment horizontal="left" vertical="center" indent="1"/>
    </xf>
    <xf numFmtId="49" fontId="10" fillId="0" borderId="13" xfId="0" applyNumberFormat="1" applyFont="1" applyBorder="1" applyAlignment="1">
      <alignment horizontal="left" vertical="center" indent="1"/>
    </xf>
    <xf numFmtId="3" fontId="10" fillId="0" borderId="45" xfId="0" applyNumberFormat="1" applyFont="1" applyBorder="1" applyAlignment="1">
      <alignment horizontal="right" vertical="center"/>
    </xf>
    <xf numFmtId="0" fontId="0" fillId="0" borderId="45" xfId="0" applyBorder="1" applyAlignment="1">
      <alignment horizontal="right" vertical="center"/>
    </xf>
    <xf numFmtId="0" fontId="0" fillId="0" borderId="46" xfId="0" applyBorder="1" applyAlignment="1">
      <alignment horizontal="right" vertical="center"/>
    </xf>
    <xf numFmtId="0" fontId="10" fillId="0" borderId="29" xfId="0" applyFont="1" applyFill="1" applyBorder="1" applyAlignment="1">
      <alignment horizontal="right" vertical="center"/>
    </xf>
    <xf numFmtId="0" fontId="10" fillId="0" borderId="27" xfId="0" applyFont="1" applyFill="1" applyBorder="1" applyAlignment="1">
      <alignment horizontal="right" vertical="center"/>
    </xf>
    <xf numFmtId="0" fontId="10" fillId="0" borderId="30" xfId="0" applyFont="1" applyFill="1" applyBorder="1" applyAlignment="1">
      <alignment horizontal="right" vertical="center"/>
    </xf>
    <xf numFmtId="49" fontId="26" fillId="0" borderId="43" xfId="0" applyNumberFormat="1" applyFont="1" applyBorder="1" applyAlignment="1">
      <alignment horizontal="left" vertical="center" wrapText="1" indent="1"/>
    </xf>
    <xf numFmtId="0" fontId="26" fillId="0" borderId="41" xfId="0" applyFont="1" applyBorder="1" applyAlignment="1">
      <alignment horizontal="left" vertical="center" wrapText="1" indent="1"/>
    </xf>
    <xf numFmtId="0" fontId="36" fillId="0" borderId="24" xfId="0" applyFont="1" applyBorder="1" applyAlignment="1">
      <alignment horizontal="center" vertical="center" textRotation="90" wrapText="1"/>
    </xf>
    <xf numFmtId="0" fontId="36" fillId="0" borderId="32" xfId="0" applyFont="1" applyBorder="1" applyAlignment="1">
      <alignment horizontal="center" vertical="center" textRotation="90" wrapText="1"/>
    </xf>
    <xf numFmtId="0" fontId="36" fillId="0" borderId="38" xfId="0" applyFont="1" applyBorder="1" applyAlignment="1">
      <alignment horizontal="center" vertical="center" textRotation="90" wrapText="1"/>
    </xf>
    <xf numFmtId="0" fontId="10" fillId="0" borderId="44" xfId="0" applyFont="1" applyFill="1" applyBorder="1" applyAlignment="1">
      <alignment horizontal="right" vertical="center"/>
    </xf>
    <xf numFmtId="0" fontId="10" fillId="0" borderId="45" xfId="0" applyFont="1" applyFill="1" applyBorder="1" applyAlignment="1">
      <alignment horizontal="right" vertical="center"/>
    </xf>
    <xf numFmtId="0" fontId="8" fillId="0" borderId="82" xfId="0" applyFont="1" applyBorder="1" applyAlignment="1">
      <alignment horizontal="right" vertical="center"/>
    </xf>
    <xf numFmtId="49" fontId="10" fillId="0" borderId="49" xfId="0" applyNumberFormat="1" applyFont="1" applyBorder="1" applyAlignment="1">
      <alignment horizontal="left" vertical="center" indent="1"/>
    </xf>
    <xf numFmtId="49" fontId="10" fillId="0" borderId="0" xfId="0" applyNumberFormat="1" applyFont="1" applyBorder="1" applyAlignment="1">
      <alignment horizontal="left" vertical="center" indent="1"/>
    </xf>
    <xf numFmtId="49" fontId="10" fillId="0" borderId="8" xfId="0" applyNumberFormat="1" applyFont="1" applyBorder="1" applyAlignment="1">
      <alignment horizontal="left" vertical="center" indent="1"/>
    </xf>
    <xf numFmtId="3" fontId="10" fillId="0" borderId="21" xfId="0" applyNumberFormat="1" applyFont="1" applyBorder="1" applyAlignment="1">
      <alignment horizontal="right" vertical="center"/>
    </xf>
    <xf numFmtId="3" fontId="10" fillId="0" borderId="16" xfId="0" applyNumberFormat="1" applyFont="1" applyBorder="1" applyAlignment="1">
      <alignment horizontal="right" vertical="center"/>
    </xf>
    <xf numFmtId="3" fontId="10" fillId="0" borderId="17" xfId="0" applyNumberFormat="1" applyFont="1" applyBorder="1" applyAlignment="1">
      <alignment horizontal="right" vertical="center"/>
    </xf>
    <xf numFmtId="3" fontId="10" fillId="3" borderId="25" xfId="0" applyNumberFormat="1" applyFont="1" applyFill="1" applyBorder="1" applyAlignment="1">
      <alignment horizontal="center" vertical="center"/>
    </xf>
    <xf numFmtId="3" fontId="10" fillId="0" borderId="48" xfId="0" applyNumberFormat="1" applyFont="1" applyBorder="1" applyAlignment="1">
      <alignment horizontal="right" vertical="center"/>
    </xf>
    <xf numFmtId="3" fontId="10" fillId="0" borderId="52" xfId="0" applyNumberFormat="1" applyFont="1" applyBorder="1" applyAlignment="1">
      <alignment horizontal="right" vertical="center"/>
    </xf>
    <xf numFmtId="3" fontId="10" fillId="0" borderId="10" xfId="0" applyNumberFormat="1" applyFont="1" applyBorder="1" applyAlignment="1">
      <alignment horizontal="right" vertical="center"/>
    </xf>
    <xf numFmtId="3" fontId="10" fillId="0" borderId="19" xfId="0" applyNumberFormat="1" applyFont="1" applyBorder="1" applyAlignment="1">
      <alignment horizontal="right" vertical="center"/>
    </xf>
    <xf numFmtId="0" fontId="10" fillId="0" borderId="33" xfId="0" applyFont="1" applyBorder="1" applyAlignment="1">
      <alignment horizontal="right" vertical="center"/>
    </xf>
    <xf numFmtId="0" fontId="10" fillId="0" borderId="34" xfId="0" applyFont="1" applyBorder="1" applyAlignment="1">
      <alignment horizontal="right" vertical="center"/>
    </xf>
    <xf numFmtId="0" fontId="8" fillId="0" borderId="37" xfId="0" applyFont="1" applyBorder="1" applyAlignment="1">
      <alignment horizontal="right" vertical="center"/>
    </xf>
    <xf numFmtId="0" fontId="8" fillId="0" borderId="47" xfId="0" applyFont="1" applyBorder="1" applyAlignment="1">
      <alignment horizontal="right" vertical="center"/>
    </xf>
    <xf numFmtId="0" fontId="8" fillId="0" borderId="48" xfId="0" applyFont="1" applyBorder="1" applyAlignment="1">
      <alignment horizontal="right" vertical="center"/>
    </xf>
    <xf numFmtId="0" fontId="8" fillId="0" borderId="80" xfId="0" applyFont="1" applyBorder="1" applyAlignment="1">
      <alignment horizontal="right" vertical="center"/>
    </xf>
    <xf numFmtId="49" fontId="10" fillId="0" borderId="39" xfId="0" applyNumberFormat="1" applyFont="1" applyBorder="1" applyAlignment="1">
      <alignment horizontal="center" vertical="center"/>
    </xf>
    <xf numFmtId="49" fontId="10" fillId="0" borderId="10" xfId="0" applyNumberFormat="1" applyFont="1" applyBorder="1" applyAlignment="1">
      <alignment horizontal="center" vertical="center"/>
    </xf>
    <xf numFmtId="0" fontId="10" fillId="0" borderId="30" xfId="0" applyFont="1" applyBorder="1" applyAlignment="1">
      <alignment horizontal="right" vertical="center"/>
    </xf>
    <xf numFmtId="0" fontId="34" fillId="0" borderId="47" xfId="0" applyFont="1" applyBorder="1" applyAlignment="1">
      <alignment horizontal="left" vertical="center" wrapText="1" indent="1"/>
    </xf>
    <xf numFmtId="0" fontId="34" fillId="0" borderId="48" xfId="0" applyFont="1" applyBorder="1" applyAlignment="1">
      <alignment horizontal="left" vertical="center" wrapText="1" indent="1"/>
    </xf>
    <xf numFmtId="3" fontId="11" fillId="0" borderId="135" xfId="0" applyNumberFormat="1" applyFont="1" applyBorder="1" applyAlignment="1">
      <alignment horizontal="right" vertical="center"/>
    </xf>
    <xf numFmtId="3" fontId="11" fillId="0" borderId="125" xfId="0" applyNumberFormat="1" applyFont="1" applyBorder="1" applyAlignment="1">
      <alignment horizontal="right" vertical="center"/>
    </xf>
    <xf numFmtId="3" fontId="11" fillId="0" borderId="136" xfId="0" applyNumberFormat="1" applyFont="1" applyBorder="1" applyAlignment="1">
      <alignment horizontal="right" vertical="center"/>
    </xf>
    <xf numFmtId="3" fontId="11" fillId="0" borderId="48" xfId="0" applyNumberFormat="1" applyFont="1" applyBorder="1" applyAlignment="1">
      <alignment horizontal="right" vertical="center"/>
    </xf>
    <xf numFmtId="3" fontId="11" fillId="0" borderId="85" xfId="0" applyNumberFormat="1" applyFont="1" applyBorder="1" applyAlignment="1">
      <alignment horizontal="right" vertical="center"/>
    </xf>
    <xf numFmtId="3" fontId="34" fillId="0" borderId="137" xfId="0" applyNumberFormat="1" applyFont="1" applyFill="1" applyBorder="1" applyAlignment="1">
      <alignment horizontal="center" vertical="center"/>
    </xf>
    <xf numFmtId="3" fontId="34" fillId="0" borderId="99" xfId="0" applyNumberFormat="1" applyFont="1" applyFill="1" applyBorder="1" applyAlignment="1">
      <alignment horizontal="center" vertical="center"/>
    </xf>
    <xf numFmtId="0" fontId="10" fillId="0" borderId="70" xfId="0" applyFont="1" applyBorder="1" applyAlignment="1">
      <alignment horizontal="right" vertical="center"/>
    </xf>
    <xf numFmtId="0" fontId="10" fillId="0" borderId="97" xfId="0" applyFont="1" applyBorder="1" applyAlignment="1">
      <alignment horizontal="right" vertical="center"/>
    </xf>
    <xf numFmtId="3" fontId="10" fillId="0" borderId="41" xfId="0" applyNumberFormat="1" applyFont="1" applyFill="1" applyBorder="1" applyAlignment="1">
      <alignment horizontal="right" vertical="center"/>
    </xf>
    <xf numFmtId="0" fontId="8" fillId="0" borderId="41" xfId="0" applyFont="1" applyFill="1" applyBorder="1" applyAlignment="1">
      <alignment horizontal="right" vertical="center"/>
    </xf>
    <xf numFmtId="0" fontId="8" fillId="0" borderId="42" xfId="0" applyFont="1" applyFill="1" applyBorder="1" applyAlignment="1">
      <alignment horizontal="right" vertical="center"/>
    </xf>
    <xf numFmtId="0" fontId="32" fillId="0" borderId="20" xfId="0" applyFont="1" applyBorder="1" applyAlignment="1">
      <alignment horizontal="left" vertical="center" textRotation="90" wrapText="1"/>
    </xf>
    <xf numFmtId="0" fontId="0" fillId="0" borderId="14" xfId="0" applyBorder="1" applyAlignment="1">
      <alignment horizontal="left" vertical="center" textRotation="90" wrapText="1"/>
    </xf>
    <xf numFmtId="0" fontId="0" fillId="0" borderId="49" xfId="0" applyBorder="1" applyAlignment="1">
      <alignment horizontal="left" vertical="center" textRotation="90" wrapText="1"/>
    </xf>
    <xf numFmtId="0" fontId="0" fillId="0" borderId="51" xfId="0" applyBorder="1" applyAlignment="1">
      <alignment horizontal="left" vertical="center" textRotation="90" wrapText="1"/>
    </xf>
    <xf numFmtId="0" fontId="0" fillId="0" borderId="72" xfId="0" applyBorder="1" applyAlignment="1">
      <alignment horizontal="left" vertical="center" textRotation="90" wrapText="1"/>
    </xf>
    <xf numFmtId="0" fontId="0" fillId="0" borderId="71" xfId="0" applyBorder="1" applyAlignment="1">
      <alignment horizontal="left" vertical="center" textRotation="90" wrapText="1"/>
    </xf>
    <xf numFmtId="0" fontId="34" fillId="0" borderId="29" xfId="0" applyFont="1" applyBorder="1" applyAlignment="1">
      <alignment horizontal="left" vertical="center" wrapText="1" indent="1"/>
    </xf>
    <xf numFmtId="0" fontId="34" fillId="0" borderId="27" xfId="0" applyFont="1" applyBorder="1" applyAlignment="1">
      <alignment horizontal="left" vertical="center" wrapText="1" indent="1"/>
    </xf>
    <xf numFmtId="3" fontId="10" fillId="0" borderId="132" xfId="0" applyNumberFormat="1" applyFont="1" applyBorder="1" applyAlignment="1">
      <alignment horizontal="right" vertical="center"/>
    </xf>
    <xf numFmtId="3" fontId="10" fillId="0" borderId="133" xfId="0" applyNumberFormat="1" applyFont="1" applyBorder="1" applyAlignment="1">
      <alignment horizontal="right" vertical="center"/>
    </xf>
    <xf numFmtId="3" fontId="10" fillId="0" borderId="134" xfId="0" applyNumberFormat="1" applyFont="1" applyBorder="1" applyAlignment="1">
      <alignment horizontal="right" vertical="center"/>
    </xf>
    <xf numFmtId="3" fontId="10" fillId="0" borderId="114" xfId="0" applyNumberFormat="1" applyFont="1" applyBorder="1" applyAlignment="1">
      <alignment horizontal="right" vertical="center"/>
    </xf>
    <xf numFmtId="3" fontId="34" fillId="0" borderId="126" xfId="0" applyNumberFormat="1" applyFont="1" applyFill="1" applyBorder="1" applyAlignment="1">
      <alignment horizontal="center" vertical="center"/>
    </xf>
    <xf numFmtId="3" fontId="34" fillId="0" borderId="27" xfId="0" applyNumberFormat="1" applyFont="1" applyFill="1" applyBorder="1" applyAlignment="1">
      <alignment horizontal="center" vertical="center"/>
    </xf>
    <xf numFmtId="0" fontId="34" fillId="0" borderId="61" xfId="0" applyFont="1" applyBorder="1" applyAlignment="1">
      <alignment horizontal="left" vertical="center" wrapText="1" indent="1"/>
    </xf>
    <xf numFmtId="0" fontId="34" fillId="0" borderId="2" xfId="0" applyFont="1" applyBorder="1" applyAlignment="1">
      <alignment horizontal="left" vertical="center" wrapText="1" indent="1"/>
    </xf>
    <xf numFmtId="0" fontId="34" fillId="0" borderId="70" xfId="0" applyFont="1" applyBorder="1" applyAlignment="1">
      <alignment horizontal="left" vertical="center" wrapText="1" indent="1"/>
    </xf>
    <xf numFmtId="3" fontId="38" fillId="0" borderId="61" xfId="0" applyNumberFormat="1" applyFont="1" applyFill="1" applyBorder="1" applyAlignment="1">
      <alignment horizontal="left" vertical="center" wrapText="1"/>
    </xf>
    <xf numFmtId="3" fontId="38" fillId="0" borderId="2" xfId="0" applyNumberFormat="1" applyFont="1" applyFill="1" applyBorder="1" applyAlignment="1">
      <alignment horizontal="left" vertical="center" wrapText="1"/>
    </xf>
    <xf numFmtId="1" fontId="10" fillId="0" borderId="2" xfId="0" applyNumberFormat="1" applyFont="1" applyFill="1" applyBorder="1" applyAlignment="1">
      <alignment horizontal="right" vertical="center" wrapText="1"/>
    </xf>
    <xf numFmtId="1" fontId="10" fillId="0" borderId="70" xfId="0" applyNumberFormat="1" applyFont="1" applyFill="1" applyBorder="1" applyAlignment="1">
      <alignment horizontal="right" vertical="center" wrapText="1"/>
    </xf>
    <xf numFmtId="1" fontId="10" fillId="0" borderId="3" xfId="0" applyNumberFormat="1" applyFont="1" applyFill="1" applyBorder="1" applyAlignment="1">
      <alignment horizontal="right" vertical="center" wrapText="1"/>
    </xf>
    <xf numFmtId="0" fontId="10" fillId="0" borderId="0" xfId="0" applyFont="1" applyBorder="1" applyAlignment="1">
      <alignment horizontal="right" vertical="center"/>
    </xf>
    <xf numFmtId="0" fontId="0" fillId="0" borderId="0" xfId="0" applyAlignment="1">
      <alignment horizontal="right" vertical="center"/>
    </xf>
    <xf numFmtId="0" fontId="0" fillId="0" borderId="51" xfId="0" applyBorder="1" applyAlignment="1">
      <alignment horizontal="right" vertical="center"/>
    </xf>
    <xf numFmtId="0" fontId="10" fillId="0" borderId="47" xfId="0" applyFont="1" applyFill="1" applyBorder="1" applyAlignment="1">
      <alignment horizontal="right" vertical="center"/>
    </xf>
    <xf numFmtId="0" fontId="10" fillId="0" borderId="48" xfId="0" applyFont="1" applyFill="1" applyBorder="1" applyAlignment="1">
      <alignment horizontal="right" vertical="center"/>
    </xf>
    <xf numFmtId="0" fontId="10" fillId="0" borderId="80" xfId="0" applyFont="1" applyFill="1" applyBorder="1" applyAlignment="1">
      <alignment horizontal="right" vertical="center"/>
    </xf>
    <xf numFmtId="49" fontId="10" fillId="0" borderId="15" xfId="0" applyNumberFormat="1" applyFont="1" applyBorder="1" applyAlignment="1">
      <alignment horizontal="center" vertical="center"/>
    </xf>
    <xf numFmtId="49" fontId="10" fillId="0" borderId="16" xfId="0" applyNumberFormat="1" applyFont="1" applyBorder="1" applyAlignment="1">
      <alignment horizontal="center" vertical="center"/>
    </xf>
    <xf numFmtId="49" fontId="10" fillId="0" borderId="16" xfId="0" applyNumberFormat="1" applyFont="1" applyBorder="1" applyAlignment="1">
      <alignment horizontal="right" vertical="center"/>
    </xf>
    <xf numFmtId="0" fontId="10" fillId="0" borderId="16" xfId="0" applyFont="1" applyBorder="1" applyAlignment="1">
      <alignment horizontal="right" vertical="center"/>
    </xf>
    <xf numFmtId="0" fontId="10" fillId="0" borderId="17" xfId="0" applyFont="1" applyBorder="1" applyAlignment="1">
      <alignment horizontal="right" vertical="center"/>
    </xf>
    <xf numFmtId="3" fontId="10" fillId="0" borderId="50" xfId="0" applyNumberFormat="1" applyFont="1" applyFill="1" applyBorder="1" applyAlignment="1">
      <alignment horizontal="right" vertical="center"/>
    </xf>
    <xf numFmtId="0" fontId="10" fillId="0" borderId="15" xfId="0" applyFont="1" applyFill="1" applyBorder="1" applyAlignment="1">
      <alignment horizontal="right" vertical="center"/>
    </xf>
    <xf numFmtId="0" fontId="8" fillId="0" borderId="131" xfId="0" applyFont="1" applyBorder="1" applyAlignment="1">
      <alignment horizontal="right" vertical="center"/>
    </xf>
    <xf numFmtId="0" fontId="10" fillId="0" borderId="33" xfId="0" applyFont="1" applyFill="1" applyBorder="1" applyAlignment="1">
      <alignment horizontal="right" vertical="center"/>
    </xf>
    <xf numFmtId="0" fontId="10" fillId="0" borderId="34" xfId="0" applyFont="1" applyFill="1" applyBorder="1" applyAlignment="1">
      <alignment horizontal="right" vertical="center"/>
    </xf>
    <xf numFmtId="0" fontId="34" fillId="0" borderId="24" xfId="0" applyFont="1" applyBorder="1" applyAlignment="1">
      <alignment horizontal="center" vertical="center" textRotation="90" wrapText="1"/>
    </xf>
    <xf numFmtId="0" fontId="11" fillId="0" borderId="32" xfId="0" applyFont="1" applyBorder="1" applyAlignment="1">
      <alignment horizontal="center" vertical="center" textRotation="90" wrapText="1"/>
    </xf>
    <xf numFmtId="0" fontId="11" fillId="0" borderId="38" xfId="0" applyFont="1" applyBorder="1" applyAlignment="1">
      <alignment horizontal="center" vertical="center" textRotation="90" wrapText="1"/>
    </xf>
    <xf numFmtId="0" fontId="36" fillId="0" borderId="14" xfId="0" applyFont="1" applyBorder="1" applyAlignment="1">
      <alignment horizontal="center" vertical="center" textRotation="90" wrapText="1"/>
    </xf>
    <xf numFmtId="0" fontId="0" fillId="0" borderId="0" xfId="0" applyBorder="1" applyAlignment="1">
      <alignment vertical="center" textRotation="90" wrapText="1"/>
    </xf>
    <xf numFmtId="49" fontId="10" fillId="0" borderId="45" xfId="0" applyNumberFormat="1" applyFont="1" applyBorder="1" applyAlignment="1">
      <alignment horizontal="right" vertical="center"/>
    </xf>
    <xf numFmtId="0" fontId="21" fillId="0" borderId="44" xfId="0" applyFont="1" applyFill="1" applyBorder="1" applyAlignment="1">
      <alignment horizontal="right" vertical="center"/>
    </xf>
    <xf numFmtId="0" fontId="21" fillId="0" borderId="45" xfId="0" applyFont="1" applyFill="1" applyBorder="1" applyAlignment="1">
      <alignment horizontal="right" vertical="center"/>
    </xf>
    <xf numFmtId="0" fontId="21" fillId="0" borderId="82" xfId="0" applyFont="1" applyFill="1" applyBorder="1" applyAlignment="1">
      <alignment horizontal="right" vertical="center"/>
    </xf>
    <xf numFmtId="0" fontId="21" fillId="0" borderId="33" xfId="0" applyFont="1" applyFill="1" applyBorder="1" applyAlignment="1">
      <alignment horizontal="right" vertical="center"/>
    </xf>
    <xf numFmtId="0" fontId="21" fillId="0" borderId="34" xfId="0" applyFont="1" applyFill="1" applyBorder="1" applyAlignment="1">
      <alignment horizontal="right" vertical="center"/>
    </xf>
    <xf numFmtId="0" fontId="21" fillId="0" borderId="37" xfId="0" applyFont="1" applyFill="1" applyBorder="1" applyAlignment="1">
      <alignment horizontal="right" vertical="center"/>
    </xf>
    <xf numFmtId="3" fontId="10" fillId="0" borderId="34" xfId="0" applyNumberFormat="1" applyFont="1" applyBorder="1" applyAlignment="1">
      <alignment horizontal="right" vertical="center"/>
    </xf>
    <xf numFmtId="49" fontId="35" fillId="0" borderId="0" xfId="0" applyNumberFormat="1" applyFont="1" applyBorder="1" applyAlignment="1">
      <alignment horizontal="center" vertical="center"/>
    </xf>
    <xf numFmtId="0" fontId="8" fillId="0" borderId="15" xfId="0" applyFont="1" applyBorder="1" applyAlignment="1">
      <alignment horizontal="right" vertical="center"/>
    </xf>
    <xf numFmtId="0" fontId="8" fillId="0" borderId="16" xfId="0" applyFont="1" applyBorder="1" applyAlignment="1">
      <alignment horizontal="right" vertical="center"/>
    </xf>
    <xf numFmtId="0" fontId="8" fillId="0" borderId="18" xfId="0" applyFont="1" applyBorder="1" applyAlignment="1">
      <alignment horizontal="right" vertical="center"/>
    </xf>
    <xf numFmtId="0" fontId="18" fillId="0" borderId="12" xfId="0" applyFont="1" applyBorder="1" applyAlignment="1">
      <alignment horizontal="center" vertical="center" textRotation="90" wrapText="1"/>
    </xf>
    <xf numFmtId="0" fontId="18" fillId="0" borderId="14" xfId="0" applyFont="1" applyBorder="1" applyAlignment="1">
      <alignment horizontal="center" vertical="center" textRotation="90" wrapText="1"/>
    </xf>
    <xf numFmtId="0" fontId="18" fillId="0" borderId="7" xfId="0" applyFont="1" applyBorder="1" applyAlignment="1">
      <alignment horizontal="center" vertical="center" textRotation="90" wrapText="1"/>
    </xf>
    <xf numFmtId="0" fontId="18" fillId="0" borderId="51" xfId="0" applyFont="1" applyBorder="1" applyAlignment="1">
      <alignment horizontal="center" vertical="center" textRotation="90" wrapText="1"/>
    </xf>
    <xf numFmtId="0" fontId="18" fillId="0" borderId="9" xfId="0" applyFont="1" applyBorder="1" applyAlignment="1">
      <alignment horizontal="center" vertical="center" textRotation="90" wrapText="1"/>
    </xf>
    <xf numFmtId="0" fontId="18" fillId="0" borderId="19" xfId="0" applyFont="1" applyBorder="1" applyAlignment="1">
      <alignment horizontal="center" vertical="center" textRotation="90" wrapText="1"/>
    </xf>
    <xf numFmtId="49" fontId="10" fillId="0" borderId="29" xfId="0" applyNumberFormat="1" applyFont="1" applyBorder="1" applyAlignment="1">
      <alignment horizontal="left" vertical="center" indent="1"/>
    </xf>
    <xf numFmtId="49" fontId="10" fillId="0" borderId="27" xfId="0" applyNumberFormat="1" applyFont="1" applyBorder="1" applyAlignment="1">
      <alignment horizontal="left" vertical="center" indent="1"/>
    </xf>
    <xf numFmtId="0" fontId="0" fillId="0" borderId="27" xfId="0" applyBorder="1" applyAlignment="1">
      <alignment horizontal="right" vertical="center"/>
    </xf>
    <xf numFmtId="0" fontId="0" fillId="0" borderId="28" xfId="0" applyBorder="1" applyAlignment="1">
      <alignment horizontal="right" vertical="center"/>
    </xf>
    <xf numFmtId="3" fontId="10" fillId="0" borderId="13" xfId="0" applyNumberFormat="1" applyFont="1" applyBorder="1" applyAlignment="1">
      <alignment horizontal="right" vertical="center"/>
    </xf>
    <xf numFmtId="3" fontId="10" fillId="0" borderId="79" xfId="0" applyNumberFormat="1" applyFont="1" applyBorder="1" applyAlignment="1">
      <alignment horizontal="right" vertical="center"/>
    </xf>
    <xf numFmtId="49" fontId="10" fillId="0" borderId="33" xfId="0" applyNumberFormat="1" applyFont="1" applyBorder="1" applyAlignment="1">
      <alignment horizontal="left" vertical="center" indent="1"/>
    </xf>
    <xf numFmtId="49" fontId="10" fillId="0" borderId="34" xfId="0" applyNumberFormat="1" applyFont="1" applyBorder="1" applyAlignment="1">
      <alignment horizontal="left" vertical="center" indent="1"/>
    </xf>
    <xf numFmtId="3" fontId="10" fillId="0" borderId="33" xfId="0" applyNumberFormat="1" applyFont="1" applyFill="1" applyBorder="1" applyAlignment="1">
      <alignment horizontal="right" vertical="center"/>
    </xf>
    <xf numFmtId="3" fontId="10" fillId="0" borderId="37" xfId="0" applyNumberFormat="1" applyFont="1" applyFill="1" applyBorder="1" applyAlignment="1">
      <alignment horizontal="right" vertical="center"/>
    </xf>
    <xf numFmtId="49" fontId="10" fillId="0" borderId="43" xfId="0" applyNumberFormat="1" applyFont="1" applyBorder="1" applyAlignment="1">
      <alignment horizontal="left" vertical="center" indent="1"/>
    </xf>
    <xf numFmtId="0" fontId="8" fillId="0" borderId="41" xfId="0" applyFont="1" applyBorder="1" applyAlignment="1">
      <alignment horizontal="left" vertical="center" indent="1"/>
    </xf>
    <xf numFmtId="0" fontId="10" fillId="0" borderId="41" xfId="0" applyFont="1" applyBorder="1" applyAlignment="1">
      <alignment horizontal="right" vertical="center"/>
    </xf>
    <xf numFmtId="0" fontId="0" fillId="0" borderId="41" xfId="0" applyBorder="1" applyAlignment="1">
      <alignment horizontal="right" vertical="center"/>
    </xf>
    <xf numFmtId="0" fontId="0" fillId="0" borderId="42" xfId="0" applyBorder="1" applyAlignment="1">
      <alignment horizontal="right" vertical="center"/>
    </xf>
    <xf numFmtId="3" fontId="10" fillId="0" borderId="43" xfId="0" applyNumberFormat="1" applyFont="1" applyFill="1" applyBorder="1" applyAlignment="1">
      <alignment horizontal="right" vertical="center"/>
    </xf>
    <xf numFmtId="3" fontId="10" fillId="0" borderId="54" xfId="0" applyNumberFormat="1" applyFont="1" applyFill="1" applyBorder="1" applyAlignment="1">
      <alignment horizontal="right" vertical="center"/>
    </xf>
    <xf numFmtId="0" fontId="10" fillId="0" borderId="39" xfId="0" applyFont="1" applyBorder="1" applyAlignment="1">
      <alignment horizontal="left" vertical="center" indent="1"/>
    </xf>
    <xf numFmtId="0" fontId="10" fillId="0" borderId="10" xfId="0" applyFont="1" applyBorder="1" applyAlignment="1">
      <alignment horizontal="left" vertical="center" indent="1"/>
    </xf>
    <xf numFmtId="3" fontId="10" fillId="0" borderId="41" xfId="0" applyNumberFormat="1" applyFont="1" applyBorder="1" applyAlignment="1">
      <alignment horizontal="right" vertical="center"/>
    </xf>
    <xf numFmtId="3" fontId="0" fillId="0" borderId="54" xfId="0" applyNumberFormat="1" applyBorder="1" applyAlignment="1">
      <alignment horizontal="right" vertical="center"/>
    </xf>
    <xf numFmtId="0" fontId="10" fillId="0" borderId="20" xfId="0" applyFont="1" applyBorder="1" applyAlignment="1">
      <alignment horizontal="left" vertical="center"/>
    </xf>
    <xf numFmtId="0" fontId="10" fillId="0" borderId="13" xfId="0" applyFont="1" applyBorder="1" applyAlignment="1">
      <alignment horizontal="left" vertical="center"/>
    </xf>
    <xf numFmtId="3" fontId="5" fillId="0" borderId="16" xfId="0" applyNumberFormat="1" applyFont="1" applyBorder="1" applyAlignment="1">
      <alignment horizontal="right" vertical="center"/>
    </xf>
    <xf numFmtId="3" fontId="4" fillId="0" borderId="18" xfId="0" applyNumberFormat="1" applyFont="1" applyBorder="1" applyAlignment="1">
      <alignment horizontal="right" vertical="center"/>
    </xf>
    <xf numFmtId="0" fontId="35" fillId="0" borderId="21" xfId="0" applyFont="1" applyBorder="1" applyAlignment="1">
      <alignment horizontal="left" vertical="center" wrapText="1"/>
    </xf>
    <xf numFmtId="0" fontId="35" fillId="0" borderId="16" xfId="0" applyFont="1" applyBorder="1" applyAlignment="1">
      <alignment horizontal="left" vertical="center" wrapText="1"/>
    </xf>
    <xf numFmtId="0" fontId="35" fillId="0" borderId="10" xfId="0" applyFont="1" applyBorder="1" applyAlignment="1">
      <alignment horizontal="left" vertical="center" wrapText="1"/>
    </xf>
    <xf numFmtId="0" fontId="35" fillId="0" borderId="18" xfId="0" applyFont="1" applyBorder="1" applyAlignment="1">
      <alignment horizontal="left" vertical="center" wrapText="1"/>
    </xf>
    <xf numFmtId="0" fontId="5" fillId="0" borderId="21" xfId="0" applyFont="1" applyBorder="1" applyAlignment="1">
      <alignment horizontal="left" vertical="center" indent="1"/>
    </xf>
    <xf numFmtId="0" fontId="5" fillId="0" borderId="16" xfId="0" applyFont="1" applyBorder="1" applyAlignment="1">
      <alignment horizontal="left" vertical="center" indent="1"/>
    </xf>
    <xf numFmtId="0" fontId="5" fillId="0" borderId="17" xfId="0" applyFont="1" applyBorder="1" applyAlignment="1">
      <alignment horizontal="left" vertical="center" indent="1"/>
    </xf>
    <xf numFmtId="0" fontId="10" fillId="0" borderId="24" xfId="0" applyFont="1" applyBorder="1" applyAlignment="1">
      <alignment horizontal="center" vertical="center"/>
    </xf>
    <xf numFmtId="0" fontId="32" fillId="0" borderId="50" xfId="0" applyFont="1" applyBorder="1" applyAlignment="1">
      <alignment horizontal="center" vertical="center"/>
    </xf>
    <xf numFmtId="0" fontId="32" fillId="0" borderId="15" xfId="0" applyFont="1" applyBorder="1" applyAlignment="1">
      <alignment horizontal="center" vertical="center"/>
    </xf>
    <xf numFmtId="0" fontId="32" fillId="0" borderId="131" xfId="0" applyFont="1" applyBorder="1" applyAlignment="1">
      <alignment horizontal="center" vertical="center"/>
    </xf>
    <xf numFmtId="3" fontId="0" fillId="0" borderId="37" xfId="0" applyNumberFormat="1" applyBorder="1" applyAlignment="1">
      <alignment horizontal="right" vertical="center"/>
    </xf>
    <xf numFmtId="49" fontId="10" fillId="0" borderId="45" xfId="0" applyNumberFormat="1" applyFont="1" applyBorder="1" applyAlignment="1">
      <alignment horizontal="left" vertical="center"/>
    </xf>
    <xf numFmtId="0" fontId="10" fillId="0" borderId="44" xfId="0" applyFont="1" applyBorder="1" applyAlignment="1">
      <alignment horizontal="left" vertical="center" indent="1"/>
    </xf>
    <xf numFmtId="0" fontId="10" fillId="0" borderId="45" xfId="0" applyFont="1" applyBorder="1" applyAlignment="1">
      <alignment horizontal="left" vertical="center" indent="1"/>
    </xf>
    <xf numFmtId="0" fontId="10" fillId="0" borderId="33" xfId="0" applyFont="1" applyBorder="1" applyAlignment="1">
      <alignment horizontal="left" vertical="center" indent="1"/>
    </xf>
    <xf numFmtId="0" fontId="10" fillId="0" borderId="34" xfId="0" applyFont="1" applyBorder="1" applyAlignment="1">
      <alignment horizontal="left" vertical="center" indent="1"/>
    </xf>
    <xf numFmtId="0" fontId="10" fillId="0" borderId="16" xfId="0" applyFont="1" applyBorder="1" applyAlignment="1">
      <alignment horizontal="center" vertical="center"/>
    </xf>
    <xf numFmtId="3" fontId="5" fillId="0" borderId="16" xfId="0" applyNumberFormat="1" applyFont="1" applyFill="1" applyBorder="1" applyAlignment="1">
      <alignment horizontal="right" vertical="center"/>
    </xf>
    <xf numFmtId="3" fontId="5" fillId="0" borderId="18" xfId="0" applyNumberFormat="1" applyFont="1" applyFill="1" applyBorder="1" applyAlignment="1">
      <alignment horizontal="right" vertical="center"/>
    </xf>
    <xf numFmtId="0" fontId="0" fillId="0" borderId="14" xfId="0" applyBorder="1" applyAlignment="1">
      <alignment horizontal="center" vertical="center" textRotation="90" wrapText="1"/>
    </xf>
    <xf numFmtId="0" fontId="0" fillId="0" borderId="7" xfId="0" applyBorder="1" applyAlignment="1">
      <alignment horizontal="center" vertical="center" textRotation="90" wrapText="1"/>
    </xf>
    <xf numFmtId="0" fontId="0" fillId="0" borderId="51" xfId="0" applyBorder="1" applyAlignment="1">
      <alignment horizontal="center" vertical="center" textRotation="90" wrapText="1"/>
    </xf>
    <xf numFmtId="0" fontId="10" fillId="0" borderId="20" xfId="0" applyFont="1" applyBorder="1" applyAlignment="1">
      <alignment horizontal="center" vertical="center" wrapText="1"/>
    </xf>
    <xf numFmtId="0" fontId="0" fillId="0" borderId="13" xfId="0" applyBorder="1" applyAlignment="1">
      <alignment horizontal="center" vertical="center" wrapText="1"/>
    </xf>
    <xf numFmtId="0" fontId="0" fillId="0" borderId="49" xfId="0" applyBorder="1" applyAlignment="1">
      <alignment horizontal="center" vertical="center" wrapText="1"/>
    </xf>
    <xf numFmtId="0" fontId="0" fillId="0" borderId="0" xfId="0" applyBorder="1" applyAlignment="1">
      <alignment horizontal="center" vertical="center" wrapText="1"/>
    </xf>
    <xf numFmtId="0" fontId="0" fillId="0" borderId="44" xfId="0" applyBorder="1" applyAlignment="1">
      <alignment horizontal="center" vertical="center" wrapText="1"/>
    </xf>
    <xf numFmtId="0" fontId="0" fillId="0" borderId="45" xfId="0" applyBorder="1" applyAlignment="1">
      <alignment horizontal="center" vertical="center" wrapText="1"/>
    </xf>
    <xf numFmtId="0" fontId="0" fillId="0" borderId="0" xfId="0" applyBorder="1" applyAlignment="1">
      <alignment vertical="center"/>
    </xf>
    <xf numFmtId="0" fontId="0" fillId="0" borderId="45" xfId="0" applyBorder="1" applyAlignment="1">
      <alignment vertical="center"/>
    </xf>
    <xf numFmtId="49" fontId="10" fillId="0" borderId="27" xfId="0" applyNumberFormat="1" applyFont="1" applyBorder="1" applyAlignment="1">
      <alignment horizontal="left" vertical="center"/>
    </xf>
    <xf numFmtId="3" fontId="10" fillId="0" borderId="82" xfId="0" applyNumberFormat="1" applyFont="1" applyBorder="1" applyAlignment="1">
      <alignment horizontal="right" vertical="center"/>
    </xf>
    <xf numFmtId="49" fontId="10" fillId="0" borderId="34" xfId="0" applyNumberFormat="1" applyFont="1" applyBorder="1" applyAlignment="1">
      <alignment horizontal="left" vertical="center"/>
    </xf>
    <xf numFmtId="3" fontId="10" fillId="4" borderId="49" xfId="0" applyNumberFormat="1" applyFont="1" applyFill="1" applyBorder="1" applyAlignment="1">
      <alignment horizontal="center" vertical="center"/>
    </xf>
    <xf numFmtId="3" fontId="10" fillId="4" borderId="48" xfId="0" applyNumberFormat="1" applyFont="1" applyFill="1" applyBorder="1" applyAlignment="1">
      <alignment horizontal="center" vertical="center"/>
    </xf>
    <xf numFmtId="3" fontId="10" fillId="4" borderId="80" xfId="0" applyNumberFormat="1" applyFont="1" applyFill="1" applyBorder="1" applyAlignment="1">
      <alignment horizontal="center" vertical="center"/>
    </xf>
    <xf numFmtId="3" fontId="10" fillId="4" borderId="45" xfId="0" applyNumberFormat="1" applyFont="1" applyFill="1" applyBorder="1" applyAlignment="1">
      <alignment horizontal="center" vertical="center"/>
    </xf>
    <xf numFmtId="3" fontId="10" fillId="4" borderId="82" xfId="0" applyNumberFormat="1" applyFont="1" applyFill="1" applyBorder="1" applyAlignment="1">
      <alignment horizontal="center" vertical="center"/>
    </xf>
    <xf numFmtId="0" fontId="10" fillId="0" borderId="34" xfId="0" applyFont="1" applyBorder="1" applyAlignment="1">
      <alignment horizontal="left" vertical="center"/>
    </xf>
    <xf numFmtId="3" fontId="10" fillId="0" borderId="130" xfId="0" applyNumberFormat="1" applyFont="1" applyBorder="1" applyAlignment="1">
      <alignment horizontal="right" vertical="center"/>
    </xf>
    <xf numFmtId="3" fontId="10" fillId="0" borderId="42" xfId="0" applyNumberFormat="1" applyFont="1" applyBorder="1" applyAlignment="1">
      <alignment horizontal="right" vertical="center"/>
    </xf>
    <xf numFmtId="0" fontId="10" fillId="0" borderId="48" xfId="0" applyFont="1" applyBorder="1" applyAlignment="1">
      <alignment horizontal="center" vertical="center"/>
    </xf>
    <xf numFmtId="3" fontId="10" fillId="0" borderId="15" xfId="0" applyNumberFormat="1" applyFont="1" applyBorder="1" applyAlignment="1">
      <alignment horizontal="right" vertical="center"/>
    </xf>
    <xf numFmtId="3" fontId="30" fillId="0" borderId="48" xfId="0" applyNumberFormat="1" applyFont="1" applyFill="1" applyBorder="1" applyAlignment="1">
      <alignment horizontal="right" vertical="center"/>
    </xf>
    <xf numFmtId="3" fontId="30" fillId="0" borderId="80" xfId="0" applyNumberFormat="1" applyFont="1" applyFill="1" applyBorder="1" applyAlignment="1">
      <alignment horizontal="right" vertical="center"/>
    </xf>
    <xf numFmtId="0" fontId="5" fillId="0" borderId="4" xfId="0" applyFont="1" applyBorder="1" applyAlignment="1">
      <alignment horizontal="left" vertical="center" indent="1"/>
    </xf>
    <xf numFmtId="0" fontId="10" fillId="0" borderId="5" xfId="0" applyFont="1" applyBorder="1" applyAlignment="1">
      <alignment horizontal="left" vertical="center" indent="1"/>
    </xf>
    <xf numFmtId="0" fontId="10" fillId="0" borderId="6" xfId="0" applyFont="1" applyBorder="1" applyAlignment="1">
      <alignment horizontal="left" vertical="center" indent="1"/>
    </xf>
    <xf numFmtId="0" fontId="32" fillId="0" borderId="12" xfId="0" applyFont="1" applyBorder="1" applyAlignment="1">
      <alignment horizontal="center" vertical="center" textRotation="90" wrapText="1"/>
    </xf>
    <xf numFmtId="0" fontId="32" fillId="0" borderId="14" xfId="0" applyFont="1" applyBorder="1" applyAlignment="1">
      <alignment horizontal="center" vertical="center" textRotation="90" wrapText="1"/>
    </xf>
    <xf numFmtId="0" fontId="32" fillId="0" borderId="7" xfId="0" applyFont="1" applyBorder="1" applyAlignment="1">
      <alignment horizontal="center" vertical="center" textRotation="90" wrapText="1"/>
    </xf>
    <xf numFmtId="0" fontId="32" fillId="0" borderId="51" xfId="0" applyFont="1" applyBorder="1" applyAlignment="1">
      <alignment horizontal="center" vertical="center" textRotation="90" wrapText="1"/>
    </xf>
    <xf numFmtId="0" fontId="32" fillId="0" borderId="9" xfId="0" applyFont="1" applyBorder="1" applyAlignment="1">
      <alignment horizontal="center" vertical="center" textRotation="90" wrapText="1"/>
    </xf>
    <xf numFmtId="0" fontId="32" fillId="0" borderId="19" xfId="0" applyFont="1" applyBorder="1" applyAlignment="1">
      <alignment horizontal="center" vertical="center" textRotation="90" wrapText="1"/>
    </xf>
    <xf numFmtId="0" fontId="10" fillId="0" borderId="27" xfId="0" applyFont="1" applyBorder="1" applyAlignment="1">
      <alignment horizontal="left" vertical="center" indent="1"/>
    </xf>
    <xf numFmtId="3" fontId="30" fillId="0" borderId="13" xfId="0" applyNumberFormat="1" applyFont="1" applyFill="1" applyBorder="1" applyAlignment="1">
      <alignment horizontal="right" vertical="center"/>
    </xf>
    <xf numFmtId="3" fontId="30" fillId="0" borderId="79" xfId="0" applyNumberFormat="1" applyFont="1" applyFill="1" applyBorder="1" applyAlignment="1">
      <alignment horizontal="right" vertical="center"/>
    </xf>
    <xf numFmtId="3" fontId="30" fillId="0" borderId="45" xfId="0" applyNumberFormat="1" applyFont="1" applyFill="1" applyBorder="1" applyAlignment="1">
      <alignment horizontal="right" vertical="center"/>
    </xf>
    <xf numFmtId="3" fontId="30" fillId="0" borderId="82" xfId="0" applyNumberFormat="1" applyFont="1" applyFill="1" applyBorder="1" applyAlignment="1">
      <alignment horizontal="right" vertical="center"/>
    </xf>
    <xf numFmtId="0" fontId="11" fillId="0" borderId="48" xfId="0" applyFont="1" applyBorder="1" applyAlignment="1">
      <alignment horizontal="center" vertical="center" wrapText="1"/>
    </xf>
    <xf numFmtId="0" fontId="11" fillId="0" borderId="0" xfId="0" applyFont="1" applyBorder="1" applyAlignment="1">
      <alignment horizontal="center" vertical="center" wrapText="1"/>
    </xf>
    <xf numFmtId="3" fontId="10" fillId="0" borderId="84" xfId="0" applyNumberFormat="1" applyFont="1" applyBorder="1" applyAlignment="1">
      <alignment horizontal="right" vertical="center"/>
    </xf>
    <xf numFmtId="3" fontId="10" fillId="0" borderId="36" xfId="0" applyNumberFormat="1" applyFont="1" applyBorder="1" applyAlignment="1">
      <alignment horizontal="right" vertical="center"/>
    </xf>
    <xf numFmtId="0" fontId="5" fillId="0" borderId="0" xfId="0" applyFont="1" applyAlignment="1">
      <alignment horizontal="left" vertical="center"/>
    </xf>
    <xf numFmtId="0" fontId="8" fillId="0" borderId="0" xfId="0" applyFont="1" applyBorder="1" applyAlignment="1">
      <alignment horizontal="left" vertical="center" wrapText="1"/>
    </xf>
    <xf numFmtId="0" fontId="8" fillId="0" borderId="70" xfId="0" applyFont="1" applyBorder="1" applyAlignment="1">
      <alignment horizontal="left" vertical="center" wrapText="1"/>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2" xfId="0" applyFont="1" applyBorder="1" applyAlignment="1">
      <alignment horizontal="left" vertical="center"/>
    </xf>
    <xf numFmtId="0" fontId="33" fillId="0" borderId="2" xfId="0" applyFont="1" applyBorder="1" applyAlignment="1">
      <alignment horizontal="center" vertical="center"/>
    </xf>
    <xf numFmtId="0" fontId="34" fillId="0" borderId="2" xfId="0" applyFont="1" applyBorder="1" applyAlignment="1">
      <alignment horizontal="center" vertical="center" wrapText="1"/>
    </xf>
    <xf numFmtId="0" fontId="34" fillId="0" borderId="3" xfId="0" applyFont="1" applyBorder="1" applyAlignment="1">
      <alignment horizontal="center" vertical="center" wrapText="1"/>
    </xf>
    <xf numFmtId="0" fontId="11" fillId="0" borderId="124" xfId="0" applyFont="1" applyBorder="1" applyAlignment="1">
      <alignment horizontal="center" vertical="center" textRotation="90" wrapText="1"/>
    </xf>
    <xf numFmtId="0" fontId="8" fillId="0" borderId="127" xfId="0" applyFont="1" applyBorder="1" applyAlignment="1">
      <alignment horizontal="center" vertical="center" textRotation="90" wrapText="1"/>
    </xf>
    <xf numFmtId="49" fontId="31" fillId="0" borderId="125" xfId="0" applyNumberFormat="1" applyFont="1" applyBorder="1" applyAlignment="1">
      <alignment horizontal="center" vertical="center"/>
    </xf>
    <xf numFmtId="49" fontId="10" fillId="0" borderId="128" xfId="0" applyNumberFormat="1" applyFont="1" applyBorder="1" applyAlignment="1">
      <alignment horizontal="center" vertical="center"/>
    </xf>
    <xf numFmtId="0" fontId="25" fillId="0" borderId="126" xfId="0" applyFont="1" applyBorder="1" applyAlignment="1">
      <alignment horizontal="left" vertical="center"/>
    </xf>
    <xf numFmtId="0" fontId="25" fillId="0" borderId="27" xfId="0" applyFont="1" applyBorder="1" applyAlignment="1">
      <alignment horizontal="left" vertical="center"/>
    </xf>
    <xf numFmtId="3" fontId="19" fillId="0" borderId="27" xfId="0" applyNumberFormat="1" applyFont="1" applyBorder="1" applyAlignment="1">
      <alignment horizontal="right" vertical="center"/>
    </xf>
    <xf numFmtId="3" fontId="17" fillId="0" borderId="15" xfId="0" applyNumberFormat="1" applyFont="1" applyBorder="1" applyAlignment="1">
      <alignment horizontal="left" vertical="center" wrapText="1"/>
    </xf>
    <xf numFmtId="3" fontId="17" fillId="0" borderId="16" xfId="0" applyNumberFormat="1" applyFont="1" applyBorder="1" applyAlignment="1">
      <alignment horizontal="left" vertical="center" wrapText="1"/>
    </xf>
    <xf numFmtId="3" fontId="17" fillId="0" borderId="18" xfId="0" applyNumberFormat="1" applyFont="1" applyBorder="1" applyAlignment="1">
      <alignment horizontal="left" vertical="center" wrapText="1"/>
    </xf>
    <xf numFmtId="0" fontId="10" fillId="0" borderId="7" xfId="0" applyFont="1" applyFill="1" applyBorder="1" applyAlignment="1">
      <alignment horizontal="center" vertical="center"/>
    </xf>
    <xf numFmtId="0" fontId="10" fillId="0" borderId="8" xfId="0" applyFont="1" applyFill="1" applyBorder="1" applyAlignment="1">
      <alignment horizontal="center" vertical="center"/>
    </xf>
    <xf numFmtId="0" fontId="11" fillId="0" borderId="70" xfId="0" applyFont="1" applyBorder="1" applyAlignment="1">
      <alignment horizontal="left" vertical="center"/>
    </xf>
    <xf numFmtId="3" fontId="5" fillId="0" borderId="99" xfId="0" applyNumberFormat="1" applyFont="1" applyBorder="1" applyAlignment="1">
      <alignment horizontal="right" vertical="center"/>
    </xf>
    <xf numFmtId="0" fontId="17" fillId="0" borderId="59" xfId="0" applyFont="1" applyFill="1" applyBorder="1" applyAlignment="1">
      <alignment horizontal="left" vertical="center" wrapText="1"/>
    </xf>
    <xf numFmtId="0" fontId="17" fillId="0" borderId="57" xfId="0" applyFont="1" applyFill="1" applyBorder="1" applyAlignment="1">
      <alignment horizontal="left" vertical="center" wrapText="1"/>
    </xf>
    <xf numFmtId="0" fontId="17" fillId="0" borderId="70" xfId="0" applyFont="1" applyFill="1" applyBorder="1" applyAlignment="1">
      <alignment horizontal="left" vertical="center" wrapText="1"/>
    </xf>
    <xf numFmtId="0" fontId="17" fillId="0" borderId="60" xfId="0" applyFont="1" applyFill="1" applyBorder="1" applyAlignment="1">
      <alignment horizontal="left" vertical="center" wrapText="1"/>
    </xf>
    <xf numFmtId="0" fontId="11" fillId="0" borderId="40" xfId="0" applyFont="1" applyBorder="1" applyAlignment="1">
      <alignment horizontal="left" vertical="center"/>
    </xf>
    <xf numFmtId="0" fontId="11" fillId="0" borderId="41" xfId="0" applyFont="1" applyBorder="1" applyAlignment="1">
      <alignment horizontal="left" vertical="center"/>
    </xf>
    <xf numFmtId="0" fontId="0" fillId="0" borderId="52" xfId="0" applyBorder="1" applyAlignment="1">
      <alignment horizontal="right" vertical="center"/>
    </xf>
    <xf numFmtId="0" fontId="0" fillId="0" borderId="47" xfId="0" applyBorder="1" applyAlignment="1">
      <alignment horizontal="right" vertical="center"/>
    </xf>
    <xf numFmtId="0" fontId="0" fillId="0" borderId="48" xfId="0" applyBorder="1" applyAlignment="1">
      <alignment horizontal="right" vertical="center"/>
    </xf>
    <xf numFmtId="3" fontId="10" fillId="0" borderId="43" xfId="0" applyNumberFormat="1" applyFont="1" applyBorder="1" applyAlignment="1">
      <alignment horizontal="right" vertical="center"/>
    </xf>
    <xf numFmtId="3" fontId="5" fillId="0" borderId="33" xfId="0" applyNumberFormat="1" applyFont="1" applyBorder="1" applyAlignment="1">
      <alignment horizontal="right" vertical="center"/>
    </xf>
    <xf numFmtId="3" fontId="5" fillId="0" borderId="37" xfId="0" applyNumberFormat="1" applyFont="1" applyBorder="1" applyAlignment="1">
      <alignment horizontal="right" vertical="center"/>
    </xf>
    <xf numFmtId="0" fontId="5" fillId="0" borderId="21" xfId="0" applyFont="1" applyBorder="1" applyAlignment="1">
      <alignment horizontal="right" vertical="center"/>
    </xf>
    <xf numFmtId="0" fontId="5" fillId="0" borderId="16" xfId="0" applyFont="1" applyBorder="1" applyAlignment="1">
      <alignment horizontal="right" vertical="center"/>
    </xf>
    <xf numFmtId="3" fontId="5" fillId="0" borderId="18" xfId="0" applyNumberFormat="1" applyFont="1" applyBorder="1" applyAlignment="1">
      <alignment horizontal="right" vertical="center"/>
    </xf>
    <xf numFmtId="3" fontId="5" fillId="0" borderId="21" xfId="0" applyNumberFormat="1" applyFont="1" applyBorder="1" applyAlignment="1">
      <alignment horizontal="right" vertical="center"/>
    </xf>
    <xf numFmtId="3" fontId="5" fillId="0" borderId="17" xfId="0" applyNumberFormat="1" applyFont="1" applyBorder="1" applyAlignment="1">
      <alignment horizontal="right" vertical="center"/>
    </xf>
    <xf numFmtId="3" fontId="5" fillId="0" borderId="20" xfId="0" applyNumberFormat="1" applyFont="1" applyBorder="1" applyAlignment="1">
      <alignment horizontal="right" vertical="center"/>
    </xf>
    <xf numFmtId="3" fontId="5" fillId="0" borderId="13" xfId="0" applyNumberFormat="1" applyFont="1" applyBorder="1" applyAlignment="1">
      <alignment horizontal="right" vertical="center"/>
    </xf>
    <xf numFmtId="3" fontId="5" fillId="0" borderId="14" xfId="0" applyNumberFormat="1" applyFont="1" applyBorder="1" applyAlignment="1">
      <alignment horizontal="right" vertical="center"/>
    </xf>
    <xf numFmtId="3" fontId="5" fillId="0" borderId="15" xfId="0" applyNumberFormat="1" applyFont="1" applyBorder="1" applyAlignment="1">
      <alignment horizontal="right" vertical="center"/>
    </xf>
    <xf numFmtId="0" fontId="26" fillId="0" borderId="35" xfId="0" applyFont="1" applyBorder="1" applyAlignment="1">
      <alignment horizontal="left" vertical="center" wrapText="1"/>
    </xf>
    <xf numFmtId="0" fontId="26" fillId="0" borderId="34" xfId="0" applyFont="1" applyBorder="1" applyAlignment="1">
      <alignment horizontal="left" vertical="center" wrapText="1"/>
    </xf>
    <xf numFmtId="3" fontId="11" fillId="0" borderId="34" xfId="0" applyNumberFormat="1" applyFont="1" applyBorder="1" applyAlignment="1">
      <alignment horizontal="right" vertical="center"/>
    </xf>
    <xf numFmtId="3" fontId="11" fillId="0" borderId="36" xfId="0" applyNumberFormat="1" applyFont="1" applyBorder="1" applyAlignment="1">
      <alignment horizontal="right" vertical="center"/>
    </xf>
    <xf numFmtId="3" fontId="11" fillId="0" borderId="33" xfId="0" applyNumberFormat="1" applyFont="1" applyBorder="1" applyAlignment="1">
      <alignment horizontal="right" vertical="center"/>
    </xf>
    <xf numFmtId="3" fontId="10" fillId="0" borderId="33" xfId="0" applyNumberFormat="1" applyFont="1" applyBorder="1" applyAlignment="1">
      <alignment horizontal="right" vertical="center"/>
    </xf>
    <xf numFmtId="0" fontId="11" fillId="0" borderId="35" xfId="0" applyFont="1" applyBorder="1" applyAlignment="1">
      <alignment horizontal="left" vertical="center"/>
    </xf>
    <xf numFmtId="0" fontId="11" fillId="0" borderId="34" xfId="0" applyFont="1" applyBorder="1" applyAlignment="1">
      <alignment horizontal="left" vertical="center"/>
    </xf>
    <xf numFmtId="0" fontId="0" fillId="0" borderId="33" xfId="0" applyBorder="1" applyAlignment="1">
      <alignment horizontal="right" vertical="center"/>
    </xf>
    <xf numFmtId="0" fontId="11" fillId="0" borderId="34" xfId="0" applyFont="1" applyBorder="1" applyAlignment="1">
      <alignment horizontal="right" vertical="center"/>
    </xf>
    <xf numFmtId="0" fontId="11" fillId="0" borderId="36" xfId="0" applyFont="1" applyBorder="1" applyAlignment="1">
      <alignment horizontal="right" vertical="center"/>
    </xf>
    <xf numFmtId="0" fontId="11" fillId="0" borderId="33" xfId="0" applyFont="1" applyBorder="1" applyAlignment="1">
      <alignment horizontal="right" vertical="center"/>
    </xf>
    <xf numFmtId="3" fontId="10" fillId="0" borderId="33" xfId="0" applyNumberFormat="1" applyFont="1" applyBorder="1" applyAlignment="1">
      <alignment horizontal="center" vertical="center"/>
    </xf>
    <xf numFmtId="3" fontId="10" fillId="0" borderId="34" xfId="0" applyNumberFormat="1" applyFont="1" applyBorder="1" applyAlignment="1">
      <alignment horizontal="center" vertical="center"/>
    </xf>
    <xf numFmtId="3" fontId="10" fillId="0" borderId="36" xfId="0" applyNumberFormat="1" applyFont="1" applyBorder="1" applyAlignment="1">
      <alignment horizontal="center" vertical="center"/>
    </xf>
    <xf numFmtId="0" fontId="19" fillId="0" borderId="34" xfId="0" applyFont="1" applyBorder="1" applyAlignment="1">
      <alignment horizontal="right" vertical="center"/>
    </xf>
    <xf numFmtId="0" fontId="19" fillId="0" borderId="33" xfId="0" applyFont="1" applyBorder="1" applyAlignment="1">
      <alignment horizontal="right" vertical="center"/>
    </xf>
    <xf numFmtId="0" fontId="19" fillId="0" borderId="36" xfId="0" applyFont="1" applyBorder="1" applyAlignment="1">
      <alignment horizontal="right" vertical="center"/>
    </xf>
    <xf numFmtId="3" fontId="5" fillId="0" borderId="34" xfId="0" applyNumberFormat="1" applyFont="1" applyBorder="1" applyAlignment="1">
      <alignment horizontal="right" vertical="center"/>
    </xf>
    <xf numFmtId="3" fontId="5" fillId="0" borderId="36" xfId="0" applyNumberFormat="1" applyFont="1" applyBorder="1" applyAlignment="1">
      <alignment horizontal="right" vertical="center"/>
    </xf>
    <xf numFmtId="0" fontId="11" fillId="0" borderId="84" xfId="0" applyFont="1" applyBorder="1" applyAlignment="1">
      <alignment horizontal="left" vertical="center"/>
    </xf>
    <xf numFmtId="0" fontId="11" fillId="0" borderId="123" xfId="0" applyFont="1" applyBorder="1" applyAlignment="1">
      <alignment horizontal="center" vertical="center" wrapText="1"/>
    </xf>
    <xf numFmtId="0" fontId="0" fillId="0" borderId="119" xfId="0" applyBorder="1" applyAlignment="1">
      <alignment horizontal="center" vertical="center" wrapText="1"/>
    </xf>
    <xf numFmtId="0" fontId="0" fillId="0" borderId="123" xfId="0" applyBorder="1" applyAlignment="1">
      <alignment horizontal="center" vertical="center" wrapText="1"/>
    </xf>
    <xf numFmtId="0" fontId="11" fillId="0" borderId="31" xfId="0" applyFont="1" applyBorder="1" applyAlignment="1">
      <alignment horizontal="center" vertical="center" textRotation="90"/>
    </xf>
    <xf numFmtId="0" fontId="0" fillId="0" borderId="31" xfId="0" applyBorder="1" applyAlignment="1">
      <alignment horizontal="center" vertical="center" textRotation="90"/>
    </xf>
    <xf numFmtId="0" fontId="0" fillId="0" borderId="53" xfId="0" applyBorder="1" applyAlignment="1">
      <alignment horizontal="center" vertical="center" textRotation="90"/>
    </xf>
    <xf numFmtId="0" fontId="11" fillId="0" borderId="86" xfId="0" applyFont="1" applyBorder="1" applyAlignment="1">
      <alignment horizontal="left" vertical="center"/>
    </xf>
    <xf numFmtId="0" fontId="11" fillId="0" borderId="87" xfId="0" applyFont="1" applyBorder="1" applyAlignment="1">
      <alignment horizontal="left" vertical="center"/>
    </xf>
    <xf numFmtId="0" fontId="11" fillId="0" borderId="88" xfId="0" applyFont="1" applyBorder="1" applyAlignment="1">
      <alignment horizontal="left" vertical="center"/>
    </xf>
    <xf numFmtId="0" fontId="10" fillId="0" borderId="89" xfId="0" applyFont="1" applyBorder="1" applyAlignment="1">
      <alignment horizontal="right" vertical="center"/>
    </xf>
    <xf numFmtId="0" fontId="10" fillId="0" borderId="87" xfId="0" applyFont="1" applyBorder="1" applyAlignment="1">
      <alignment horizontal="right" vertical="center"/>
    </xf>
    <xf numFmtId="0" fontId="10" fillId="0" borderId="90" xfId="0" applyFont="1" applyBorder="1" applyAlignment="1">
      <alignment horizontal="right" vertical="center"/>
    </xf>
    <xf numFmtId="0" fontId="17" fillId="0" borderId="81" xfId="0" applyFont="1" applyBorder="1" applyAlignment="1">
      <alignment horizontal="center" vertical="center" wrapText="1"/>
    </xf>
    <xf numFmtId="0" fontId="17" fillId="0" borderId="48" xfId="0" applyFont="1" applyBorder="1" applyAlignment="1">
      <alignment vertical="center" wrapText="1"/>
    </xf>
    <xf numFmtId="0" fontId="17" fillId="0" borderId="85" xfId="0" applyFont="1" applyBorder="1" applyAlignment="1">
      <alignment vertical="center" wrapText="1"/>
    </xf>
    <xf numFmtId="0" fontId="17" fillId="0" borderId="101" xfId="0" applyFont="1" applyBorder="1" applyAlignment="1">
      <alignment vertical="center" wrapText="1"/>
    </xf>
    <xf numFmtId="0" fontId="17" fillId="0" borderId="45" xfId="0" applyFont="1" applyBorder="1" applyAlignment="1">
      <alignment vertical="center" wrapText="1"/>
    </xf>
    <xf numFmtId="0" fontId="17" fillId="0" borderId="114" xfId="0" applyFont="1" applyBorder="1" applyAlignment="1">
      <alignment vertical="center" wrapText="1"/>
    </xf>
    <xf numFmtId="0" fontId="11" fillId="0" borderId="26" xfId="0" applyFont="1" applyBorder="1" applyAlignment="1">
      <alignment horizontal="left" vertical="center"/>
    </xf>
    <xf numFmtId="0" fontId="11" fillId="0" borderId="27" xfId="0" applyFont="1" applyBorder="1" applyAlignment="1">
      <alignment horizontal="left" vertical="center"/>
    </xf>
    <xf numFmtId="0" fontId="19" fillId="0" borderId="27" xfId="0" applyFont="1" applyBorder="1" applyAlignment="1">
      <alignment horizontal="right" vertical="center"/>
    </xf>
    <xf numFmtId="0" fontId="19" fillId="0" borderId="28" xfId="0" applyFont="1" applyBorder="1" applyAlignment="1">
      <alignment horizontal="right" vertical="center"/>
    </xf>
    <xf numFmtId="0" fontId="19" fillId="0" borderId="29" xfId="0" applyFont="1" applyBorder="1" applyAlignment="1">
      <alignment horizontal="right" vertical="center"/>
    </xf>
    <xf numFmtId="3" fontId="5" fillId="0" borderId="29" xfId="0" applyNumberFormat="1" applyFont="1" applyBorder="1" applyAlignment="1">
      <alignment horizontal="right" vertical="center"/>
    </xf>
    <xf numFmtId="3" fontId="5" fillId="0" borderId="27" xfId="0" applyNumberFormat="1" applyFont="1" applyBorder="1" applyAlignment="1">
      <alignment horizontal="right" vertical="center"/>
    </xf>
    <xf numFmtId="3" fontId="5" fillId="0" borderId="28" xfId="0" applyNumberFormat="1" applyFont="1" applyBorder="1" applyAlignment="1">
      <alignment horizontal="right" vertical="center"/>
    </xf>
    <xf numFmtId="3" fontId="5" fillId="0" borderId="30" xfId="0" applyNumberFormat="1" applyFont="1" applyBorder="1" applyAlignment="1">
      <alignment horizontal="right" vertical="center"/>
    </xf>
    <xf numFmtId="0" fontId="5" fillId="0" borderId="77" xfId="0" applyFont="1" applyBorder="1" applyAlignment="1">
      <alignment horizontal="center" vertical="center"/>
    </xf>
    <xf numFmtId="0" fontId="5" fillId="0" borderId="68" xfId="0" applyFont="1" applyBorder="1" applyAlignment="1">
      <alignment horizontal="center" vertical="center"/>
    </xf>
    <xf numFmtId="0" fontId="5" fillId="0" borderId="78" xfId="0" applyFont="1" applyBorder="1" applyAlignment="1">
      <alignment horizontal="center" vertical="center"/>
    </xf>
    <xf numFmtId="0" fontId="19" fillId="0" borderId="67" xfId="0" applyFont="1" applyBorder="1" applyAlignment="1">
      <alignment horizontal="center" vertical="center"/>
    </xf>
    <xf numFmtId="0" fontId="19" fillId="0" borderId="78" xfId="0" applyFont="1" applyBorder="1" applyAlignment="1">
      <alignment horizontal="center" vertical="center"/>
    </xf>
    <xf numFmtId="0" fontId="11" fillId="0" borderId="66" xfId="0" applyFont="1" applyBorder="1" applyAlignment="1">
      <alignment horizontal="center" vertical="center" wrapText="1"/>
    </xf>
    <xf numFmtId="0" fontId="11" fillId="0" borderId="68" xfId="0" applyFont="1" applyBorder="1" applyAlignment="1">
      <alignment horizontal="center" vertical="center" wrapText="1"/>
    </xf>
    <xf numFmtId="0" fontId="11" fillId="0" borderId="67" xfId="0" applyFont="1" applyBorder="1" applyAlignment="1">
      <alignment horizontal="center" vertical="center" wrapText="1"/>
    </xf>
    <xf numFmtId="0" fontId="11" fillId="0" borderId="78" xfId="0" applyFont="1" applyBorder="1" applyAlignment="1">
      <alignment horizontal="center" vertical="center" wrapText="1"/>
    </xf>
    <xf numFmtId="0" fontId="11" fillId="0" borderId="69" xfId="0" applyFont="1" applyBorder="1" applyAlignment="1">
      <alignment horizontal="center" vertical="center" wrapText="1"/>
    </xf>
    <xf numFmtId="0" fontId="11" fillId="0" borderId="23" xfId="0" applyFont="1" applyBorder="1" applyAlignment="1">
      <alignment horizontal="center" vertical="center" textRotation="90" wrapText="1"/>
    </xf>
    <xf numFmtId="0" fontId="0" fillId="0" borderId="31" xfId="0" applyBorder="1" applyAlignment="1">
      <alignment horizontal="center" vertical="center" textRotation="90" wrapText="1"/>
    </xf>
    <xf numFmtId="49" fontId="11" fillId="0" borderId="121" xfId="0" applyNumberFormat="1" applyFont="1" applyBorder="1" applyAlignment="1">
      <alignment horizontal="center" vertical="center"/>
    </xf>
    <xf numFmtId="49" fontId="11" fillId="0" borderId="94" xfId="0" applyNumberFormat="1" applyFont="1" applyBorder="1" applyAlignment="1">
      <alignment horizontal="center" vertical="center"/>
    </xf>
    <xf numFmtId="0" fontId="11" fillId="0" borderId="13" xfId="0" applyFont="1" applyBorder="1" applyAlignment="1">
      <alignment horizontal="center" vertical="center"/>
    </xf>
    <xf numFmtId="0" fontId="11" fillId="0" borderId="45" xfId="0" applyFont="1" applyBorder="1" applyAlignment="1">
      <alignment horizontal="center" vertical="center"/>
    </xf>
    <xf numFmtId="49" fontId="11" fillId="0" borderId="27" xfId="0" applyNumberFormat="1" applyFont="1" applyBorder="1" applyAlignment="1">
      <alignment horizontal="center" vertical="center"/>
    </xf>
    <xf numFmtId="49" fontId="11" fillId="0" borderId="30" xfId="0" applyNumberFormat="1" applyFont="1" applyBorder="1" applyAlignment="1">
      <alignment horizontal="center" vertical="center"/>
    </xf>
    <xf numFmtId="0" fontId="30" fillId="0" borderId="26" xfId="0" applyFont="1" applyFill="1" applyBorder="1" applyAlignment="1">
      <alignment horizontal="right" vertical="center"/>
    </xf>
    <xf numFmtId="0" fontId="30" fillId="0" borderId="27" xfId="0" applyFont="1" applyFill="1" applyBorder="1" applyAlignment="1">
      <alignment horizontal="right" vertical="center"/>
    </xf>
    <xf numFmtId="0" fontId="30" fillId="0" borderId="30" xfId="0" applyFont="1" applyFill="1" applyBorder="1" applyAlignment="1">
      <alignment horizontal="right" vertical="center"/>
    </xf>
    <xf numFmtId="0" fontId="10" fillId="0" borderId="13" xfId="0" applyFont="1" applyFill="1" applyBorder="1" applyAlignment="1">
      <alignment horizontal="center" vertical="center"/>
    </xf>
    <xf numFmtId="0" fontId="0" fillId="0" borderId="13" xfId="0" applyBorder="1" applyAlignment="1">
      <alignment vertical="center"/>
    </xf>
    <xf numFmtId="0" fontId="0" fillId="0" borderId="79" xfId="0" applyBorder="1" applyAlignment="1">
      <alignment vertical="center"/>
    </xf>
    <xf numFmtId="0" fontId="0" fillId="0" borderId="7" xfId="0" applyBorder="1" applyAlignment="1">
      <alignment vertical="center"/>
    </xf>
    <xf numFmtId="0" fontId="0" fillId="0" borderId="8" xfId="0" applyBorder="1" applyAlignment="1">
      <alignment vertical="center"/>
    </xf>
    <xf numFmtId="0" fontId="0" fillId="0" borderId="106" xfId="0" applyBorder="1" applyAlignment="1">
      <alignment vertical="center"/>
    </xf>
    <xf numFmtId="0" fontId="0" fillId="0" borderId="70" xfId="0" applyBorder="1" applyAlignment="1">
      <alignment vertical="center"/>
    </xf>
    <xf numFmtId="0" fontId="0" fillId="0" borderId="97" xfId="0" applyBorder="1" applyAlignment="1">
      <alignment vertical="center"/>
    </xf>
    <xf numFmtId="49" fontId="11" fillId="0" borderId="34" xfId="0" applyNumberFormat="1" applyFont="1" applyBorder="1" applyAlignment="1">
      <alignment horizontal="left" vertical="center"/>
    </xf>
    <xf numFmtId="49" fontId="11" fillId="0" borderId="37" xfId="0" applyNumberFormat="1" applyFont="1" applyBorder="1" applyAlignment="1">
      <alignment horizontal="left" vertical="center"/>
    </xf>
    <xf numFmtId="0" fontId="30" fillId="0" borderId="35" xfId="0" applyFont="1" applyFill="1" applyBorder="1" applyAlignment="1">
      <alignment horizontal="right" vertical="center"/>
    </xf>
    <xf numFmtId="0" fontId="30" fillId="0" borderId="34" xfId="0" applyFont="1" applyFill="1" applyBorder="1" applyAlignment="1">
      <alignment horizontal="right" vertical="center"/>
    </xf>
    <xf numFmtId="0" fontId="30" fillId="0" borderId="37" xfId="0" applyFont="1" applyFill="1" applyBorder="1" applyAlignment="1">
      <alignment horizontal="right" vertical="center"/>
    </xf>
    <xf numFmtId="0" fontId="11" fillId="0" borderId="37" xfId="0" applyFont="1" applyBorder="1" applyAlignment="1">
      <alignment horizontal="left" vertical="center"/>
    </xf>
    <xf numFmtId="0" fontId="30" fillId="0" borderId="98" xfId="0" applyFont="1" applyFill="1" applyBorder="1" applyAlignment="1">
      <alignment horizontal="right" vertical="center"/>
    </xf>
    <xf numFmtId="0" fontId="30" fillId="0" borderId="99" xfId="0" applyFont="1" applyFill="1" applyBorder="1" applyAlignment="1">
      <alignment horizontal="right" vertical="center"/>
    </xf>
    <xf numFmtId="0" fontId="30" fillId="0" borderId="117" xfId="0" applyFont="1" applyFill="1" applyBorder="1" applyAlignment="1">
      <alignment horizontal="right" vertical="center"/>
    </xf>
    <xf numFmtId="0" fontId="11" fillId="0" borderId="15" xfId="0" applyFont="1" applyBorder="1" applyAlignment="1">
      <alignment horizontal="left" vertical="center" wrapText="1"/>
    </xf>
    <xf numFmtId="0" fontId="11" fillId="0" borderId="16" xfId="0" applyFont="1" applyBorder="1" applyAlignment="1">
      <alignment horizontal="left" vertical="center" wrapText="1"/>
    </xf>
    <xf numFmtId="0" fontId="11" fillId="0" borderId="18" xfId="0" applyFont="1" applyBorder="1" applyAlignment="1">
      <alignment horizontal="left" vertical="center" wrapText="1"/>
    </xf>
    <xf numFmtId="0" fontId="10" fillId="0" borderId="21" xfId="0" applyFont="1" applyBorder="1" applyAlignment="1">
      <alignment horizontal="right" vertical="center"/>
    </xf>
    <xf numFmtId="0" fontId="10" fillId="0" borderId="20" xfId="0" applyFont="1" applyBorder="1" applyAlignment="1">
      <alignment horizontal="right" vertical="center"/>
    </xf>
    <xf numFmtId="0" fontId="10" fillId="0" borderId="13" xfId="0" applyFont="1" applyBorder="1" applyAlignment="1">
      <alignment horizontal="right" vertical="center"/>
    </xf>
    <xf numFmtId="0" fontId="10" fillId="0" borderId="14" xfId="0" applyFont="1" applyBorder="1" applyAlignment="1">
      <alignment horizontal="right" vertical="center"/>
    </xf>
    <xf numFmtId="0" fontId="10" fillId="0" borderId="79" xfId="0" applyFont="1" applyBorder="1" applyAlignment="1">
      <alignment horizontal="right" vertical="center"/>
    </xf>
    <xf numFmtId="0" fontId="24" fillId="0" borderId="15" xfId="0" applyFont="1" applyBorder="1" applyAlignment="1">
      <alignment horizontal="right" vertical="center"/>
    </xf>
    <xf numFmtId="0" fontId="24" fillId="0" borderId="16" xfId="0" applyFont="1" applyBorder="1" applyAlignment="1">
      <alignment horizontal="right" vertical="center"/>
    </xf>
    <xf numFmtId="0" fontId="24" fillId="0" borderId="18" xfId="0" applyFont="1" applyBorder="1" applyAlignment="1">
      <alignment horizontal="right" vertical="center"/>
    </xf>
    <xf numFmtId="3" fontId="5" fillId="0" borderId="21" xfId="0" applyNumberFormat="1" applyFont="1" applyBorder="1" applyAlignment="1">
      <alignment vertical="center"/>
    </xf>
    <xf numFmtId="3" fontId="5" fillId="0" borderId="16" xfId="0" applyNumberFormat="1" applyFont="1" applyBorder="1" applyAlignment="1">
      <alignment vertical="center"/>
    </xf>
    <xf numFmtId="3" fontId="5" fillId="0" borderId="18" xfId="0" applyNumberFormat="1" applyFont="1" applyBorder="1" applyAlignment="1">
      <alignment vertical="center"/>
    </xf>
    <xf numFmtId="3" fontId="5" fillId="0" borderId="12" xfId="0" applyNumberFormat="1" applyFont="1" applyBorder="1" applyAlignment="1">
      <alignment vertical="center"/>
    </xf>
    <xf numFmtId="3" fontId="5" fillId="0" borderId="79" xfId="0" applyNumberFormat="1" applyFont="1" applyBorder="1" applyAlignment="1">
      <alignment vertical="center"/>
    </xf>
    <xf numFmtId="0" fontId="11" fillId="0" borderId="118" xfId="0" applyFont="1" applyBorder="1" applyAlignment="1">
      <alignment horizontal="left" vertical="center"/>
    </xf>
    <xf numFmtId="0" fontId="11" fillId="0" borderId="119" xfId="0" applyFont="1" applyBorder="1" applyAlignment="1">
      <alignment horizontal="left" vertical="center"/>
    </xf>
    <xf numFmtId="0" fontId="11" fillId="0" borderId="120" xfId="0" applyFont="1" applyBorder="1" applyAlignment="1">
      <alignment horizontal="left" vertical="center"/>
    </xf>
    <xf numFmtId="0" fontId="10" fillId="0" borderId="35" xfId="0" applyFont="1" applyBorder="1" applyAlignment="1">
      <alignment horizontal="right" vertical="center"/>
    </xf>
    <xf numFmtId="0" fontId="10" fillId="0" borderId="36" xfId="0" applyFont="1" applyBorder="1" applyAlignment="1">
      <alignment horizontal="right" vertical="center"/>
    </xf>
    <xf numFmtId="0" fontId="10" fillId="0" borderId="37" xfId="0" applyFont="1" applyBorder="1" applyAlignment="1">
      <alignment horizontal="right" vertical="center"/>
    </xf>
    <xf numFmtId="0" fontId="11" fillId="0" borderId="43" xfId="0" applyFont="1" applyBorder="1" applyAlignment="1">
      <alignment horizontal="left" vertical="center" wrapText="1"/>
    </xf>
    <xf numFmtId="0" fontId="11" fillId="0" borderId="41" xfId="0" applyFont="1" applyBorder="1" applyAlignment="1">
      <alignment horizontal="left" vertical="center" wrapText="1"/>
    </xf>
    <xf numFmtId="0" fontId="11" fillId="0" borderId="54" xfId="0" applyFont="1" applyBorder="1" applyAlignment="1">
      <alignment horizontal="left" vertical="center" wrapText="1"/>
    </xf>
    <xf numFmtId="0" fontId="10" fillId="0" borderId="40" xfId="0" applyFont="1" applyBorder="1" applyAlignment="1">
      <alignment horizontal="right" vertical="center"/>
    </xf>
    <xf numFmtId="0" fontId="10" fillId="0" borderId="42" xfId="0" applyFont="1" applyBorder="1" applyAlignment="1">
      <alignment horizontal="right" vertical="center"/>
    </xf>
    <xf numFmtId="0" fontId="10" fillId="0" borderId="43" xfId="0" applyFont="1" applyBorder="1" applyAlignment="1">
      <alignment horizontal="right" vertical="center"/>
    </xf>
    <xf numFmtId="0" fontId="11" fillId="0" borderId="118" xfId="0" applyFont="1" applyBorder="1" applyAlignment="1">
      <alignment horizontal="center" vertical="center" wrapText="1"/>
    </xf>
    <xf numFmtId="0" fontId="0" fillId="0" borderId="118" xfId="0" applyBorder="1" applyAlignment="1">
      <alignment horizontal="center" vertical="center" wrapText="1"/>
    </xf>
    <xf numFmtId="0" fontId="10" fillId="0" borderId="86" xfId="0" applyFont="1" applyBorder="1" applyAlignment="1">
      <alignment horizontal="right" vertical="center"/>
    </xf>
    <xf numFmtId="0" fontId="10" fillId="0" borderId="88" xfId="0" applyFont="1" applyBorder="1" applyAlignment="1">
      <alignment horizontal="right" vertical="center"/>
    </xf>
    <xf numFmtId="0" fontId="11" fillId="0" borderId="47" xfId="0" applyFont="1" applyBorder="1" applyAlignment="1">
      <alignment horizontal="left" vertical="center"/>
    </xf>
    <xf numFmtId="0" fontId="11" fillId="0" borderId="48" xfId="0" applyFont="1" applyBorder="1" applyAlignment="1">
      <alignment horizontal="left" vertical="center"/>
    </xf>
    <xf numFmtId="0" fontId="11" fillId="0" borderId="80" xfId="0" applyFont="1" applyBorder="1" applyAlignment="1">
      <alignment horizontal="left" vertical="center"/>
    </xf>
    <xf numFmtId="0" fontId="9" fillId="0" borderId="23" xfId="0" applyFont="1" applyBorder="1" applyAlignment="1">
      <alignment horizontal="center" vertical="center" textRotation="90" wrapText="1"/>
    </xf>
    <xf numFmtId="0" fontId="9" fillId="0" borderId="31" xfId="0" applyFont="1" applyBorder="1" applyAlignment="1">
      <alignment horizontal="center" vertical="center" textRotation="90" wrapText="1"/>
    </xf>
    <xf numFmtId="0" fontId="9" fillId="0" borderId="95" xfId="0" applyFont="1" applyBorder="1" applyAlignment="1">
      <alignment horizontal="center" vertical="center" textRotation="90" wrapText="1"/>
    </xf>
    <xf numFmtId="0" fontId="11" fillId="0" borderId="20" xfId="0" applyFont="1" applyBorder="1" applyAlignment="1">
      <alignment horizontal="left" vertical="center"/>
    </xf>
    <xf numFmtId="0" fontId="11" fillId="0" borderId="13" xfId="0" applyFont="1" applyBorder="1" applyAlignment="1">
      <alignment horizontal="left" vertical="center"/>
    </xf>
    <xf numFmtId="0" fontId="11" fillId="0" borderId="79" xfId="0" applyFont="1" applyBorder="1" applyAlignment="1">
      <alignment horizontal="left" vertical="center"/>
    </xf>
    <xf numFmtId="0" fontId="11" fillId="0" borderId="26" xfId="0" applyFont="1" applyBorder="1" applyAlignment="1">
      <alignment horizontal="right" vertical="center"/>
    </xf>
    <xf numFmtId="0" fontId="11" fillId="0" borderId="27" xfId="0" applyFont="1" applyBorder="1" applyAlignment="1">
      <alignment horizontal="right" vertical="center"/>
    </xf>
    <xf numFmtId="0" fontId="11" fillId="0" borderId="30" xfId="0" applyFont="1" applyBorder="1" applyAlignment="1">
      <alignment horizontal="right" vertical="center"/>
    </xf>
    <xf numFmtId="3" fontId="10" fillId="0" borderId="26" xfId="0" applyNumberFormat="1" applyFont="1" applyBorder="1" applyAlignment="1">
      <alignment vertical="center"/>
    </xf>
    <xf numFmtId="3" fontId="10" fillId="0" borderId="27" xfId="0" applyNumberFormat="1" applyFont="1" applyBorder="1" applyAlignment="1">
      <alignment vertical="center"/>
    </xf>
    <xf numFmtId="3" fontId="10" fillId="0" borderId="30" xfId="0" applyNumberFormat="1" applyFont="1" applyBorder="1" applyAlignment="1">
      <alignment vertical="center"/>
    </xf>
    <xf numFmtId="0" fontId="10" fillId="0" borderId="26" xfId="0" applyFont="1" applyBorder="1" applyAlignment="1">
      <alignment horizontal="center" vertical="center"/>
    </xf>
    <xf numFmtId="0" fontId="10" fillId="0" borderId="30" xfId="0" applyFont="1" applyBorder="1" applyAlignment="1">
      <alignment horizontal="center" vertical="center"/>
    </xf>
    <xf numFmtId="0" fontId="11" fillId="0" borderId="33" xfId="0" applyFont="1" applyBorder="1" applyAlignment="1">
      <alignment horizontal="left" vertical="center"/>
    </xf>
    <xf numFmtId="0" fontId="11" fillId="0" borderId="35" xfId="0" applyFont="1" applyBorder="1" applyAlignment="1">
      <alignment horizontal="right" vertical="center"/>
    </xf>
    <xf numFmtId="0" fontId="11" fillId="0" borderId="37" xfId="0" applyFont="1" applyBorder="1" applyAlignment="1">
      <alignment horizontal="right" vertical="center"/>
    </xf>
    <xf numFmtId="3" fontId="10" fillId="0" borderId="35" xfId="0" applyNumberFormat="1" applyFont="1" applyBorder="1" applyAlignment="1">
      <alignment vertical="center"/>
    </xf>
    <xf numFmtId="3" fontId="10" fillId="0" borderId="34" xfId="0" applyNumberFormat="1" applyFont="1" applyBorder="1" applyAlignment="1">
      <alignment vertical="center"/>
    </xf>
    <xf numFmtId="3" fontId="10" fillId="0" borderId="37" xfId="0" applyNumberFormat="1" applyFont="1" applyBorder="1" applyAlignment="1">
      <alignment vertical="center"/>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1" fillId="0" borderId="72" xfId="0" applyFont="1" applyBorder="1" applyAlignment="1">
      <alignment horizontal="left" vertical="center"/>
    </xf>
    <xf numFmtId="0" fontId="11" fillId="0" borderId="97" xfId="0" applyFont="1" applyBorder="1" applyAlignment="1">
      <alignment horizontal="left" vertical="center"/>
    </xf>
    <xf numFmtId="0" fontId="11" fillId="0" borderId="44" xfId="0" applyFont="1" applyBorder="1" applyAlignment="1">
      <alignment horizontal="left" vertical="center"/>
    </xf>
    <xf numFmtId="0" fontId="11" fillId="0" borderId="45" xfId="0" applyFont="1" applyBorder="1" applyAlignment="1">
      <alignment horizontal="left" vertical="center"/>
    </xf>
    <xf numFmtId="0" fontId="11" fillId="0" borderId="82" xfId="0" applyFont="1" applyBorder="1" applyAlignment="1">
      <alignment horizontal="left" vertical="center"/>
    </xf>
    <xf numFmtId="0" fontId="10" fillId="0" borderId="33" xfId="0" applyFont="1" applyBorder="1" applyAlignment="1">
      <alignment horizontal="center" vertical="center"/>
    </xf>
    <xf numFmtId="0" fontId="10" fillId="0" borderId="34" xfId="0" applyFont="1" applyBorder="1" applyAlignment="1">
      <alignment horizontal="center" vertical="center"/>
    </xf>
    <xf numFmtId="0" fontId="10" fillId="0" borderId="36" xfId="0" applyFont="1" applyBorder="1" applyAlignment="1">
      <alignment horizontal="center" vertical="center"/>
    </xf>
    <xf numFmtId="0" fontId="18" fillId="0" borderId="33" xfId="0" applyFont="1" applyBorder="1" applyAlignment="1">
      <alignment horizontal="left" vertical="center" wrapText="1"/>
    </xf>
    <xf numFmtId="0" fontId="18" fillId="0" borderId="34" xfId="0" applyFont="1" applyBorder="1" applyAlignment="1">
      <alignment horizontal="left" vertical="center" wrapText="1"/>
    </xf>
    <xf numFmtId="0" fontId="10" fillId="0" borderId="98" xfId="0" applyFont="1" applyBorder="1" applyAlignment="1">
      <alignment horizontal="right" vertical="center"/>
    </xf>
    <xf numFmtId="0" fontId="10" fillId="0" borderId="99" xfId="0" applyFont="1" applyBorder="1" applyAlignment="1">
      <alignment horizontal="right" vertical="center"/>
    </xf>
    <xf numFmtId="0" fontId="10" fillId="0" borderId="117" xfId="0" applyFont="1" applyBorder="1" applyAlignment="1">
      <alignment horizontal="right" vertical="center"/>
    </xf>
    <xf numFmtId="3" fontId="10" fillId="0" borderId="98" xfId="0" applyNumberFormat="1" applyFont="1" applyBorder="1" applyAlignment="1">
      <alignment vertical="center"/>
    </xf>
    <xf numFmtId="3" fontId="10" fillId="0" borderId="99" xfId="0" applyNumberFormat="1" applyFont="1" applyBorder="1" applyAlignment="1">
      <alignment vertical="center"/>
    </xf>
    <xf numFmtId="3" fontId="10" fillId="0" borderId="117" xfId="0" applyNumberFormat="1" applyFont="1" applyBorder="1" applyAlignment="1">
      <alignment vertical="center"/>
    </xf>
    <xf numFmtId="0" fontId="10" fillId="0" borderId="98" xfId="0" applyFont="1" applyBorder="1" applyAlignment="1">
      <alignment horizontal="center" vertical="center"/>
    </xf>
    <xf numFmtId="0" fontId="10" fillId="0" borderId="117" xfId="0" applyFont="1" applyBorder="1" applyAlignment="1">
      <alignment horizontal="center" vertical="center"/>
    </xf>
    <xf numFmtId="0" fontId="10" fillId="0" borderId="1" xfId="0" applyFont="1" applyBorder="1" applyAlignment="1">
      <alignment horizontal="left" vertical="center"/>
    </xf>
    <xf numFmtId="0" fontId="10" fillId="0" borderId="3" xfId="0" applyFont="1" applyBorder="1" applyAlignment="1">
      <alignment horizontal="left" vertical="center"/>
    </xf>
    <xf numFmtId="0" fontId="5" fillId="0" borderId="4" xfId="0" applyFont="1" applyBorder="1" applyAlignment="1">
      <alignment horizontal="center" vertical="center"/>
    </xf>
    <xf numFmtId="0" fontId="5" fillId="0" borderId="5" xfId="0" applyFont="1" applyBorder="1" applyAlignment="1">
      <alignment horizontal="center" vertical="center"/>
    </xf>
    <xf numFmtId="0" fontId="5" fillId="0" borderId="65" xfId="0" applyFont="1" applyBorder="1" applyAlignment="1">
      <alignment horizontal="center" vertical="center"/>
    </xf>
    <xf numFmtId="0" fontId="19" fillId="0" borderId="66" xfId="0" applyFont="1" applyBorder="1" applyAlignment="1">
      <alignment horizontal="center" vertical="center"/>
    </xf>
    <xf numFmtId="0" fontId="19" fillId="0" borderId="5" xfId="0" applyFont="1" applyBorder="1" applyAlignment="1">
      <alignment horizontal="center" vertical="center"/>
    </xf>
    <xf numFmtId="0" fontId="19" fillId="0" borderId="65" xfId="0" applyFont="1" applyBorder="1" applyAlignment="1">
      <alignment horizontal="center" vertical="center"/>
    </xf>
    <xf numFmtId="0" fontId="11" fillId="0" borderId="5" xfId="0" applyFont="1" applyBorder="1" applyAlignment="1">
      <alignment horizontal="center" vertical="center" wrapText="1"/>
    </xf>
    <xf numFmtId="0" fontId="11" fillId="0" borderId="65" xfId="0" applyFont="1" applyBorder="1" applyAlignment="1">
      <alignment horizontal="center" vertical="center" wrapText="1"/>
    </xf>
    <xf numFmtId="0" fontId="11" fillId="0" borderId="6" xfId="0" applyFont="1" applyBorder="1" applyAlignment="1">
      <alignment horizontal="center" vertical="center" wrapText="1"/>
    </xf>
    <xf numFmtId="0" fontId="10" fillId="0" borderId="67" xfId="0" applyFont="1" applyBorder="1" applyAlignment="1">
      <alignment horizontal="center" vertical="center"/>
    </xf>
    <xf numFmtId="0" fontId="10" fillId="0" borderId="69" xfId="0" applyFont="1" applyBorder="1" applyAlignment="1">
      <alignment horizontal="center" vertical="center"/>
    </xf>
    <xf numFmtId="0" fontId="11" fillId="0" borderId="12" xfId="0" applyFont="1" applyBorder="1" applyAlignment="1">
      <alignment vertical="center"/>
    </xf>
    <xf numFmtId="0" fontId="11" fillId="0" borderId="13" xfId="0" applyFont="1" applyBorder="1" applyAlignment="1">
      <alignment vertical="center"/>
    </xf>
    <xf numFmtId="0" fontId="11" fillId="0" borderId="79" xfId="0" applyFont="1" applyBorder="1" applyAlignment="1">
      <alignment vertical="center"/>
    </xf>
    <xf numFmtId="0" fontId="11" fillId="0" borderId="106" xfId="0" applyFont="1" applyBorder="1" applyAlignment="1">
      <alignment vertical="center" wrapText="1"/>
    </xf>
    <xf numFmtId="0" fontId="11" fillId="0" borderId="70" xfId="0" applyFont="1" applyBorder="1" applyAlignment="1">
      <alignment vertical="center" wrapText="1"/>
    </xf>
    <xf numFmtId="0" fontId="11" fillId="0" borderId="97" xfId="0" applyFont="1" applyBorder="1" applyAlignment="1">
      <alignment vertical="center" wrapText="1"/>
    </xf>
    <xf numFmtId="0" fontId="5" fillId="0" borderId="0" xfId="0" applyFont="1" applyBorder="1" applyAlignment="1">
      <alignment horizontal="center" vertical="center" wrapText="1"/>
    </xf>
    <xf numFmtId="0" fontId="7" fillId="0" borderId="0" xfId="0" applyFont="1" applyBorder="1" applyAlignment="1">
      <alignment horizontal="left" vertical="center"/>
    </xf>
    <xf numFmtId="0" fontId="11" fillId="3" borderId="0" xfId="0" applyFont="1" applyFill="1" applyBorder="1" applyAlignment="1">
      <alignment horizontal="left" vertical="center" wrapText="1"/>
    </xf>
    <xf numFmtId="0" fontId="0" fillId="3" borderId="0" xfId="0" applyFill="1" applyBorder="1" applyAlignment="1">
      <alignment horizontal="left" vertical="center" wrapText="1"/>
    </xf>
    <xf numFmtId="0" fontId="0" fillId="3" borderId="70" xfId="0" applyFill="1" applyBorder="1" applyAlignment="1">
      <alignment horizontal="left" vertical="center" wrapText="1"/>
    </xf>
    <xf numFmtId="49" fontId="11" fillId="3" borderId="0" xfId="0" applyNumberFormat="1" applyFont="1" applyFill="1" applyBorder="1" applyAlignment="1">
      <alignment vertical="center"/>
    </xf>
    <xf numFmtId="0" fontId="0" fillId="3" borderId="13" xfId="0" applyFill="1" applyBorder="1" applyAlignment="1">
      <alignment vertical="center"/>
    </xf>
    <xf numFmtId="3" fontId="10" fillId="0" borderId="28" xfId="0" applyNumberFormat="1" applyFont="1" applyBorder="1" applyAlignment="1">
      <alignment vertical="center"/>
    </xf>
    <xf numFmtId="0" fontId="10" fillId="0" borderId="72" xfId="0" applyFont="1" applyFill="1" applyBorder="1" applyAlignment="1">
      <alignment horizontal="center" vertical="center"/>
    </xf>
    <xf numFmtId="0" fontId="10" fillId="0" borderId="70" xfId="0" applyFont="1" applyFill="1" applyBorder="1" applyAlignment="1">
      <alignment horizontal="center" vertical="center"/>
    </xf>
    <xf numFmtId="0" fontId="10" fillId="0" borderId="97" xfId="0" applyFont="1" applyFill="1" applyBorder="1" applyAlignment="1">
      <alignment horizontal="center" vertical="center"/>
    </xf>
    <xf numFmtId="0" fontId="0" fillId="3" borderId="0" xfId="0" applyFill="1" applyBorder="1" applyAlignment="1">
      <alignment vertical="center"/>
    </xf>
    <xf numFmtId="3" fontId="10" fillId="0" borderId="36" xfId="0" applyNumberFormat="1" applyFont="1" applyBorder="1" applyAlignment="1">
      <alignment vertical="center"/>
    </xf>
    <xf numFmtId="49" fontId="11" fillId="3" borderId="70" xfId="0" applyNumberFormat="1" applyFont="1" applyFill="1" applyBorder="1" applyAlignment="1">
      <alignment vertical="center"/>
    </xf>
    <xf numFmtId="0" fontId="0" fillId="3" borderId="70" xfId="0" applyFill="1" applyBorder="1" applyAlignment="1">
      <alignment vertical="center"/>
    </xf>
    <xf numFmtId="3" fontId="10" fillId="0" borderId="100" xfId="0" applyNumberFormat="1" applyFont="1" applyBorder="1" applyAlignment="1">
      <alignment vertical="center"/>
    </xf>
    <xf numFmtId="0" fontId="10" fillId="0" borderId="23" xfId="0" applyFont="1" applyBorder="1" applyAlignment="1">
      <alignment horizontal="center" vertical="center" textRotation="90"/>
    </xf>
    <xf numFmtId="0" fontId="10" fillId="0" borderId="31" xfId="0" applyFont="1" applyBorder="1" applyAlignment="1">
      <alignment horizontal="center" vertical="center" textRotation="90"/>
    </xf>
    <xf numFmtId="0" fontId="11" fillId="0" borderId="29" xfId="0" applyFont="1" applyBorder="1" applyAlignment="1">
      <alignment horizontal="left" vertical="center"/>
    </xf>
    <xf numFmtId="0" fontId="11" fillId="0" borderId="30" xfId="0" applyFont="1" applyBorder="1" applyAlignment="1">
      <alignment horizontal="left" vertical="center"/>
    </xf>
    <xf numFmtId="3" fontId="5" fillId="0" borderId="48" xfId="0" applyNumberFormat="1" applyFont="1" applyBorder="1" applyAlignment="1">
      <alignment vertical="center"/>
    </xf>
    <xf numFmtId="3" fontId="5" fillId="0" borderId="80" xfId="0" applyNumberFormat="1" applyFont="1" applyBorder="1" applyAlignment="1">
      <alignment vertical="center"/>
    </xf>
    <xf numFmtId="0" fontId="11" fillId="0" borderId="33" xfId="0" applyFont="1" applyBorder="1" applyAlignment="1">
      <alignment horizontal="left" vertical="center" wrapText="1"/>
    </xf>
    <xf numFmtId="0" fontId="11" fillId="0" borderId="34" xfId="0" applyFont="1" applyBorder="1" applyAlignment="1">
      <alignment horizontal="left" vertical="center" wrapText="1"/>
    </xf>
    <xf numFmtId="0" fontId="11" fillId="0" borderId="37" xfId="0" applyFont="1" applyBorder="1" applyAlignment="1">
      <alignment horizontal="left" vertical="center" wrapText="1"/>
    </xf>
    <xf numFmtId="0" fontId="19" fillId="0" borderId="12" xfId="0" applyFont="1" applyBorder="1" applyAlignment="1">
      <alignment horizontal="right" vertical="center"/>
    </xf>
    <xf numFmtId="0" fontId="19" fillId="0" borderId="13" xfId="0" applyFont="1" applyBorder="1" applyAlignment="1">
      <alignment horizontal="right" vertical="center"/>
    </xf>
    <xf numFmtId="0" fontId="19" fillId="0" borderId="79" xfId="0" applyFont="1" applyBorder="1" applyAlignment="1">
      <alignment horizontal="right" vertical="center"/>
    </xf>
    <xf numFmtId="49" fontId="11" fillId="0" borderId="33" xfId="0" applyNumberFormat="1" applyFont="1" applyBorder="1" applyAlignment="1">
      <alignment horizontal="left" vertical="center"/>
    </xf>
    <xf numFmtId="49" fontId="11" fillId="0" borderId="43" xfId="0" applyNumberFormat="1" applyFont="1" applyBorder="1" applyAlignment="1">
      <alignment horizontal="left" vertical="center"/>
    </xf>
    <xf numFmtId="49" fontId="11" fillId="0" borderId="41" xfId="0" applyNumberFormat="1" applyFont="1" applyBorder="1" applyAlignment="1">
      <alignment horizontal="left" vertical="center"/>
    </xf>
    <xf numFmtId="49" fontId="11" fillId="0" borderId="54" xfId="0" applyNumberFormat="1" applyFont="1" applyBorder="1" applyAlignment="1">
      <alignment horizontal="left" vertical="center"/>
    </xf>
    <xf numFmtId="3" fontId="10" fillId="0" borderId="41" xfId="0" applyNumberFormat="1" applyFont="1" applyBorder="1" applyAlignment="1">
      <alignment vertical="center"/>
    </xf>
    <xf numFmtId="49" fontId="11" fillId="0" borderId="34" xfId="0" applyNumberFormat="1" applyFont="1" applyBorder="1" applyAlignment="1">
      <alignment horizontal="left" vertical="center" wrapText="1"/>
    </xf>
    <xf numFmtId="49" fontId="11" fillId="0" borderId="37" xfId="0" applyNumberFormat="1" applyFont="1" applyBorder="1" applyAlignment="1">
      <alignment horizontal="left" vertical="center" wrapText="1"/>
    </xf>
    <xf numFmtId="3" fontId="5" fillId="0" borderId="34" xfId="0" applyNumberFormat="1" applyFont="1" applyBorder="1" applyAlignment="1">
      <alignment vertical="center"/>
    </xf>
    <xf numFmtId="3" fontId="5" fillId="0" borderId="37" xfId="0" applyNumberFormat="1" applyFont="1" applyBorder="1" applyAlignment="1">
      <alignment vertical="center"/>
    </xf>
    <xf numFmtId="49" fontId="11" fillId="0" borderId="23" xfId="0" applyNumberFormat="1" applyFont="1" applyBorder="1" applyAlignment="1">
      <alignment horizontal="center" vertical="center" textRotation="90"/>
    </xf>
    <xf numFmtId="49" fontId="11" fillId="0" borderId="20" xfId="0" applyNumberFormat="1" applyFont="1" applyBorder="1" applyAlignment="1">
      <alignment horizontal="center" vertical="center" wrapText="1"/>
    </xf>
    <xf numFmtId="49" fontId="11" fillId="0" borderId="49" xfId="0" applyNumberFormat="1" applyFont="1" applyBorder="1" applyAlignment="1">
      <alignment horizontal="center" vertical="center" wrapText="1"/>
    </xf>
    <xf numFmtId="49" fontId="11" fillId="0" borderId="44" xfId="0" applyNumberFormat="1" applyFont="1" applyBorder="1" applyAlignment="1">
      <alignment horizontal="center" vertical="center" wrapText="1"/>
    </xf>
    <xf numFmtId="49" fontId="11" fillId="0" borderId="27" xfId="0" applyNumberFormat="1" applyFont="1" applyBorder="1" applyAlignment="1">
      <alignment horizontal="left" vertical="center"/>
    </xf>
    <xf numFmtId="49" fontId="11" fillId="0" borderId="30" xfId="0" applyNumberFormat="1" applyFont="1" applyBorder="1" applyAlignment="1">
      <alignment horizontal="left" vertical="center"/>
    </xf>
    <xf numFmtId="3" fontId="5" fillId="0" borderId="13" xfId="0" applyNumberFormat="1" applyFont="1" applyBorder="1" applyAlignment="1">
      <alignment vertical="center"/>
    </xf>
    <xf numFmtId="0" fontId="19" fillId="0" borderId="15" xfId="0" applyFont="1" applyBorder="1" applyAlignment="1">
      <alignment horizontal="right" vertical="center"/>
    </xf>
    <xf numFmtId="0" fontId="19" fillId="0" borderId="16" xfId="0" applyFont="1" applyBorder="1" applyAlignment="1">
      <alignment horizontal="right" vertical="center"/>
    </xf>
    <xf numFmtId="0" fontId="19" fillId="0" borderId="18" xfId="0" applyFont="1" applyBorder="1" applyAlignment="1">
      <alignment horizontal="right" vertical="center"/>
    </xf>
    <xf numFmtId="0" fontId="17" fillId="0" borderId="33" xfId="0" applyFont="1" applyBorder="1" applyAlignment="1">
      <alignment horizontal="left" vertical="center" wrapText="1"/>
    </xf>
    <xf numFmtId="0" fontId="17" fillId="0" borderId="34" xfId="0" applyFont="1" applyBorder="1" applyAlignment="1">
      <alignment horizontal="left" vertical="center" wrapText="1"/>
    </xf>
    <xf numFmtId="0" fontId="17" fillId="0" borderId="37" xfId="0" applyFont="1" applyBorder="1" applyAlignment="1">
      <alignment horizontal="left" vertical="center" wrapText="1"/>
    </xf>
    <xf numFmtId="3" fontId="5" fillId="0" borderId="0" xfId="0" applyNumberFormat="1" applyFont="1" applyBorder="1" applyAlignment="1">
      <alignment vertical="center"/>
    </xf>
    <xf numFmtId="3" fontId="5" fillId="0" borderId="8" xfId="0" applyNumberFormat="1" applyFont="1" applyBorder="1" applyAlignment="1">
      <alignment vertical="center"/>
    </xf>
    <xf numFmtId="0" fontId="11" fillId="0" borderId="33" xfId="0" applyFont="1" applyBorder="1" applyAlignment="1">
      <alignment vertical="center" wrapText="1"/>
    </xf>
    <xf numFmtId="0" fontId="11" fillId="0" borderId="34" xfId="0" applyFont="1" applyBorder="1" applyAlignment="1">
      <alignment vertical="center" wrapText="1"/>
    </xf>
    <xf numFmtId="0" fontId="11" fillId="0" borderId="37" xfId="0" applyFont="1" applyBorder="1" applyAlignment="1">
      <alignment vertical="center" wrapText="1"/>
    </xf>
    <xf numFmtId="3" fontId="10" fillId="0" borderId="35" xfId="0" applyNumberFormat="1" applyFont="1" applyFill="1" applyBorder="1" applyAlignment="1">
      <alignment vertical="center"/>
    </xf>
    <xf numFmtId="3" fontId="10" fillId="0" borderId="34" xfId="0" applyNumberFormat="1" applyFont="1" applyFill="1" applyBorder="1" applyAlignment="1">
      <alignment vertical="center"/>
    </xf>
    <xf numFmtId="0" fontId="10" fillId="0" borderId="53" xfId="0" applyFont="1" applyBorder="1" applyAlignment="1">
      <alignment horizontal="center" vertical="center" textRotation="90"/>
    </xf>
    <xf numFmtId="0" fontId="17" fillId="0" borderId="29" xfId="0" applyFont="1" applyBorder="1" applyAlignment="1">
      <alignment vertical="center" wrapText="1"/>
    </xf>
    <xf numFmtId="0" fontId="17" fillId="0" borderId="27" xfId="0" applyFont="1" applyBorder="1" applyAlignment="1">
      <alignment vertical="center" wrapText="1"/>
    </xf>
    <xf numFmtId="0" fontId="17" fillId="0" borderId="30" xfId="0" applyFont="1" applyBorder="1" applyAlignment="1">
      <alignment vertical="center" wrapText="1"/>
    </xf>
    <xf numFmtId="0" fontId="10" fillId="0" borderId="12" xfId="0" applyFont="1" applyBorder="1" applyAlignment="1">
      <alignment vertical="center"/>
    </xf>
    <xf numFmtId="0" fontId="10" fillId="0" borderId="13" xfId="0" applyFont="1" applyBorder="1" applyAlignment="1">
      <alignment vertical="center"/>
    </xf>
    <xf numFmtId="0" fontId="10" fillId="0" borderId="81" xfId="0" applyFont="1" applyBorder="1" applyAlignment="1">
      <alignment vertical="center"/>
    </xf>
    <xf numFmtId="0" fontId="10" fillId="0" borderId="48" xfId="0" applyFont="1" applyBorder="1" applyAlignment="1">
      <alignment vertical="center"/>
    </xf>
    <xf numFmtId="0" fontId="11" fillId="0" borderId="43" xfId="0" applyFont="1" applyBorder="1" applyAlignment="1">
      <alignment horizontal="left" vertical="center"/>
    </xf>
    <xf numFmtId="0" fontId="11" fillId="0" borderId="54" xfId="0" applyFont="1" applyBorder="1" applyAlignment="1">
      <alignment horizontal="left" vertical="center"/>
    </xf>
    <xf numFmtId="3" fontId="10" fillId="0" borderId="40" xfId="0" applyNumberFormat="1" applyFont="1" applyBorder="1" applyAlignment="1">
      <alignment vertical="center"/>
    </xf>
    <xf numFmtId="0" fontId="5" fillId="0" borderId="0" xfId="0" applyFont="1" applyAlignment="1">
      <alignment horizontal="left"/>
    </xf>
    <xf numFmtId="0" fontId="8" fillId="0" borderId="0" xfId="0" applyFont="1" applyAlignment="1">
      <alignment horizontal="center"/>
    </xf>
    <xf numFmtId="0" fontId="11" fillId="0" borderId="77" xfId="0" applyFont="1" applyBorder="1" applyAlignment="1">
      <alignment horizontal="center" vertical="center"/>
    </xf>
    <xf numFmtId="0" fontId="11" fillId="0" borderId="68" xfId="0" applyFont="1" applyBorder="1" applyAlignment="1">
      <alignment horizontal="center" vertical="center"/>
    </xf>
    <xf numFmtId="0" fontId="11" fillId="0" borderId="78" xfId="0" applyFont="1" applyBorder="1" applyAlignment="1">
      <alignment horizontal="center" vertical="center"/>
    </xf>
    <xf numFmtId="0" fontId="27" fillId="0" borderId="16" xfId="0" applyFont="1" applyBorder="1" applyAlignment="1">
      <alignment horizontal="right" vertical="center"/>
    </xf>
    <xf numFmtId="0" fontId="24" fillId="0" borderId="56" xfId="0" applyFont="1" applyBorder="1" applyAlignment="1">
      <alignment horizontal="right" vertical="center"/>
    </xf>
    <xf numFmtId="0" fontId="27" fillId="0" borderId="57" xfId="0" applyFont="1" applyBorder="1" applyAlignment="1">
      <alignment horizontal="right" vertical="center"/>
    </xf>
    <xf numFmtId="3" fontId="5" fillId="0" borderId="56" xfId="0" applyNumberFormat="1" applyFont="1" applyBorder="1" applyAlignment="1">
      <alignment vertical="center"/>
    </xf>
    <xf numFmtId="3" fontId="5" fillId="0" borderId="57" xfId="0" applyNumberFormat="1" applyFont="1" applyBorder="1" applyAlignment="1">
      <alignment vertical="center"/>
    </xf>
    <xf numFmtId="3" fontId="5" fillId="0" borderId="60" xfId="0" applyNumberFormat="1" applyFont="1" applyBorder="1" applyAlignment="1">
      <alignment vertical="center"/>
    </xf>
    <xf numFmtId="0" fontId="10" fillId="0" borderId="81" xfId="0" applyFont="1" applyBorder="1" applyAlignment="1">
      <alignment horizontal="center" vertical="center"/>
    </xf>
    <xf numFmtId="0" fontId="10" fillId="0" borderId="80" xfId="0" applyFont="1" applyBorder="1" applyAlignment="1">
      <alignment horizontal="center" vertical="center"/>
    </xf>
    <xf numFmtId="0" fontId="0" fillId="0" borderId="41" xfId="0" applyBorder="1" applyAlignment="1">
      <alignment horizontal="left" vertical="center"/>
    </xf>
    <xf numFmtId="3" fontId="10" fillId="0" borderId="54" xfId="0" applyNumberFormat="1" applyFont="1" applyBorder="1" applyAlignment="1">
      <alignment vertical="center"/>
    </xf>
    <xf numFmtId="0" fontId="11" fillId="0" borderId="23" xfId="0" applyFont="1" applyBorder="1" applyAlignment="1">
      <alignment horizontal="center" vertical="center" textRotation="90"/>
    </xf>
    <xf numFmtId="0" fontId="0" fillId="0" borderId="31" xfId="0" applyBorder="1" applyAlignment="1">
      <alignment vertical="center"/>
    </xf>
    <xf numFmtId="0" fontId="0" fillId="0" borderId="53" xfId="0" applyBorder="1" applyAlignment="1">
      <alignment vertical="center"/>
    </xf>
    <xf numFmtId="0" fontId="0" fillId="0" borderId="34" xfId="0" applyBorder="1" applyAlignment="1">
      <alignment horizontal="left" vertical="center"/>
    </xf>
    <xf numFmtId="0" fontId="11" fillId="0" borderId="84" xfId="0" applyFont="1" applyBorder="1" applyAlignment="1">
      <alignment horizontal="left" vertical="center" wrapText="1"/>
    </xf>
    <xf numFmtId="0" fontId="11" fillId="0" borderId="39" xfId="0" applyFont="1" applyBorder="1" applyAlignment="1">
      <alignment horizontal="left" vertical="center"/>
    </xf>
    <xf numFmtId="0" fontId="11" fillId="0" borderId="10" xfId="0" applyFont="1" applyBorder="1" applyAlignment="1">
      <alignment horizontal="left" vertical="center"/>
    </xf>
    <xf numFmtId="0" fontId="11" fillId="0" borderId="11" xfId="0" applyFont="1" applyBorder="1" applyAlignment="1">
      <alignment horizontal="left" vertical="center"/>
    </xf>
    <xf numFmtId="0" fontId="24" fillId="0" borderId="10" xfId="0" applyFont="1" applyBorder="1" applyAlignment="1">
      <alignment horizontal="right" vertical="center"/>
    </xf>
    <xf numFmtId="0" fontId="11" fillId="0" borderId="83" xfId="0" applyFont="1" applyBorder="1" applyAlignment="1">
      <alignment horizontal="left" vertical="center" wrapText="1"/>
    </xf>
    <xf numFmtId="0" fontId="11" fillId="0" borderId="48" xfId="0" applyFont="1" applyBorder="1" applyAlignment="1">
      <alignment horizontal="left" vertical="center" wrapText="1"/>
    </xf>
    <xf numFmtId="0" fontId="10" fillId="0" borderId="12" xfId="0" applyFont="1" applyBorder="1" applyAlignment="1">
      <alignment horizontal="center" vertical="center"/>
    </xf>
    <xf numFmtId="0" fontId="10" fillId="0" borderId="79" xfId="0" applyFont="1" applyBorder="1" applyAlignment="1">
      <alignment horizontal="center" vertical="center"/>
    </xf>
    <xf numFmtId="0" fontId="11" fillId="0" borderId="48" xfId="0" applyFont="1" applyBorder="1" applyAlignment="1">
      <alignment horizontal="center" vertical="center"/>
    </xf>
    <xf numFmtId="0" fontId="11" fillId="0" borderId="85" xfId="0" applyFont="1" applyBorder="1" applyAlignment="1">
      <alignment horizontal="center" vertical="center"/>
    </xf>
    <xf numFmtId="0" fontId="0" fillId="0" borderId="0" xfId="0" applyBorder="1" applyAlignment="1">
      <alignment horizontal="center" vertical="center"/>
    </xf>
    <xf numFmtId="0" fontId="0" fillId="0" borderId="113" xfId="0" applyBorder="1" applyAlignment="1">
      <alignment horizontal="center" vertical="center"/>
    </xf>
    <xf numFmtId="0" fontId="0" fillId="0" borderId="45" xfId="0" applyBorder="1" applyAlignment="1">
      <alignment horizontal="center" vertical="center"/>
    </xf>
    <xf numFmtId="0" fontId="0" fillId="0" borderId="114" xfId="0" applyBorder="1" applyAlignment="1">
      <alignment horizontal="center" vertical="center"/>
    </xf>
    <xf numFmtId="0" fontId="17" fillId="0" borderId="23" xfId="0" applyFont="1" applyBorder="1" applyAlignment="1">
      <alignment horizontal="center" vertical="center" textRotation="90"/>
    </xf>
    <xf numFmtId="0" fontId="17" fillId="0" borderId="15" xfId="0" applyFont="1" applyBorder="1" applyAlignment="1">
      <alignment horizontal="left" vertical="center" wrapText="1"/>
    </xf>
    <xf numFmtId="0" fontId="18" fillId="0" borderId="16" xfId="0" applyFont="1" applyBorder="1" applyAlignment="1">
      <alignment horizontal="left" vertical="center" wrapText="1"/>
    </xf>
    <xf numFmtId="3" fontId="5" fillId="0" borderId="9" xfId="0" applyNumberFormat="1" applyFont="1" applyBorder="1" applyAlignment="1">
      <alignment vertical="center"/>
    </xf>
    <xf numFmtId="3" fontId="5" fillId="0" borderId="10" xfId="0" applyNumberFormat="1" applyFont="1" applyBorder="1" applyAlignment="1">
      <alignment vertical="center"/>
    </xf>
    <xf numFmtId="3" fontId="5" fillId="0" borderId="11" xfId="0" applyNumberFormat="1" applyFont="1" applyBorder="1" applyAlignment="1">
      <alignment vertical="center"/>
    </xf>
    <xf numFmtId="0" fontId="10" fillId="0" borderId="21" xfId="0" applyFont="1" applyBorder="1" applyAlignment="1">
      <alignment horizontal="center" vertical="center"/>
    </xf>
    <xf numFmtId="0" fontId="10" fillId="0" borderId="18" xfId="0" applyFont="1" applyBorder="1" applyAlignment="1">
      <alignment horizontal="center" vertical="center"/>
    </xf>
    <xf numFmtId="0" fontId="17" fillId="0" borderId="16" xfId="0" applyFont="1" applyBorder="1" applyAlignment="1">
      <alignment horizontal="left" vertical="center" wrapText="1"/>
    </xf>
    <xf numFmtId="0" fontId="26" fillId="0" borderId="33" xfId="0" applyFont="1" applyBorder="1" applyAlignment="1">
      <alignment horizontal="left" vertical="center" wrapText="1"/>
    </xf>
    <xf numFmtId="0" fontId="0" fillId="0" borderId="85" xfId="0" applyBorder="1" applyAlignment="1">
      <alignment horizontal="center" vertical="center" wrapText="1"/>
    </xf>
    <xf numFmtId="0" fontId="0" fillId="0" borderId="113" xfId="0" applyBorder="1" applyAlignment="1">
      <alignment horizontal="center" vertical="center" wrapText="1"/>
    </xf>
    <xf numFmtId="0" fontId="4" fillId="0" borderId="5" xfId="0" applyFont="1" applyBorder="1" applyAlignment="1">
      <alignment horizontal="center" vertical="center"/>
    </xf>
    <xf numFmtId="0" fontId="4" fillId="0" borderId="65"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9" xfId="0" applyFont="1" applyBorder="1" applyAlignment="1">
      <alignment horizontal="center" vertical="center"/>
    </xf>
    <xf numFmtId="0" fontId="19" fillId="0" borderId="39" xfId="0" applyFont="1" applyBorder="1" applyAlignment="1">
      <alignment horizontal="center" vertical="center"/>
    </xf>
    <xf numFmtId="0" fontId="19" fillId="0" borderId="10" xfId="0" applyFont="1" applyBorder="1" applyAlignment="1">
      <alignment horizontal="center" vertical="center"/>
    </xf>
    <xf numFmtId="0" fontId="11" fillId="0" borderId="67" xfId="0" applyFont="1" applyBorder="1" applyAlignment="1">
      <alignment horizontal="center" vertical="center"/>
    </xf>
    <xf numFmtId="0" fontId="9" fillId="0" borderId="66" xfId="0" applyFont="1" applyBorder="1" applyAlignment="1">
      <alignment horizontal="center" vertical="center" wrapText="1"/>
    </xf>
    <xf numFmtId="0" fontId="9" fillId="0" borderId="5" xfId="0" applyFont="1" applyBorder="1" applyAlignment="1">
      <alignment horizontal="center" vertical="center" wrapText="1"/>
    </xf>
    <xf numFmtId="0" fontId="9" fillId="0" borderId="65" xfId="0" applyFont="1" applyBorder="1" applyAlignment="1">
      <alignment horizontal="center" vertical="center" wrapText="1"/>
    </xf>
    <xf numFmtId="0" fontId="0" fillId="0" borderId="10" xfId="0" applyBorder="1" applyAlignment="1">
      <alignment horizontal="center" vertical="center" wrapText="1"/>
    </xf>
    <xf numFmtId="0" fontId="0" fillId="0" borderId="19" xfId="0" applyBorder="1" applyAlignment="1">
      <alignment horizontal="center" vertical="center" wrapText="1"/>
    </xf>
    <xf numFmtId="0" fontId="9" fillId="0" borderId="67" xfId="0" applyFont="1" applyBorder="1" applyAlignment="1">
      <alignment horizontal="center" vertical="center" wrapText="1"/>
    </xf>
    <xf numFmtId="0" fontId="9" fillId="0" borderId="68" xfId="0" applyFont="1" applyBorder="1" applyAlignment="1">
      <alignment horizontal="center" vertical="center" wrapText="1"/>
    </xf>
    <xf numFmtId="0" fontId="0" fillId="0" borderId="69" xfId="0" applyBorder="1" applyAlignment="1">
      <alignment horizontal="center" vertical="center" wrapText="1"/>
    </xf>
    <xf numFmtId="0" fontId="9" fillId="0" borderId="49"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49" xfId="0" applyFont="1" applyBorder="1" applyAlignment="1">
      <alignment vertical="center" wrapText="1"/>
    </xf>
    <xf numFmtId="0" fontId="9" fillId="0" borderId="0" xfId="0" applyFont="1" applyBorder="1" applyAlignment="1">
      <alignment vertical="center" wrapText="1"/>
    </xf>
    <xf numFmtId="0" fontId="9" fillId="0" borderId="51" xfId="0" applyFont="1" applyBorder="1" applyAlignment="1">
      <alignment vertical="center" wrapText="1"/>
    </xf>
    <xf numFmtId="0" fontId="9" fillId="0" borderId="20" xfId="0" applyFont="1" applyBorder="1" applyAlignment="1">
      <alignment horizontal="center" vertical="center" wrapText="1"/>
    </xf>
    <xf numFmtId="0" fontId="9" fillId="0" borderId="13" xfId="0" applyFont="1" applyBorder="1" applyAlignment="1">
      <alignment horizontal="center" vertical="center" wrapText="1"/>
    </xf>
    <xf numFmtId="0" fontId="0" fillId="0" borderId="18" xfId="0" applyBorder="1" applyAlignment="1">
      <alignment horizontal="center" vertical="center" wrapText="1"/>
    </xf>
    <xf numFmtId="0" fontId="24" fillId="0" borderId="43" xfId="0" applyFont="1" applyBorder="1" applyAlignment="1">
      <alignment horizontal="right" vertical="center"/>
    </xf>
    <xf numFmtId="0" fontId="24" fillId="0" borderId="41" xfId="0" applyFont="1" applyBorder="1" applyAlignment="1">
      <alignment horizontal="right" vertical="center"/>
    </xf>
    <xf numFmtId="0" fontId="24" fillId="0" borderId="54" xfId="0" applyFont="1" applyBorder="1" applyAlignment="1">
      <alignment horizontal="right" vertical="center"/>
    </xf>
    <xf numFmtId="0" fontId="24" fillId="0" borderId="57" xfId="0" applyFont="1" applyBorder="1" applyAlignment="1">
      <alignment horizontal="right" vertical="center"/>
    </xf>
    <xf numFmtId="0" fontId="24" fillId="0" borderId="60" xfId="0" applyFont="1" applyBorder="1" applyAlignment="1">
      <alignment horizontal="right" vertical="center"/>
    </xf>
    <xf numFmtId="0" fontId="11" fillId="0" borderId="33" xfId="0" applyFont="1" applyBorder="1" applyAlignment="1">
      <alignment vertical="center"/>
    </xf>
    <xf numFmtId="0" fontId="11" fillId="0" borderId="34" xfId="0" applyFont="1" applyBorder="1" applyAlignment="1">
      <alignment vertical="center"/>
    </xf>
    <xf numFmtId="0" fontId="11" fillId="0" borderId="37" xfId="0" applyFont="1" applyBorder="1" applyAlignment="1">
      <alignment vertical="center"/>
    </xf>
    <xf numFmtId="0" fontId="11" fillId="0" borderId="29" xfId="0" applyFont="1" applyBorder="1" applyAlignment="1">
      <alignment vertical="center"/>
    </xf>
    <xf numFmtId="0" fontId="11" fillId="0" borderId="27" xfId="0" applyFont="1" applyBorder="1" applyAlignment="1">
      <alignment vertical="center"/>
    </xf>
    <xf numFmtId="0" fontId="11" fillId="0" borderId="30" xfId="0" applyFont="1" applyBorder="1" applyAlignment="1">
      <alignment vertical="center"/>
    </xf>
    <xf numFmtId="0" fontId="11" fillId="0" borderId="84" xfId="0" applyFont="1" applyBorder="1" applyAlignment="1">
      <alignment vertical="center"/>
    </xf>
    <xf numFmtId="0" fontId="11" fillId="0" borderId="43" xfId="0" applyFont="1" applyBorder="1" applyAlignment="1">
      <alignment vertical="center"/>
    </xf>
    <xf numFmtId="0" fontId="11" fillId="0" borderId="41" xfId="0" applyFont="1" applyBorder="1" applyAlignment="1">
      <alignment vertical="center"/>
    </xf>
    <xf numFmtId="0" fontId="11" fillId="0" borderId="54" xfId="0" applyFont="1" applyBorder="1" applyAlignment="1">
      <alignment vertical="center"/>
    </xf>
    <xf numFmtId="0" fontId="11" fillId="0" borderId="47" xfId="0" applyFont="1" applyBorder="1" applyAlignment="1">
      <alignment horizontal="center" vertical="center"/>
    </xf>
    <xf numFmtId="0" fontId="0" fillId="0" borderId="85" xfId="0" applyBorder="1" applyAlignment="1">
      <alignment horizontal="center" vertical="center"/>
    </xf>
    <xf numFmtId="0" fontId="0" fillId="0" borderId="49" xfId="0" applyBorder="1" applyAlignment="1">
      <alignment horizontal="center" vertical="center"/>
    </xf>
    <xf numFmtId="0" fontId="0" fillId="0" borderId="44" xfId="0" applyBorder="1" applyAlignment="1">
      <alignment horizontal="center" vertical="center"/>
    </xf>
    <xf numFmtId="0" fontId="11" fillId="0" borderId="47" xfId="0" applyFont="1" applyBorder="1" applyAlignment="1">
      <alignment vertical="center"/>
    </xf>
    <xf numFmtId="0" fontId="11" fillId="0" borderId="48" xfId="0" applyFont="1" applyBorder="1" applyAlignment="1">
      <alignment vertical="center"/>
    </xf>
    <xf numFmtId="0" fontId="11" fillId="0" borderId="80" xfId="0" applyFont="1" applyBorder="1" applyAlignment="1">
      <alignment vertical="center"/>
    </xf>
    <xf numFmtId="0" fontId="11" fillId="0" borderId="47" xfId="0" applyFont="1" applyBorder="1" applyAlignment="1">
      <alignment horizontal="center" vertical="center" wrapText="1"/>
    </xf>
    <xf numFmtId="0" fontId="0" fillId="0" borderId="114" xfId="0" applyBorder="1" applyAlignment="1">
      <alignment horizontal="center" vertical="center" wrapText="1"/>
    </xf>
    <xf numFmtId="0" fontId="17" fillId="0" borderId="53" xfId="0" applyFont="1" applyBorder="1" applyAlignment="1">
      <alignment horizontal="center" vertical="center" textRotation="90"/>
    </xf>
    <xf numFmtId="0" fontId="11" fillId="0" borderId="15" xfId="0" applyFont="1" applyBorder="1" applyAlignment="1">
      <alignment vertical="center"/>
    </xf>
    <xf numFmtId="0" fontId="11" fillId="0" borderId="16" xfId="0" applyFont="1" applyBorder="1" applyAlignment="1">
      <alignment vertical="center"/>
    </xf>
    <xf numFmtId="0" fontId="11" fillId="0" borderId="18" xfId="0" applyFont="1" applyBorder="1" applyAlignment="1">
      <alignment vertical="center"/>
    </xf>
    <xf numFmtId="3" fontId="10" fillId="0" borderId="21" xfId="0" applyNumberFormat="1" applyFont="1" applyBorder="1" applyAlignment="1">
      <alignment vertical="center"/>
    </xf>
    <xf numFmtId="3" fontId="10" fillId="0" borderId="16" xfId="0" applyNumberFormat="1" applyFont="1" applyBorder="1" applyAlignment="1">
      <alignment vertical="center"/>
    </xf>
    <xf numFmtId="3" fontId="10" fillId="0" borderId="18" xfId="0" applyNumberFormat="1" applyFont="1" applyBorder="1" applyAlignment="1">
      <alignmen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7" fillId="0" borderId="0" xfId="0" applyFont="1" applyBorder="1" applyAlignment="1">
      <alignment horizontal="center" vertical="center"/>
    </xf>
    <xf numFmtId="0" fontId="7" fillId="0" borderId="0" xfId="0" applyFont="1" applyAlignment="1">
      <alignment horizontal="center" vertical="center"/>
    </xf>
    <xf numFmtId="0" fontId="5" fillId="0" borderId="7" xfId="0" applyFont="1" applyBorder="1" applyAlignment="1">
      <alignment horizontal="center" vertical="center"/>
    </xf>
    <xf numFmtId="0" fontId="4" fillId="0" borderId="0" xfId="0" applyFont="1" applyBorder="1" applyAlignment="1">
      <alignment horizontal="center" vertical="center"/>
    </xf>
    <xf numFmtId="0" fontId="4" fillId="0" borderId="51" xfId="0" applyFont="1" applyBorder="1" applyAlignment="1">
      <alignment horizontal="center" vertical="center"/>
    </xf>
    <xf numFmtId="0" fontId="5" fillId="0" borderId="66" xfId="0" applyFont="1" applyBorder="1" applyAlignment="1">
      <alignment horizontal="center" vertical="center"/>
    </xf>
    <xf numFmtId="0" fontId="5" fillId="0" borderId="49" xfId="0" applyFont="1" applyBorder="1" applyAlignment="1">
      <alignment horizontal="center" vertical="center"/>
    </xf>
    <xf numFmtId="0" fontId="5" fillId="0" borderId="0" xfId="0" applyFont="1" applyBorder="1" applyAlignment="1">
      <alignment horizontal="center" vertical="center"/>
    </xf>
    <xf numFmtId="0" fontId="5" fillId="0" borderId="51" xfId="0" applyFont="1" applyBorder="1" applyAlignment="1">
      <alignment horizontal="center" vertical="center"/>
    </xf>
    <xf numFmtId="0" fontId="11" fillId="0" borderId="51" xfId="0" applyFont="1" applyBorder="1" applyAlignment="1">
      <alignment horizontal="center" vertical="center" wrapText="1"/>
    </xf>
    <xf numFmtId="0" fontId="11" fillId="0" borderId="39"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center" vertical="center"/>
    </xf>
    <xf numFmtId="0" fontId="9" fillId="0" borderId="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79" xfId="0" applyFont="1" applyBorder="1" applyAlignment="1">
      <alignment horizontal="center" vertical="center" wrapText="1"/>
    </xf>
    <xf numFmtId="0" fontId="20" fillId="0" borderId="49" xfId="0" applyFont="1" applyBorder="1" applyAlignment="1">
      <alignment horizontal="left"/>
    </xf>
    <xf numFmtId="0" fontId="0" fillId="0" borderId="0" xfId="0" applyBorder="1" applyAlignment="1">
      <alignment horizontal="left"/>
    </xf>
    <xf numFmtId="0" fontId="0" fillId="0" borderId="51" xfId="0" applyBorder="1" applyAlignment="1">
      <alignment horizontal="left"/>
    </xf>
    <xf numFmtId="3" fontId="7" fillId="0" borderId="33" xfId="0" applyNumberFormat="1" applyFont="1" applyBorder="1" applyProtection="1">
      <protection locked="0"/>
    </xf>
    <xf numFmtId="3" fontId="7" fillId="0" borderId="34" xfId="0" applyNumberFormat="1" applyFont="1" applyBorder="1" applyProtection="1">
      <protection locked="0"/>
    </xf>
    <xf numFmtId="3" fontId="7" fillId="0" borderId="36" xfId="0" applyNumberFormat="1" applyFont="1" applyBorder="1" applyProtection="1">
      <protection locked="0"/>
    </xf>
    <xf numFmtId="3" fontId="10" fillId="0" borderId="33" xfId="0" applyNumberFormat="1" applyFont="1" applyBorder="1" applyProtection="1">
      <protection locked="0"/>
    </xf>
    <xf numFmtId="3" fontId="10" fillId="0" borderId="34" xfId="0" applyNumberFormat="1" applyFont="1" applyBorder="1" applyProtection="1">
      <protection locked="0"/>
    </xf>
    <xf numFmtId="3" fontId="10" fillId="0" borderId="37" xfId="0" applyNumberFormat="1" applyFont="1" applyBorder="1" applyProtection="1">
      <protection locked="0"/>
    </xf>
    <xf numFmtId="0" fontId="20" fillId="0" borderId="72" xfId="0" applyFont="1" applyBorder="1" applyAlignment="1">
      <alignment horizontal="left"/>
    </xf>
    <xf numFmtId="0" fontId="0" fillId="0" borderId="70" xfId="0" applyBorder="1" applyAlignment="1">
      <alignment horizontal="left"/>
    </xf>
    <xf numFmtId="0" fontId="0" fillId="0" borderId="71" xfId="0" applyBorder="1" applyAlignment="1">
      <alignment horizontal="left"/>
    </xf>
    <xf numFmtId="3" fontId="7" fillId="0" borderId="96" xfId="0" applyNumberFormat="1" applyFont="1" applyBorder="1" applyProtection="1">
      <protection locked="0"/>
    </xf>
    <xf numFmtId="3" fontId="7" fillId="0" borderId="99" xfId="0" applyNumberFormat="1" applyFont="1" applyBorder="1" applyProtection="1">
      <protection locked="0"/>
    </xf>
    <xf numFmtId="3" fontId="7" fillId="0" borderId="100" xfId="0" applyNumberFormat="1" applyFont="1" applyBorder="1" applyProtection="1">
      <protection locked="0"/>
    </xf>
    <xf numFmtId="49" fontId="10" fillId="0" borderId="24" xfId="0" applyNumberFormat="1" applyFont="1" applyBorder="1" applyAlignment="1">
      <alignment horizontal="center" vertical="center"/>
    </xf>
    <xf numFmtId="49" fontId="10" fillId="0" borderId="38" xfId="0" applyNumberFormat="1" applyFont="1" applyBorder="1" applyAlignment="1">
      <alignment horizontal="center" vertical="center"/>
    </xf>
    <xf numFmtId="0" fontId="10" fillId="0" borderId="14" xfId="0" applyFont="1" applyBorder="1" applyAlignment="1">
      <alignment horizontal="left" vertical="center"/>
    </xf>
    <xf numFmtId="0" fontId="10" fillId="0" borderId="39" xfId="0" applyFont="1" applyBorder="1" applyAlignment="1">
      <alignment horizontal="left" vertical="center"/>
    </xf>
    <xf numFmtId="0" fontId="10" fillId="0" borderId="10" xfId="0" applyFont="1" applyBorder="1" applyAlignment="1">
      <alignment horizontal="left" vertical="center"/>
    </xf>
    <xf numFmtId="0" fontId="10" fillId="0" borderId="19" xfId="0" applyFont="1" applyBorder="1" applyAlignment="1">
      <alignment horizontal="left" vertical="center"/>
    </xf>
    <xf numFmtId="0" fontId="11" fillId="0" borderId="20" xfId="0" applyFont="1" applyBorder="1" applyAlignment="1">
      <alignment horizontal="center" vertical="center"/>
    </xf>
    <xf numFmtId="0" fontId="11" fillId="0" borderId="79" xfId="0" applyFont="1" applyBorder="1" applyAlignment="1">
      <alignment horizontal="center" vertical="center"/>
    </xf>
    <xf numFmtId="0" fontId="9" fillId="0" borderId="15"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20" fillId="0" borderId="0" xfId="0" applyFont="1" applyBorder="1" applyAlignment="1">
      <alignment horizontal="left"/>
    </xf>
    <xf numFmtId="0" fontId="20" fillId="0" borderId="51" xfId="0" applyFont="1" applyBorder="1" applyAlignment="1">
      <alignment horizontal="left"/>
    </xf>
    <xf numFmtId="3" fontId="7" fillId="0" borderId="29" xfId="0" applyNumberFormat="1" applyFont="1" applyBorder="1" applyProtection="1">
      <protection locked="0"/>
    </xf>
    <xf numFmtId="3" fontId="7" fillId="0" borderId="27" xfId="0" applyNumberFormat="1" applyFont="1" applyBorder="1" applyProtection="1">
      <protection locked="0"/>
    </xf>
    <xf numFmtId="3" fontId="7" fillId="0" borderId="28" xfId="0" applyNumberFormat="1" applyFont="1" applyBorder="1" applyProtection="1">
      <protection locked="0"/>
    </xf>
    <xf numFmtId="3" fontId="7" fillId="0" borderId="30" xfId="0" applyNumberFormat="1" applyFont="1" applyBorder="1" applyProtection="1">
      <protection locked="0"/>
    </xf>
    <xf numFmtId="0" fontId="20" fillId="0" borderId="33" xfId="0" applyFont="1"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9" xfId="0" applyFont="1" applyBorder="1" applyAlignment="1">
      <alignment horizontal="center"/>
    </xf>
    <xf numFmtId="0" fontId="20" fillId="0" borderId="10" xfId="0" applyFont="1" applyBorder="1" applyAlignment="1">
      <alignment horizontal="center"/>
    </xf>
    <xf numFmtId="0" fontId="20" fillId="0" borderId="19" xfId="0" applyFont="1" applyBorder="1" applyAlignment="1">
      <alignment horizontal="center"/>
    </xf>
    <xf numFmtId="3" fontId="0" fillId="0" borderId="43" xfId="0" applyNumberFormat="1" applyBorder="1" applyProtection="1">
      <protection locked="0"/>
    </xf>
    <xf numFmtId="3" fontId="0" fillId="0" borderId="41" xfId="0" applyNumberFormat="1" applyBorder="1" applyProtection="1">
      <protection locked="0"/>
    </xf>
    <xf numFmtId="3" fontId="0" fillId="0" borderId="42" xfId="0" applyNumberFormat="1" applyBorder="1" applyProtection="1">
      <protection locked="0"/>
    </xf>
    <xf numFmtId="0" fontId="20" fillId="0" borderId="44" xfId="0" applyFont="1" applyBorder="1" applyAlignment="1">
      <alignment horizontal="center"/>
    </xf>
    <xf numFmtId="0" fontId="20" fillId="0" borderId="45" xfId="0" applyFont="1" applyBorder="1" applyAlignment="1">
      <alignment horizontal="center"/>
    </xf>
    <xf numFmtId="0" fontId="20" fillId="0" borderId="46" xfId="0" applyFont="1" applyBorder="1" applyAlignment="1">
      <alignment horizontal="center"/>
    </xf>
    <xf numFmtId="0" fontId="10" fillId="0" borderId="9" xfId="0" applyFont="1" applyBorder="1" applyAlignment="1">
      <alignment horizontal="left" vertical="center"/>
    </xf>
    <xf numFmtId="0" fontId="10" fillId="0" borderId="111" xfId="0" applyFont="1" applyBorder="1" applyAlignment="1">
      <alignment horizontal="left" vertical="center"/>
    </xf>
    <xf numFmtId="0" fontId="10" fillId="0" borderId="11" xfId="0" applyFont="1" applyBorder="1" applyAlignment="1">
      <alignment horizontal="left" vertical="center"/>
    </xf>
    <xf numFmtId="3" fontId="10" fillId="0" borderId="40" xfId="0" applyNumberFormat="1" applyFont="1" applyBorder="1" applyAlignment="1" applyProtection="1">
      <alignment vertical="center"/>
      <protection locked="0"/>
    </xf>
    <xf numFmtId="3" fontId="10" fillId="0" borderId="41" xfId="0" applyNumberFormat="1" applyFont="1" applyBorder="1" applyAlignment="1" applyProtection="1">
      <alignment vertical="center"/>
      <protection locked="0"/>
    </xf>
    <xf numFmtId="3" fontId="10" fillId="0" borderId="42" xfId="0" applyNumberFormat="1" applyFont="1" applyBorder="1" applyAlignment="1" applyProtection="1">
      <alignment vertical="center"/>
      <protection locked="0"/>
    </xf>
    <xf numFmtId="3" fontId="10" fillId="0" borderId="43" xfId="0" applyNumberFormat="1" applyFont="1" applyBorder="1" applyProtection="1">
      <protection locked="0"/>
    </xf>
    <xf numFmtId="3" fontId="10" fillId="0" borderId="41" xfId="0" applyNumberFormat="1" applyFont="1" applyBorder="1" applyProtection="1">
      <protection locked="0"/>
    </xf>
    <xf numFmtId="3" fontId="10" fillId="0" borderId="54" xfId="0" applyNumberFormat="1" applyFont="1" applyBorder="1" applyProtection="1">
      <protection locked="0"/>
    </xf>
    <xf numFmtId="49" fontId="11" fillId="0" borderId="49" xfId="0" applyNumberFormat="1" applyFont="1" applyBorder="1" applyAlignment="1">
      <alignment horizontal="center" vertical="center"/>
    </xf>
    <xf numFmtId="49" fontId="11" fillId="0" borderId="39" xfId="0" applyNumberFormat="1" applyFont="1" applyBorder="1" applyAlignment="1">
      <alignment horizontal="center" vertical="center"/>
    </xf>
    <xf numFmtId="0" fontId="10" fillId="0" borderId="48" xfId="0" applyFont="1" applyBorder="1" applyAlignment="1">
      <alignment horizontal="left" vertical="center"/>
    </xf>
    <xf numFmtId="0" fontId="11" fillId="0" borderId="0" xfId="0" applyFont="1" applyBorder="1" applyAlignment="1">
      <alignment horizontal="left" vertical="center"/>
    </xf>
    <xf numFmtId="0" fontId="11" fillId="0" borderId="52" xfId="0" applyFont="1" applyBorder="1" applyAlignment="1">
      <alignment horizontal="left" vertical="center"/>
    </xf>
    <xf numFmtId="0" fontId="11" fillId="0" borderId="19" xfId="0" applyFont="1" applyBorder="1" applyAlignment="1">
      <alignment horizontal="left" vertical="center"/>
    </xf>
    <xf numFmtId="0" fontId="11" fillId="0" borderId="49" xfId="0" applyFont="1" applyBorder="1" applyAlignment="1">
      <alignment horizontal="center" vertical="center"/>
    </xf>
    <xf numFmtId="0" fontId="11" fillId="0" borderId="0" xfId="0" applyFont="1" applyBorder="1" applyAlignment="1">
      <alignment horizontal="center" vertical="center"/>
    </xf>
    <xf numFmtId="0" fontId="11" fillId="0" borderId="8" xfId="0" applyFont="1" applyBorder="1" applyAlignment="1">
      <alignment horizontal="center" vertical="center"/>
    </xf>
    <xf numFmtId="49" fontId="10" fillId="0" borderId="91" xfId="0" applyNumberFormat="1" applyFont="1" applyBorder="1" applyAlignment="1">
      <alignment horizontal="center" vertical="center"/>
    </xf>
    <xf numFmtId="0" fontId="0" fillId="0" borderId="93" xfId="0" applyBorder="1" applyAlignment="1">
      <alignment horizontal="center"/>
    </xf>
    <xf numFmtId="49" fontId="10" fillId="0" borderId="33" xfId="0" applyNumberFormat="1" applyFont="1" applyBorder="1" applyAlignment="1">
      <alignment horizontal="left" vertical="center"/>
    </xf>
    <xf numFmtId="49" fontId="10" fillId="0" borderId="37" xfId="0" applyNumberFormat="1" applyFont="1" applyBorder="1" applyAlignment="1">
      <alignment horizontal="left" vertical="center"/>
    </xf>
    <xf numFmtId="3" fontId="10" fillId="0" borderId="35" xfId="0" applyNumberFormat="1" applyFont="1" applyBorder="1" applyAlignment="1" applyProtection="1">
      <alignment vertical="center"/>
      <protection locked="0"/>
    </xf>
    <xf numFmtId="3" fontId="10" fillId="0" borderId="34" xfId="0" applyNumberFormat="1" applyFont="1" applyBorder="1" applyAlignment="1" applyProtection="1">
      <alignment vertical="center"/>
      <protection locked="0"/>
    </xf>
    <xf numFmtId="3" fontId="10" fillId="0" borderId="36" xfId="0" applyNumberFormat="1" applyFont="1" applyBorder="1" applyAlignment="1" applyProtection="1">
      <alignment vertical="center"/>
      <protection locked="0"/>
    </xf>
    <xf numFmtId="0" fontId="10" fillId="0" borderId="33" xfId="0" applyFont="1" applyBorder="1" applyAlignment="1">
      <alignment horizontal="left" vertical="center"/>
    </xf>
    <xf numFmtId="0" fontId="10" fillId="0" borderId="37" xfId="0" applyFont="1" applyBorder="1" applyAlignment="1">
      <alignment horizontal="left" vertical="center"/>
    </xf>
    <xf numFmtId="0" fontId="10" fillId="0" borderId="33" xfId="0" applyFont="1" applyBorder="1" applyAlignment="1">
      <alignment vertical="center"/>
    </xf>
    <xf numFmtId="0" fontId="10" fillId="0" borderId="34" xfId="0" applyFont="1" applyBorder="1" applyAlignment="1">
      <alignment vertical="center"/>
    </xf>
    <xf numFmtId="0" fontId="10" fillId="0" borderId="37" xfId="0" applyFont="1" applyBorder="1" applyAlignment="1">
      <alignment vertical="center"/>
    </xf>
    <xf numFmtId="49" fontId="5" fillId="0" borderId="21" xfId="0" applyNumberFormat="1" applyFont="1" applyBorder="1" applyAlignment="1">
      <alignment horizontal="left" vertical="center"/>
    </xf>
    <xf numFmtId="49" fontId="5" fillId="0" borderId="16" xfId="0" applyNumberFormat="1" applyFont="1" applyBorder="1" applyAlignment="1">
      <alignment horizontal="left" vertical="center"/>
    </xf>
    <xf numFmtId="49" fontId="5" fillId="0" borderId="18" xfId="0" applyNumberFormat="1" applyFont="1" applyBorder="1" applyAlignment="1">
      <alignment horizontal="left" vertical="center"/>
    </xf>
    <xf numFmtId="3" fontId="5" fillId="0" borderId="21" xfId="0" applyNumberFormat="1" applyFont="1" applyBorder="1"/>
    <xf numFmtId="3" fontId="5" fillId="0" borderId="16" xfId="0" applyNumberFormat="1" applyFont="1" applyBorder="1"/>
    <xf numFmtId="3" fontId="5" fillId="0" borderId="17" xfId="0" applyNumberFormat="1" applyFont="1" applyBorder="1"/>
    <xf numFmtId="3" fontId="5" fillId="0" borderId="15" xfId="0" applyNumberFormat="1" applyFont="1" applyBorder="1"/>
    <xf numFmtId="3" fontId="5" fillId="0" borderId="18" xfId="0" applyNumberFormat="1" applyFont="1" applyBorder="1"/>
    <xf numFmtId="49" fontId="20" fillId="0" borderId="31" xfId="0" applyNumberFormat="1" applyFont="1" applyBorder="1" applyAlignment="1">
      <alignment horizontal="center" vertical="center" textRotation="90"/>
    </xf>
    <xf numFmtId="0" fontId="20" fillId="0" borderId="31" xfId="0" applyFont="1" applyBorder="1" applyAlignment="1"/>
    <xf numFmtId="0" fontId="20" fillId="0" borderId="95" xfId="0" applyFont="1" applyBorder="1" applyAlignment="1"/>
    <xf numFmtId="0" fontId="7" fillId="0" borderId="29" xfId="0" applyFont="1" applyBorder="1" applyAlignment="1">
      <alignment horizontal="left" vertical="center"/>
    </xf>
    <xf numFmtId="0" fontId="7" fillId="0" borderId="27" xfId="0" applyFont="1" applyBorder="1" applyAlignment="1">
      <alignment horizontal="left" vertical="center"/>
    </xf>
    <xf numFmtId="0" fontId="7" fillId="0" borderId="30" xfId="0" applyFont="1" applyBorder="1" applyAlignment="1">
      <alignment horizontal="left" vertical="center"/>
    </xf>
    <xf numFmtId="3" fontId="10" fillId="0" borderId="26" xfId="0" applyNumberFormat="1" applyFont="1" applyBorder="1" applyAlignment="1" applyProtection="1">
      <alignment vertical="center"/>
      <protection locked="0"/>
    </xf>
    <xf numFmtId="3" fontId="10" fillId="0" borderId="27" xfId="0" applyNumberFormat="1" applyFont="1" applyBorder="1" applyAlignment="1" applyProtection="1">
      <alignment vertical="center"/>
      <protection locked="0"/>
    </xf>
    <xf numFmtId="3" fontId="10" fillId="0" borderId="28" xfId="0" applyNumberFormat="1" applyFont="1" applyBorder="1" applyAlignment="1" applyProtection="1">
      <alignment vertical="center"/>
      <protection locked="0"/>
    </xf>
    <xf numFmtId="3" fontId="10" fillId="0" borderId="29" xfId="0" applyNumberFormat="1" applyFont="1" applyBorder="1" applyAlignment="1" applyProtection="1">
      <alignment vertical="center"/>
      <protection locked="0"/>
    </xf>
    <xf numFmtId="3" fontId="10" fillId="0" borderId="30" xfId="0" applyNumberFormat="1" applyFont="1" applyBorder="1" applyAlignment="1" applyProtection="1">
      <alignment vertical="center"/>
      <protection locked="0"/>
    </xf>
    <xf numFmtId="49" fontId="10" fillId="0" borderId="93" xfId="0" applyNumberFormat="1" applyFont="1" applyBorder="1" applyAlignment="1">
      <alignment horizontal="center" vertical="center"/>
    </xf>
    <xf numFmtId="0" fontId="5" fillId="0" borderId="21" xfId="0" applyFont="1" applyBorder="1" applyAlignment="1">
      <alignment horizontal="left" vertical="center"/>
    </xf>
    <xf numFmtId="0" fontId="5" fillId="0" borderId="16" xfId="0" applyFont="1" applyBorder="1" applyAlignment="1">
      <alignment horizontal="left" vertical="center"/>
    </xf>
    <xf numFmtId="0" fontId="5" fillId="0" borderId="18" xfId="0" applyFont="1" applyBorder="1" applyAlignment="1">
      <alignment horizontal="left" vertical="center"/>
    </xf>
    <xf numFmtId="0" fontId="7" fillId="0" borderId="26" xfId="0" applyFont="1" applyBorder="1" applyAlignment="1"/>
    <xf numFmtId="0" fontId="7" fillId="0" borderId="27" xfId="0" applyFont="1" applyBorder="1" applyAlignment="1"/>
    <xf numFmtId="0" fontId="7" fillId="0" borderId="30" xfId="0" applyFont="1" applyBorder="1" applyAlignment="1"/>
    <xf numFmtId="3" fontId="10" fillId="0" borderId="26" xfId="0" applyNumberFormat="1" applyFont="1" applyBorder="1" applyProtection="1">
      <protection locked="0"/>
    </xf>
    <xf numFmtId="3" fontId="10" fillId="0" borderId="27" xfId="0" applyNumberFormat="1" applyFont="1" applyBorder="1" applyProtection="1">
      <protection locked="0"/>
    </xf>
    <xf numFmtId="3" fontId="10" fillId="0" borderId="28" xfId="0" applyNumberFormat="1" applyFont="1" applyBorder="1" applyProtection="1">
      <protection locked="0"/>
    </xf>
    <xf numFmtId="3" fontId="10" fillId="0" borderId="29" xfId="0" applyNumberFormat="1" applyFont="1" applyBorder="1" applyProtection="1">
      <protection locked="0"/>
    </xf>
    <xf numFmtId="3" fontId="10" fillId="0" borderId="30" xfId="0" applyNumberFormat="1" applyFont="1" applyBorder="1" applyProtection="1">
      <protection locked="0"/>
    </xf>
    <xf numFmtId="0" fontId="7" fillId="0" borderId="40" xfId="0" applyFont="1" applyBorder="1" applyAlignment="1"/>
    <xf numFmtId="0" fontId="7" fillId="0" borderId="41" xfId="0" applyFont="1" applyBorder="1" applyAlignment="1"/>
    <xf numFmtId="0" fontId="7" fillId="0" borderId="54" xfId="0" applyFont="1" applyBorder="1" applyAlignment="1"/>
    <xf numFmtId="3" fontId="10" fillId="0" borderId="40" xfId="0" applyNumberFormat="1" applyFont="1" applyBorder="1" applyProtection="1">
      <protection locked="0"/>
    </xf>
    <xf numFmtId="3" fontId="10" fillId="0" borderId="42" xfId="0" applyNumberFormat="1" applyFont="1" applyBorder="1" applyProtection="1">
      <protection locked="0"/>
    </xf>
    <xf numFmtId="0" fontId="21" fillId="0" borderId="33" xfId="0" applyFont="1" applyBorder="1" applyAlignment="1">
      <alignment horizontal="left" vertical="center"/>
    </xf>
    <xf numFmtId="0" fontId="21" fillId="0" borderId="34" xfId="0" applyFont="1" applyBorder="1" applyAlignment="1">
      <alignment horizontal="left" vertical="center"/>
    </xf>
    <xf numFmtId="0" fontId="21" fillId="0" borderId="37" xfId="0" applyFont="1" applyBorder="1" applyAlignment="1">
      <alignment horizontal="left" vertical="center"/>
    </xf>
    <xf numFmtId="3" fontId="10" fillId="0" borderId="21" xfId="0" applyNumberFormat="1" applyFont="1" applyBorder="1"/>
    <xf numFmtId="3" fontId="10" fillId="0" borderId="16" xfId="0" applyNumberFormat="1" applyFont="1" applyBorder="1"/>
    <xf numFmtId="3" fontId="10" fillId="0" borderId="17" xfId="0" applyNumberFormat="1" applyFont="1" applyBorder="1"/>
    <xf numFmtId="3" fontId="10" fillId="0" borderId="15" xfId="0" applyNumberFormat="1" applyFont="1" applyBorder="1"/>
    <xf numFmtId="3" fontId="10" fillId="0" borderId="18" xfId="0" applyNumberFormat="1" applyFont="1" applyBorder="1"/>
    <xf numFmtId="0" fontId="18" fillId="0" borderId="23" xfId="0" applyFont="1" applyBorder="1" applyAlignment="1">
      <alignment horizontal="center" vertical="center" textRotation="90" wrapText="1"/>
    </xf>
    <xf numFmtId="0" fontId="18" fillId="0" borderId="31" xfId="0" applyFont="1" applyBorder="1" applyAlignment="1">
      <alignment horizontal="center" vertical="center" wrapText="1"/>
    </xf>
    <xf numFmtId="0" fontId="10" fillId="0" borderId="79" xfId="0" applyFont="1" applyBorder="1" applyAlignment="1">
      <alignment horizontal="left" vertical="center"/>
    </xf>
    <xf numFmtId="0" fontId="10" fillId="0" borderId="49" xfId="0" applyFont="1" applyBorder="1" applyAlignment="1">
      <alignment horizontal="left" vertical="center"/>
    </xf>
    <xf numFmtId="0" fontId="10" fillId="0" borderId="0" xfId="0" applyFont="1" applyBorder="1" applyAlignment="1">
      <alignment horizontal="left" vertical="center"/>
    </xf>
    <xf numFmtId="0" fontId="10" fillId="0" borderId="8" xfId="0" applyFont="1" applyBorder="1" applyAlignment="1">
      <alignment horizontal="left" vertical="center"/>
    </xf>
    <xf numFmtId="3" fontId="10" fillId="0" borderId="35" xfId="0" applyNumberFormat="1" applyFont="1" applyBorder="1" applyProtection="1">
      <protection locked="0"/>
    </xf>
    <xf numFmtId="3" fontId="10" fillId="0" borderId="36" xfId="0" applyNumberFormat="1" applyFont="1" applyBorder="1" applyProtection="1">
      <protection locked="0"/>
    </xf>
    <xf numFmtId="0" fontId="10" fillId="0" borderId="15" xfId="0" applyFont="1" applyBorder="1" applyAlignment="1">
      <alignment horizontal="right" vertical="center"/>
    </xf>
    <xf numFmtId="0" fontId="10" fillId="0" borderId="18" xfId="0" applyFont="1" applyBorder="1" applyAlignment="1">
      <alignment horizontal="right" vertical="center"/>
    </xf>
    <xf numFmtId="0" fontId="0" fillId="0" borderId="4" xfId="0" applyBorder="1" applyAlignment="1">
      <alignment horizontal="center"/>
    </xf>
    <xf numFmtId="0" fontId="0" fillId="0" borderId="5" xfId="0" applyBorder="1" applyAlignment="1">
      <alignment horizontal="center"/>
    </xf>
    <xf numFmtId="0" fontId="0" fillId="0" borderId="65" xfId="0" applyBorder="1" applyAlignment="1">
      <alignment horizontal="center"/>
    </xf>
    <xf numFmtId="0" fontId="19" fillId="0" borderId="68" xfId="0" applyFont="1" applyBorder="1" applyAlignment="1">
      <alignment horizontal="center" vertical="center"/>
    </xf>
    <xf numFmtId="0" fontId="19" fillId="0" borderId="69" xfId="0" applyFont="1" applyBorder="1" applyAlignment="1">
      <alignment horizontal="center" vertical="center"/>
    </xf>
    <xf numFmtId="0" fontId="18" fillId="0" borderId="53" xfId="0" applyFont="1" applyBorder="1" applyAlignment="1">
      <alignment horizontal="center" vertical="center" wrapText="1"/>
    </xf>
    <xf numFmtId="0" fontId="14" fillId="0" borderId="1" xfId="0" applyFont="1" applyBorder="1" applyAlignment="1">
      <alignment horizontal="center" vertical="center"/>
    </xf>
    <xf numFmtId="0" fontId="14" fillId="0" borderId="2" xfId="0" applyFont="1" applyBorder="1" applyAlignment="1">
      <alignment horizontal="center" vertical="center"/>
    </xf>
    <xf numFmtId="0" fontId="14" fillId="0" borderId="3" xfId="0" applyFont="1" applyBorder="1" applyAlignment="1">
      <alignment horizontal="center" vertical="center"/>
    </xf>
    <xf numFmtId="0" fontId="8" fillId="0" borderId="0" xfId="0" applyFont="1" applyBorder="1" applyAlignment="1">
      <alignment horizontal="center" vertical="center"/>
    </xf>
    <xf numFmtId="0" fontId="0" fillId="0" borderId="4" xfId="0" applyBorder="1" applyAlignment="1">
      <alignment horizontal="center" vertical="center"/>
    </xf>
    <xf numFmtId="0" fontId="0" fillId="0" borderId="5" xfId="0" applyBorder="1" applyAlignment="1">
      <alignment vertical="center"/>
    </xf>
    <xf numFmtId="0" fontId="0" fillId="0" borderId="5" xfId="0" applyBorder="1" applyAlignment="1">
      <alignment horizontal="center" vertical="center"/>
    </xf>
    <xf numFmtId="0" fontId="0" fillId="0" borderId="6" xfId="0" applyBorder="1" applyAlignment="1">
      <alignment horizontal="center" vertical="center"/>
    </xf>
    <xf numFmtId="0" fontId="0" fillId="0" borderId="70" xfId="0" applyBorder="1" applyAlignment="1">
      <alignment horizontal="center" vertical="center"/>
    </xf>
    <xf numFmtId="0" fontId="0" fillId="0" borderId="97" xfId="0" applyBorder="1" applyAlignment="1">
      <alignment horizontal="center" vertical="center"/>
    </xf>
    <xf numFmtId="3" fontId="14" fillId="0" borderId="21" xfId="0" applyNumberFormat="1" applyFont="1" applyBorder="1" applyAlignment="1">
      <alignment vertical="center"/>
    </xf>
    <xf numFmtId="3" fontId="14" fillId="0" borderId="16" xfId="0" applyNumberFormat="1" applyFont="1" applyBorder="1" applyAlignment="1">
      <alignment vertical="center"/>
    </xf>
    <xf numFmtId="3" fontId="14" fillId="0" borderId="17" xfId="0" applyNumberFormat="1" applyFont="1" applyBorder="1" applyAlignment="1">
      <alignment vertical="center"/>
    </xf>
    <xf numFmtId="3" fontId="14" fillId="0" borderId="15" xfId="0" applyNumberFormat="1" applyFont="1" applyBorder="1" applyAlignment="1">
      <alignment vertical="center"/>
    </xf>
    <xf numFmtId="3" fontId="14" fillId="0" borderId="18" xfId="0" applyNumberFormat="1" applyFont="1" applyBorder="1" applyAlignment="1">
      <alignment vertical="center"/>
    </xf>
    <xf numFmtId="49" fontId="5" fillId="0" borderId="72" xfId="0" applyNumberFormat="1" applyFont="1" applyBorder="1" applyAlignment="1">
      <alignment horizontal="left" vertical="center"/>
    </xf>
    <xf numFmtId="49" fontId="5" fillId="0" borderId="70" xfId="0" applyNumberFormat="1" applyFont="1" applyBorder="1" applyAlignment="1">
      <alignment horizontal="left" vertical="center"/>
    </xf>
    <xf numFmtId="49" fontId="5" fillId="0" borderId="97" xfId="0" applyNumberFormat="1" applyFont="1" applyBorder="1" applyAlignment="1">
      <alignment horizontal="left" vertical="center"/>
    </xf>
    <xf numFmtId="3" fontId="14" fillId="0" borderId="56" xfId="0" applyNumberFormat="1" applyFont="1" applyBorder="1" applyAlignment="1">
      <alignment vertical="center"/>
    </xf>
    <xf numFmtId="3" fontId="14" fillId="0" borderId="57" xfId="0" applyNumberFormat="1" applyFont="1" applyBorder="1" applyAlignment="1">
      <alignment vertical="center"/>
    </xf>
    <xf numFmtId="3" fontId="14" fillId="0" borderId="58" xfId="0" applyNumberFormat="1" applyFont="1" applyBorder="1" applyAlignment="1">
      <alignment vertical="center"/>
    </xf>
    <xf numFmtId="3" fontId="14" fillId="0" borderId="59" xfId="0" applyNumberFormat="1" applyFont="1" applyBorder="1" applyAlignment="1">
      <alignment vertical="center"/>
    </xf>
    <xf numFmtId="3" fontId="14" fillId="0" borderId="60" xfId="0" applyNumberFormat="1" applyFont="1" applyBorder="1" applyAlignment="1">
      <alignment vertical="center"/>
    </xf>
    <xf numFmtId="0" fontId="10" fillId="0" borderId="43" xfId="0" applyFont="1" applyBorder="1" applyAlignment="1">
      <alignment horizontal="left" vertical="center"/>
    </xf>
    <xf numFmtId="0" fontId="10" fillId="0" borderId="41" xfId="0" applyFont="1" applyBorder="1" applyAlignment="1">
      <alignment horizontal="left" vertical="center"/>
    </xf>
    <xf numFmtId="0" fontId="10" fillId="0" borderId="54" xfId="0" applyFont="1" applyBorder="1" applyAlignment="1">
      <alignment horizontal="left" vertical="center"/>
    </xf>
    <xf numFmtId="3" fontId="10" fillId="0" borderId="33" xfId="0" applyNumberFormat="1" applyFont="1" applyBorder="1" applyAlignment="1" applyProtection="1">
      <alignment vertical="center"/>
      <protection locked="0"/>
    </xf>
    <xf numFmtId="3" fontId="10" fillId="0" borderId="37" xfId="0" applyNumberFormat="1" applyFont="1" applyBorder="1" applyAlignment="1" applyProtection="1">
      <alignment vertical="center"/>
      <protection locked="0"/>
    </xf>
    <xf numFmtId="3" fontId="10" fillId="0" borderId="17" xfId="0" applyNumberFormat="1" applyFont="1" applyBorder="1" applyAlignment="1">
      <alignment vertical="center"/>
    </xf>
    <xf numFmtId="3" fontId="10" fillId="0" borderId="15" xfId="0" applyNumberFormat="1" applyFont="1" applyBorder="1" applyAlignment="1">
      <alignment vertical="center"/>
    </xf>
    <xf numFmtId="0" fontId="18" fillId="0" borderId="23" xfId="0" applyFont="1" applyBorder="1" applyAlignment="1">
      <alignment horizontal="center" vertical="center" textRotation="90"/>
    </xf>
    <xf numFmtId="0" fontId="18" fillId="0" borderId="31" xfId="0" applyFont="1" applyBorder="1" applyAlignment="1">
      <alignment horizontal="center" vertical="center"/>
    </xf>
    <xf numFmtId="0" fontId="18" fillId="0" borderId="53" xfId="0" applyFont="1" applyBorder="1" applyAlignment="1">
      <alignment horizontal="center" vertical="center"/>
    </xf>
    <xf numFmtId="3" fontId="10" fillId="0" borderId="43" xfId="0" applyNumberFormat="1" applyFont="1" applyBorder="1" applyAlignment="1" applyProtection="1">
      <alignment vertical="center"/>
      <protection locked="0"/>
    </xf>
    <xf numFmtId="3" fontId="10" fillId="0" borderId="54" xfId="0" applyNumberFormat="1" applyFont="1" applyBorder="1" applyAlignment="1" applyProtection="1">
      <alignment vertical="center"/>
      <protection locked="0"/>
    </xf>
    <xf numFmtId="0" fontId="11" fillId="0" borderId="31" xfId="0" applyFont="1" applyBorder="1" applyAlignment="1">
      <alignment horizontal="center" vertical="center"/>
    </xf>
    <xf numFmtId="0" fontId="11" fillId="0" borderId="53" xfId="0" applyFont="1" applyBorder="1" applyAlignment="1"/>
    <xf numFmtId="3" fontId="10" fillId="0" borderId="101" xfId="0" applyNumberFormat="1" applyFont="1" applyBorder="1" applyAlignment="1" applyProtection="1">
      <alignment vertical="center"/>
      <protection locked="0"/>
    </xf>
    <xf numFmtId="3" fontId="10" fillId="0" borderId="45" xfId="0" applyNumberFormat="1" applyFont="1" applyBorder="1" applyAlignment="1" applyProtection="1">
      <alignment vertical="center"/>
      <protection locked="0"/>
    </xf>
    <xf numFmtId="3" fontId="10" fillId="0" borderId="46" xfId="0" applyNumberFormat="1" applyFont="1" applyBorder="1" applyAlignment="1" applyProtection="1">
      <alignment vertical="center"/>
      <protection locked="0"/>
    </xf>
    <xf numFmtId="3" fontId="10" fillId="0" borderId="44" xfId="0" applyNumberFormat="1" applyFont="1" applyBorder="1" applyAlignment="1" applyProtection="1">
      <alignment vertical="center"/>
      <protection locked="0"/>
    </xf>
    <xf numFmtId="3" fontId="10" fillId="0" borderId="82" xfId="0" applyNumberFormat="1" applyFont="1" applyBorder="1" applyAlignment="1" applyProtection="1">
      <alignment vertical="center"/>
      <protection locked="0"/>
    </xf>
    <xf numFmtId="0" fontId="17" fillId="0" borderId="31" xfId="0" applyFont="1" applyBorder="1" applyAlignment="1">
      <alignment horizontal="center" vertical="center" textRotation="90" wrapText="1"/>
    </xf>
    <xf numFmtId="0" fontId="17" fillId="0" borderId="53" xfId="0" applyFont="1" applyBorder="1" applyAlignment="1">
      <alignment horizontal="center" vertical="center" textRotation="90" wrapText="1"/>
    </xf>
    <xf numFmtId="0" fontId="10" fillId="0" borderId="29" xfId="0" applyFont="1" applyBorder="1" applyAlignment="1">
      <alignment vertical="center"/>
    </xf>
    <xf numFmtId="0" fontId="10" fillId="0" borderId="27" xfId="0" applyFont="1" applyBorder="1" applyAlignment="1">
      <alignment vertical="center"/>
    </xf>
    <xf numFmtId="0" fontId="10" fillId="3" borderId="27" xfId="0" applyFont="1" applyFill="1" applyBorder="1" applyAlignment="1">
      <alignment horizontal="right" vertical="center"/>
    </xf>
    <xf numFmtId="0" fontId="10" fillId="3" borderId="30" xfId="0" applyFont="1" applyFill="1" applyBorder="1" applyAlignment="1">
      <alignment horizontal="right" vertical="center"/>
    </xf>
    <xf numFmtId="0" fontId="10" fillId="0" borderId="39" xfId="0" applyFont="1" applyBorder="1" applyAlignment="1">
      <alignment vertical="center"/>
    </xf>
    <xf numFmtId="0" fontId="10" fillId="0" borderId="10" xfId="0" applyFont="1" applyBorder="1" applyAlignment="1">
      <alignment vertical="center"/>
    </xf>
    <xf numFmtId="0" fontId="10" fillId="3" borderId="10" xfId="0" applyFont="1" applyFill="1" applyBorder="1" applyAlignment="1">
      <alignment horizontal="right" vertical="center"/>
    </xf>
    <xf numFmtId="0" fontId="10" fillId="3" borderId="11" xfId="0" applyFont="1" applyFill="1" applyBorder="1" applyAlignment="1">
      <alignment horizontal="right" vertical="center"/>
    </xf>
    <xf numFmtId="0" fontId="11" fillId="0" borderId="53" xfId="0" applyFont="1" applyBorder="1" applyAlignment="1">
      <alignment horizontal="center" vertical="center" textRotation="90"/>
    </xf>
    <xf numFmtId="0" fontId="10" fillId="0" borderId="29" xfId="0" applyFont="1" applyBorder="1" applyAlignment="1">
      <alignment horizontal="left" vertical="center"/>
    </xf>
    <xf numFmtId="0" fontId="10" fillId="0" borderId="27" xfId="0" applyFont="1" applyBorder="1" applyAlignment="1">
      <alignment horizontal="left" vertical="center"/>
    </xf>
    <xf numFmtId="0" fontId="10" fillId="0" borderId="30" xfId="0" applyFont="1" applyBorder="1" applyAlignment="1">
      <alignment horizontal="left" vertical="center"/>
    </xf>
    <xf numFmtId="0" fontId="10" fillId="0" borderId="47" xfId="0" applyFont="1" applyBorder="1" applyAlignment="1">
      <alignment horizontal="left" vertical="center"/>
    </xf>
    <xf numFmtId="0" fontId="10" fillId="0" borderId="80" xfId="0" applyFont="1" applyBorder="1" applyAlignment="1">
      <alignment horizontal="left" vertical="center"/>
    </xf>
    <xf numFmtId="0" fontId="17" fillId="0" borderId="24" xfId="0" applyFont="1" applyBorder="1" applyAlignment="1">
      <alignment horizontal="center" vertical="center" textRotation="90" wrapText="1"/>
    </xf>
    <xf numFmtId="0" fontId="17" fillId="0" borderId="32" xfId="0" applyFont="1" applyBorder="1" applyAlignment="1">
      <alignment horizontal="center" vertical="center" textRotation="90" wrapText="1"/>
    </xf>
    <xf numFmtId="0" fontId="17" fillId="0" borderId="38" xfId="0" applyFont="1" applyBorder="1" applyAlignment="1">
      <alignment horizontal="center" vertical="center" textRotation="90" wrapText="1"/>
    </xf>
    <xf numFmtId="0" fontId="10" fillId="0" borderId="107" xfId="0" applyFont="1" applyBorder="1" applyAlignment="1">
      <alignment horizontal="left" vertical="center"/>
    </xf>
    <xf numFmtId="0" fontId="10" fillId="0" borderId="94" xfId="0" applyFont="1" applyBorder="1" applyAlignment="1">
      <alignment horizontal="left" vertical="center"/>
    </xf>
    <xf numFmtId="49" fontId="10" fillId="0" borderId="34" xfId="0" applyNumberFormat="1" applyFont="1" applyBorder="1" applyAlignment="1">
      <alignment horizontal="left"/>
    </xf>
    <xf numFmtId="49" fontId="10" fillId="0" borderId="37" xfId="0" applyNumberFormat="1" applyFont="1" applyBorder="1" applyAlignment="1">
      <alignment horizontal="left"/>
    </xf>
    <xf numFmtId="0" fontId="10" fillId="0" borderId="44" xfId="0" applyFont="1" applyBorder="1" applyAlignment="1">
      <alignment horizontal="left" vertical="center"/>
    </xf>
    <xf numFmtId="0" fontId="10" fillId="0" borderId="45" xfId="0" applyFont="1" applyBorder="1" applyAlignment="1">
      <alignment horizontal="left" vertical="center"/>
    </xf>
    <xf numFmtId="0" fontId="10" fillId="0" borderId="82" xfId="0" applyFont="1" applyBorder="1" applyAlignment="1">
      <alignment horizontal="left" vertical="center"/>
    </xf>
    <xf numFmtId="3" fontId="10" fillId="0" borderId="43" xfId="0" applyNumberFormat="1" applyFont="1" applyBorder="1" applyAlignment="1">
      <alignment vertical="center"/>
    </xf>
    <xf numFmtId="0" fontId="10" fillId="0" borderId="49" xfId="0" applyFont="1" applyBorder="1" applyAlignment="1">
      <alignment vertical="center"/>
    </xf>
    <xf numFmtId="0" fontId="10" fillId="0" borderId="0" xfId="0" applyFont="1" applyBorder="1" applyAlignment="1">
      <alignment vertical="center"/>
    </xf>
    <xf numFmtId="0" fontId="10" fillId="0" borderId="8" xfId="0" applyFont="1" applyBorder="1" applyAlignment="1">
      <alignment vertical="center"/>
    </xf>
    <xf numFmtId="3" fontId="10" fillId="0" borderId="29" xfId="0" applyNumberFormat="1" applyFont="1" applyBorder="1" applyAlignment="1">
      <alignment vertical="center"/>
    </xf>
    <xf numFmtId="0" fontId="10" fillId="0" borderId="47" xfId="0" applyFont="1" applyBorder="1" applyAlignment="1">
      <alignment vertical="center"/>
    </xf>
    <xf numFmtId="0" fontId="10" fillId="0" borderId="80" xfId="0" applyFont="1" applyBorder="1" applyAlignment="1">
      <alignment vertical="center"/>
    </xf>
    <xf numFmtId="3" fontId="10" fillId="0" borderId="33" xfId="0" applyNumberFormat="1" applyFont="1" applyBorder="1" applyAlignment="1">
      <alignment vertical="center"/>
    </xf>
    <xf numFmtId="0" fontId="0" fillId="0" borderId="68" xfId="0" applyBorder="1" applyAlignment="1">
      <alignment horizontal="center" vertical="center"/>
    </xf>
    <xf numFmtId="0" fontId="0" fillId="0" borderId="69" xfId="0" applyBorder="1" applyAlignment="1">
      <alignment horizontal="center" vertical="center"/>
    </xf>
    <xf numFmtId="0" fontId="0" fillId="0" borderId="12" xfId="0" applyBorder="1" applyAlignment="1">
      <alignment horizontal="center"/>
    </xf>
    <xf numFmtId="0" fontId="0" fillId="0" borderId="13" xfId="0" applyBorder="1" applyAlignment="1">
      <alignment horizontal="center"/>
    </xf>
    <xf numFmtId="0" fontId="0" fillId="0" borderId="101" xfId="0" applyBorder="1" applyAlignment="1">
      <alignment horizontal="center"/>
    </xf>
    <xf numFmtId="0" fontId="0" fillId="0" borderId="45" xfId="0" applyBorder="1" applyAlignment="1">
      <alignment horizontal="center"/>
    </xf>
    <xf numFmtId="0" fontId="17" fillId="0" borderId="16" xfId="0" applyFont="1" applyBorder="1" applyAlignment="1">
      <alignment horizontal="center" vertical="center"/>
    </xf>
    <xf numFmtId="0" fontId="17" fillId="0" borderId="17" xfId="0" applyFont="1" applyBorder="1" applyAlignment="1">
      <alignment horizontal="center" vertical="center"/>
    </xf>
    <xf numFmtId="0" fontId="17" fillId="0" borderId="20" xfId="0" applyFont="1" applyBorder="1" applyAlignment="1">
      <alignment horizontal="center" vertical="center"/>
    </xf>
    <xf numFmtId="0" fontId="17" fillId="0" borderId="13" xfId="0" applyFont="1" applyBorder="1" applyAlignment="1">
      <alignment horizontal="center" vertical="center"/>
    </xf>
    <xf numFmtId="0" fontId="17" fillId="0" borderId="79" xfId="0" applyFont="1" applyBorder="1" applyAlignment="1">
      <alignment horizontal="center" vertical="center"/>
    </xf>
    <xf numFmtId="0" fontId="17" fillId="0" borderId="3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17" fillId="0" borderId="13" xfId="0" applyFont="1" applyBorder="1" applyAlignment="1">
      <alignment horizontal="center" vertical="center" wrapText="1"/>
    </xf>
    <xf numFmtId="0" fontId="17" fillId="0" borderId="14" xfId="0" applyFont="1" applyBorder="1" applyAlignment="1">
      <alignment horizontal="center" vertical="center" wrapText="1"/>
    </xf>
    <xf numFmtId="0" fontId="11" fillId="0" borderId="72" xfId="0" applyFont="1" applyBorder="1" applyAlignment="1">
      <alignment vertical="center"/>
    </xf>
    <xf numFmtId="0" fontId="11" fillId="0" borderId="70" xfId="0" applyFont="1" applyBorder="1" applyAlignment="1">
      <alignment vertical="center"/>
    </xf>
    <xf numFmtId="0" fontId="11" fillId="0" borderId="97" xfId="0" applyFont="1" applyBorder="1" applyAlignment="1">
      <alignment vertical="center"/>
    </xf>
    <xf numFmtId="3" fontId="10" fillId="0" borderId="98" xfId="0" applyNumberFormat="1" applyFont="1" applyBorder="1" applyAlignment="1" applyProtection="1">
      <alignment vertical="center"/>
      <protection locked="0"/>
    </xf>
    <xf numFmtId="3" fontId="10" fillId="0" borderId="99" xfId="0" applyNumberFormat="1" applyFont="1" applyBorder="1" applyAlignment="1" applyProtection="1">
      <alignment vertical="center"/>
      <protection locked="0"/>
    </xf>
    <xf numFmtId="3" fontId="10" fillId="0" borderId="100" xfId="0" applyNumberFormat="1" applyFont="1" applyBorder="1" applyAlignment="1" applyProtection="1">
      <alignment vertical="center"/>
      <protection locked="0"/>
    </xf>
    <xf numFmtId="0" fontId="11" fillId="0" borderId="92" xfId="0" applyFont="1" applyBorder="1" applyAlignment="1">
      <alignment vertical="center"/>
    </xf>
    <xf numFmtId="0" fontId="11" fillId="0" borderId="45" xfId="0" applyFont="1" applyBorder="1" applyAlignment="1">
      <alignment vertical="center"/>
    </xf>
    <xf numFmtId="0" fontId="11" fillId="0" borderId="82" xfId="0" applyFont="1" applyBorder="1" applyAlignment="1">
      <alignment vertical="center"/>
    </xf>
    <xf numFmtId="0" fontId="11" fillId="0" borderId="49" xfId="0" applyFont="1" applyBorder="1" applyAlignment="1">
      <alignment vertical="center"/>
    </xf>
    <xf numFmtId="0" fontId="11" fillId="0" borderId="0" xfId="0" applyFont="1" applyBorder="1" applyAlignment="1">
      <alignment vertical="center"/>
    </xf>
    <xf numFmtId="0" fontId="11" fillId="0" borderId="8" xfId="0" applyFont="1" applyBorder="1" applyAlignment="1">
      <alignment vertical="center"/>
    </xf>
    <xf numFmtId="0" fontId="11" fillId="0" borderId="31" xfId="0" applyFont="1" applyBorder="1" applyAlignment="1">
      <alignment vertical="center" textRotation="90"/>
    </xf>
    <xf numFmtId="0" fontId="0" fillId="0" borderId="31" xfId="0" applyBorder="1" applyAlignment="1">
      <alignment vertical="center" textRotation="90"/>
    </xf>
    <xf numFmtId="0" fontId="0" fillId="0" borderId="95" xfId="0" applyBorder="1" applyAlignment="1">
      <alignment vertical="center" textRotation="90"/>
    </xf>
    <xf numFmtId="0" fontId="11" fillId="0" borderId="86" xfId="0" applyFont="1" applyBorder="1" applyAlignment="1">
      <alignment vertical="center"/>
    </xf>
    <xf numFmtId="0" fontId="11" fillId="0" borderId="87" xfId="0" applyFont="1" applyBorder="1" applyAlignment="1">
      <alignment vertical="center"/>
    </xf>
    <xf numFmtId="0" fontId="11" fillId="0" borderId="88" xfId="0" applyFont="1" applyBorder="1" applyAlignment="1">
      <alignment vertical="center"/>
    </xf>
    <xf numFmtId="3" fontId="10" fillId="0" borderId="89" xfId="0" applyNumberFormat="1" applyFont="1" applyBorder="1" applyAlignment="1" applyProtection="1">
      <alignment vertical="center"/>
      <protection locked="0"/>
    </xf>
    <xf numFmtId="3" fontId="10" fillId="0" borderId="87" xfId="0" applyNumberFormat="1" applyFont="1" applyBorder="1" applyAlignment="1" applyProtection="1">
      <alignment vertical="center"/>
      <protection locked="0"/>
    </xf>
    <xf numFmtId="3" fontId="10" fillId="0" borderId="90" xfId="0" applyNumberFormat="1" applyFont="1" applyBorder="1" applyAlignment="1" applyProtection="1">
      <alignment vertical="center"/>
      <protection locked="0"/>
    </xf>
    <xf numFmtId="3" fontId="10" fillId="0" borderId="86" xfId="0" applyNumberFormat="1" applyFont="1" applyBorder="1" applyAlignment="1" applyProtection="1">
      <alignment vertical="center"/>
      <protection locked="0"/>
    </xf>
    <xf numFmtId="3" fontId="10" fillId="0" borderId="88" xfId="0" applyNumberFormat="1" applyFont="1" applyBorder="1" applyAlignment="1" applyProtection="1">
      <alignment vertical="center"/>
      <protection locked="0"/>
    </xf>
    <xf numFmtId="49" fontId="11" fillId="0" borderId="91" xfId="0" applyNumberFormat="1" applyFont="1" applyBorder="1" applyAlignment="1">
      <alignment horizontal="center" vertical="center"/>
    </xf>
    <xf numFmtId="0" fontId="0" fillId="0" borderId="32" xfId="0" applyBorder="1" applyAlignment="1">
      <alignment horizontal="center" vertical="center"/>
    </xf>
    <xf numFmtId="49" fontId="11" fillId="0" borderId="93" xfId="0" applyNumberFormat="1" applyFont="1" applyBorder="1" applyAlignment="1">
      <alignment horizontal="center" vertical="center"/>
    </xf>
    <xf numFmtId="0" fontId="11" fillId="0" borderId="61" xfId="0" applyFont="1" applyFill="1" applyBorder="1" applyAlignment="1">
      <alignment vertical="center"/>
    </xf>
    <xf numFmtId="0" fontId="11" fillId="0" borderId="2" xfId="0" applyFont="1" applyFill="1" applyBorder="1" applyAlignment="1">
      <alignment vertical="center"/>
    </xf>
    <xf numFmtId="0" fontId="11" fillId="3" borderId="2" xfId="0" applyFont="1" applyFill="1" applyBorder="1" applyAlignment="1">
      <alignment horizontal="right" vertical="center"/>
    </xf>
    <xf numFmtId="0" fontId="11" fillId="3" borderId="3" xfId="0" applyFont="1" applyFill="1" applyBorder="1" applyAlignment="1">
      <alignment horizontal="right" vertical="center"/>
    </xf>
    <xf numFmtId="3" fontId="5" fillId="0" borderId="1" xfId="0" applyNumberFormat="1" applyFont="1" applyBorder="1" applyAlignment="1" applyProtection="1">
      <alignment vertical="center"/>
      <protection locked="0"/>
    </xf>
    <xf numFmtId="3" fontId="5" fillId="0" borderId="2" xfId="0" applyNumberFormat="1" applyFont="1" applyBorder="1" applyAlignment="1" applyProtection="1">
      <alignment vertical="center"/>
      <protection locked="0"/>
    </xf>
    <xf numFmtId="3" fontId="5" fillId="0" borderId="64" xfId="0" applyNumberFormat="1" applyFont="1" applyBorder="1" applyAlignment="1" applyProtection="1">
      <alignment vertical="center"/>
      <protection locked="0"/>
    </xf>
    <xf numFmtId="3" fontId="5" fillId="0" borderId="61" xfId="0" applyNumberFormat="1" applyFont="1" applyBorder="1" applyAlignment="1" applyProtection="1">
      <alignment vertical="center"/>
      <protection locked="0"/>
    </xf>
    <xf numFmtId="3" fontId="5" fillId="0" borderId="3" xfId="0" applyNumberFormat="1" applyFont="1" applyBorder="1" applyAlignment="1" applyProtection="1">
      <alignment vertical="center"/>
      <protection locked="0"/>
    </xf>
    <xf numFmtId="0" fontId="14" fillId="0" borderId="61" xfId="0" applyFont="1" applyBorder="1" applyAlignment="1">
      <alignment horizontal="right" vertical="center"/>
    </xf>
    <xf numFmtId="0" fontId="14" fillId="0" borderId="2" xfId="0" applyFont="1" applyBorder="1" applyAlignment="1">
      <alignment horizontal="right" vertical="center"/>
    </xf>
    <xf numFmtId="0" fontId="14" fillId="0" borderId="3" xfId="0" applyFont="1" applyBorder="1" applyAlignment="1">
      <alignment horizontal="right" vertical="center"/>
    </xf>
    <xf numFmtId="3" fontId="5" fillId="0" borderId="1" xfId="0" applyNumberFormat="1" applyFont="1" applyBorder="1" applyAlignment="1">
      <alignment vertical="center"/>
    </xf>
    <xf numFmtId="3" fontId="5" fillId="0" borderId="2" xfId="0" applyNumberFormat="1" applyFont="1" applyBorder="1" applyAlignment="1">
      <alignment vertical="center"/>
    </xf>
    <xf numFmtId="3" fontId="5" fillId="0" borderId="64" xfId="0" applyNumberFormat="1" applyFont="1" applyBorder="1" applyAlignment="1">
      <alignment vertical="center"/>
    </xf>
    <xf numFmtId="3" fontId="5" fillId="0" borderId="61" xfId="0" applyNumberFormat="1" applyFont="1" applyBorder="1" applyAlignment="1">
      <alignment vertical="center"/>
    </xf>
    <xf numFmtId="3" fontId="5" fillId="0" borderId="3" xfId="0" applyNumberFormat="1" applyFont="1" applyBorder="1" applyAlignment="1">
      <alignment vertical="center"/>
    </xf>
    <xf numFmtId="0" fontId="9" fillId="0" borderId="12" xfId="0" applyFont="1" applyBorder="1" applyAlignment="1">
      <alignment horizontal="center" vertical="center" wrapText="1"/>
    </xf>
    <xf numFmtId="0" fontId="9" fillId="0" borderId="14" xfId="0" applyFont="1" applyBorder="1" applyAlignment="1">
      <alignment horizontal="center" vertical="center" wrapText="1"/>
    </xf>
    <xf numFmtId="0" fontId="11" fillId="0" borderId="59" xfId="0" applyFont="1" applyBorder="1" applyAlignment="1">
      <alignment vertical="center"/>
    </xf>
    <xf numFmtId="0" fontId="11" fillId="0" borderId="57" xfId="0" applyFont="1" applyBorder="1" applyAlignment="1">
      <alignment vertical="center"/>
    </xf>
    <xf numFmtId="0" fontId="11" fillId="0" borderId="60" xfId="0" applyFont="1" applyBorder="1" applyAlignment="1">
      <alignment vertical="center"/>
    </xf>
    <xf numFmtId="3" fontId="10" fillId="0" borderId="56" xfId="0" applyNumberFormat="1" applyFont="1" applyBorder="1" applyAlignment="1" applyProtection="1">
      <alignment vertical="center"/>
      <protection locked="0"/>
    </xf>
    <xf numFmtId="3" fontId="10" fillId="0" borderId="57" xfId="0" applyNumberFormat="1" applyFont="1" applyBorder="1" applyAlignment="1" applyProtection="1">
      <alignment vertical="center"/>
      <protection locked="0"/>
    </xf>
    <xf numFmtId="3" fontId="10" fillId="0" borderId="58" xfId="0" applyNumberFormat="1" applyFont="1" applyBorder="1" applyAlignment="1" applyProtection="1">
      <alignment vertical="center"/>
      <protection locked="0"/>
    </xf>
    <xf numFmtId="3" fontId="10" fillId="0" borderId="59" xfId="0" applyNumberFormat="1" applyFont="1" applyBorder="1" applyAlignment="1" applyProtection="1">
      <alignment vertical="center"/>
      <protection locked="0"/>
    </xf>
    <xf numFmtId="3" fontId="10" fillId="0" borderId="60" xfId="0" applyNumberFormat="1" applyFont="1" applyBorder="1" applyAlignment="1" applyProtection="1">
      <alignment vertical="center"/>
      <protection locked="0"/>
    </xf>
    <xf numFmtId="0" fontId="11" fillId="0" borderId="85" xfId="0" applyFont="1" applyBorder="1" applyAlignment="1">
      <alignment vertical="center"/>
    </xf>
    <xf numFmtId="0" fontId="11" fillId="0" borderId="35" xfId="0" applyFont="1" applyBorder="1" applyAlignment="1">
      <alignment vertical="center"/>
    </xf>
    <xf numFmtId="0" fontId="11" fillId="0" borderId="12" xfId="0" applyFont="1" applyBorder="1" applyAlignment="1">
      <alignment horizontal="center" vertical="center" textRotation="90"/>
    </xf>
    <xf numFmtId="0" fontId="11" fillId="0" borderId="14" xfId="0" applyFont="1" applyBorder="1" applyAlignment="1">
      <alignment horizontal="center" vertical="center" textRotation="90"/>
    </xf>
    <xf numFmtId="0" fontId="11" fillId="0" borderId="7" xfId="0" applyFont="1" applyBorder="1" applyAlignment="1">
      <alignment horizontal="center" vertical="center" textRotation="90"/>
    </xf>
    <xf numFmtId="0" fontId="11" fillId="0" borderId="51" xfId="0" applyFont="1" applyBorder="1" applyAlignment="1">
      <alignment horizontal="center" vertical="center" textRotation="90"/>
    </xf>
    <xf numFmtId="0" fontId="11" fillId="0" borderId="9" xfId="0" applyFont="1" applyBorder="1" applyAlignment="1">
      <alignment horizontal="center" vertical="center" textRotation="90"/>
    </xf>
    <xf numFmtId="0" fontId="11" fillId="0" borderId="19" xfId="0" applyFont="1" applyBorder="1" applyAlignment="1">
      <alignment horizontal="center" vertical="center" textRotation="90"/>
    </xf>
    <xf numFmtId="0" fontId="11" fillId="0" borderId="81" xfId="0" applyFont="1" applyBorder="1" applyAlignment="1">
      <alignment horizontal="center" vertical="center"/>
    </xf>
    <xf numFmtId="0" fontId="11" fillId="0" borderId="52" xfId="0" applyFont="1" applyBorder="1" applyAlignment="1">
      <alignment horizontal="center" vertical="center"/>
    </xf>
    <xf numFmtId="0" fontId="10" fillId="0" borderId="84" xfId="0" applyFont="1" applyBorder="1" applyAlignment="1">
      <alignment horizontal="right" vertical="center" wrapText="1"/>
    </xf>
    <xf numFmtId="0" fontId="10" fillId="0" borderId="34" xfId="0" applyFont="1" applyBorder="1" applyAlignment="1">
      <alignment horizontal="right" vertical="center" wrapText="1"/>
    </xf>
    <xf numFmtId="0" fontId="10" fillId="0" borderId="37" xfId="0" applyFont="1" applyBorder="1" applyAlignment="1">
      <alignment horizontal="right" vertical="center" wrapText="1"/>
    </xf>
    <xf numFmtId="0" fontId="9" fillId="0" borderId="12" xfId="0" applyFont="1" applyBorder="1" applyAlignment="1">
      <alignment horizontal="center" vertical="center" textRotation="90" wrapText="1"/>
    </xf>
    <xf numFmtId="0" fontId="9" fillId="0" borderId="14" xfId="0" applyFont="1" applyBorder="1" applyAlignment="1">
      <alignment horizontal="center" vertical="center" textRotation="90" wrapText="1"/>
    </xf>
    <xf numFmtId="0" fontId="9" fillId="0" borderId="7" xfId="0" applyFont="1" applyBorder="1" applyAlignment="1">
      <alignment horizontal="center" vertical="center" textRotation="90" wrapText="1"/>
    </xf>
    <xf numFmtId="0" fontId="9" fillId="0" borderId="51" xfId="0" applyFont="1" applyBorder="1" applyAlignment="1">
      <alignment horizontal="center" vertical="center" textRotation="90" wrapText="1"/>
    </xf>
    <xf numFmtId="0" fontId="9" fillId="0" borderId="9" xfId="0" applyFont="1" applyBorder="1" applyAlignment="1">
      <alignment horizontal="center" vertical="center" textRotation="90" wrapText="1"/>
    </xf>
    <xf numFmtId="0" fontId="9" fillId="0" borderId="19" xfId="0" applyFont="1" applyBorder="1" applyAlignment="1">
      <alignment horizontal="center" vertical="center" textRotation="90" wrapText="1"/>
    </xf>
    <xf numFmtId="0" fontId="14" fillId="0" borderId="15" xfId="0" applyFont="1" applyBorder="1" applyAlignment="1">
      <alignment horizontal="right" vertical="center"/>
    </xf>
    <xf numFmtId="0" fontId="14" fillId="0" borderId="16" xfId="0" applyFont="1" applyBorder="1" applyAlignment="1">
      <alignment horizontal="right" vertical="center"/>
    </xf>
    <xf numFmtId="0" fontId="14" fillId="0" borderId="18" xfId="0" applyFont="1" applyBorder="1" applyAlignment="1">
      <alignment horizontal="right" vertical="center"/>
    </xf>
    <xf numFmtId="3" fontId="5" fillId="0" borderId="17" xfId="0" applyNumberFormat="1" applyFont="1" applyBorder="1" applyAlignment="1">
      <alignment vertical="center"/>
    </xf>
    <xf numFmtId="3" fontId="5" fillId="0" borderId="15" xfId="0" applyNumberFormat="1" applyFont="1" applyBorder="1" applyAlignment="1">
      <alignment vertical="center"/>
    </xf>
    <xf numFmtId="0" fontId="10" fillId="0" borderId="83" xfId="0" applyFont="1" applyBorder="1" applyAlignment="1">
      <alignment horizontal="right" vertical="center" wrapText="1"/>
    </xf>
    <xf numFmtId="0" fontId="10" fillId="0" borderId="48" xfId="0" applyFont="1" applyBorder="1" applyAlignment="1">
      <alignment horizontal="right" vertical="center" wrapText="1"/>
    </xf>
    <xf numFmtId="0" fontId="10" fillId="0" borderId="80" xfId="0" applyFont="1" applyBorder="1" applyAlignment="1">
      <alignment horizontal="right" vertical="center" wrapText="1"/>
    </xf>
    <xf numFmtId="0" fontId="15" fillId="0" borderId="33" xfId="0" applyFont="1" applyBorder="1" applyAlignment="1">
      <alignment vertical="center"/>
    </xf>
    <xf numFmtId="0" fontId="15" fillId="0" borderId="34" xfId="0" applyFont="1" applyBorder="1" applyAlignment="1">
      <alignment vertical="center"/>
    </xf>
    <xf numFmtId="0" fontId="15" fillId="0" borderId="37" xfId="0" applyFont="1" applyBorder="1" applyAlignment="1">
      <alignment vertical="center"/>
    </xf>
    <xf numFmtId="0" fontId="11" fillId="0" borderId="35" xfId="0" applyFont="1" applyBorder="1" applyAlignment="1">
      <alignment horizontal="center" vertical="center"/>
    </xf>
    <xf numFmtId="0" fontId="11" fillId="0" borderId="34" xfId="0" applyFont="1" applyBorder="1" applyAlignment="1">
      <alignment horizontal="center" vertical="center"/>
    </xf>
    <xf numFmtId="0" fontId="11" fillId="0" borderId="36" xfId="0" applyFont="1" applyBorder="1" applyAlignment="1">
      <alignment horizontal="center" vertical="center"/>
    </xf>
    <xf numFmtId="3" fontId="16" fillId="0" borderId="44" xfId="0" applyNumberFormat="1" applyFont="1" applyBorder="1" applyAlignment="1">
      <alignment vertical="center"/>
    </xf>
    <xf numFmtId="3" fontId="16" fillId="0" borderId="45" xfId="0" applyNumberFormat="1" applyFont="1" applyBorder="1" applyAlignment="1">
      <alignment vertical="center"/>
    </xf>
    <xf numFmtId="3" fontId="16" fillId="0" borderId="82" xfId="0" applyNumberFormat="1" applyFont="1" applyBorder="1" applyAlignment="1">
      <alignment vertical="center"/>
    </xf>
    <xf numFmtId="0" fontId="11" fillId="0" borderId="7" xfId="0" applyFont="1" applyBorder="1" applyAlignment="1">
      <alignment horizontal="center" vertical="center"/>
    </xf>
    <xf numFmtId="0" fontId="11" fillId="0" borderId="51"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4" xfId="0" applyFont="1" applyBorder="1" applyAlignment="1">
      <alignment horizontal="center" vertical="center"/>
    </xf>
    <xf numFmtId="0" fontId="9" fillId="0" borderId="9" xfId="0" applyFont="1" applyBorder="1" applyAlignment="1">
      <alignment horizontal="center" vertical="center"/>
    </xf>
    <xf numFmtId="0" fontId="9" fillId="0" borderId="10" xfId="0" applyFont="1" applyBorder="1" applyAlignment="1">
      <alignment horizontal="center" vertical="center"/>
    </xf>
    <xf numFmtId="0" fontId="9" fillId="0" borderId="19" xfId="0" applyFont="1" applyBorder="1" applyAlignment="1">
      <alignment horizontal="center" vertical="center"/>
    </xf>
    <xf numFmtId="0" fontId="10" fillId="0" borderId="20"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0" fillId="0" borderId="10" xfId="0" applyFont="1" applyBorder="1" applyAlignment="1">
      <alignment horizontal="center" vertical="center"/>
    </xf>
    <xf numFmtId="0" fontId="10" fillId="0" borderId="11" xfId="0" applyFont="1" applyBorder="1" applyAlignment="1">
      <alignment horizontal="center" vertical="center"/>
    </xf>
    <xf numFmtId="0" fontId="8" fillId="0" borderId="14" xfId="0" applyFont="1" applyBorder="1" applyAlignment="1">
      <alignment horizontal="center" vertical="center" textRotation="90"/>
    </xf>
    <xf numFmtId="0" fontId="8" fillId="0" borderId="7" xfId="0" applyFont="1" applyBorder="1" applyAlignment="1">
      <alignment horizontal="center" vertical="center" textRotation="90"/>
    </xf>
    <xf numFmtId="0" fontId="8" fillId="0" borderId="51" xfId="0" applyFont="1" applyBorder="1" applyAlignment="1">
      <alignment horizontal="center" vertical="center" textRotation="90"/>
    </xf>
    <xf numFmtId="0" fontId="8" fillId="0" borderId="9" xfId="0" applyFont="1" applyBorder="1" applyAlignment="1">
      <alignment horizontal="center" vertical="center" textRotation="90"/>
    </xf>
    <xf numFmtId="0" fontId="8" fillId="0" borderId="19" xfId="0" applyFont="1" applyBorder="1" applyAlignment="1">
      <alignment horizontal="center" vertical="center" textRotation="90"/>
    </xf>
    <xf numFmtId="0" fontId="11" fillId="0" borderId="20" xfId="0" applyFont="1" applyBorder="1" applyAlignment="1">
      <alignment vertical="center"/>
    </xf>
    <xf numFmtId="0" fontId="14" fillId="0" borderId="33" xfId="0" applyFont="1" applyBorder="1" applyAlignment="1">
      <alignment horizontal="right" vertical="center"/>
    </xf>
    <xf numFmtId="0" fontId="14" fillId="0" borderId="34" xfId="0" applyFont="1" applyBorder="1" applyAlignment="1">
      <alignment horizontal="right" vertical="center"/>
    </xf>
    <xf numFmtId="0" fontId="14" fillId="0" borderId="37" xfId="0" applyFont="1" applyBorder="1" applyAlignment="1">
      <alignment horizontal="right" vertical="center"/>
    </xf>
    <xf numFmtId="0" fontId="10" fillId="0" borderId="4" xfId="0" applyFont="1" applyBorder="1" applyAlignment="1">
      <alignment horizontal="center" vertical="center"/>
    </xf>
    <xf numFmtId="0" fontId="10" fillId="0" borderId="9" xfId="0" applyFont="1" applyBorder="1" applyAlignment="1">
      <alignment horizontal="center" vertical="center"/>
    </xf>
    <xf numFmtId="0" fontId="10" fillId="0" borderId="5" xfId="0" applyFont="1" applyBorder="1" applyAlignment="1">
      <alignment horizontal="left" vertical="center"/>
    </xf>
    <xf numFmtId="0" fontId="10" fillId="0" borderId="6" xfId="0" applyFont="1" applyBorder="1" applyAlignment="1">
      <alignment horizontal="left" vertical="center"/>
    </xf>
    <xf numFmtId="0" fontId="9" fillId="0" borderId="77" xfId="0" applyFont="1" applyBorder="1" applyAlignment="1">
      <alignment horizontal="left" vertical="center"/>
    </xf>
    <xf numFmtId="0" fontId="9" fillId="0" borderId="68" xfId="0" applyFont="1" applyBorder="1" applyAlignment="1">
      <alignment horizontal="left" vertical="center"/>
    </xf>
    <xf numFmtId="0" fontId="9" fillId="0" borderId="78" xfId="0" applyFont="1" applyBorder="1" applyAlignment="1">
      <alignment horizontal="left" vertical="center"/>
    </xf>
    <xf numFmtId="3" fontId="9" fillId="0" borderId="77" xfId="0" applyNumberFormat="1" applyFont="1" applyBorder="1" applyAlignment="1" applyProtection="1">
      <alignment vertical="center"/>
      <protection locked="0"/>
    </xf>
    <xf numFmtId="3" fontId="9" fillId="0" borderId="68" xfId="0" applyNumberFormat="1" applyFont="1" applyBorder="1" applyAlignment="1" applyProtection="1">
      <alignment vertical="center"/>
      <protection locked="0"/>
    </xf>
    <xf numFmtId="3" fontId="9" fillId="0" borderId="78" xfId="0" applyNumberFormat="1" applyFont="1" applyBorder="1" applyAlignment="1" applyProtection="1">
      <alignment vertical="center"/>
      <protection locked="0"/>
    </xf>
    <xf numFmtId="0" fontId="13" fillId="0" borderId="67" xfId="0" applyFont="1" applyBorder="1" applyAlignment="1">
      <alignment horizontal="left" vertical="center"/>
    </xf>
    <xf numFmtId="0" fontId="13" fillId="0" borderId="68" xfId="0" applyFont="1" applyBorder="1" applyAlignment="1">
      <alignment horizontal="left" vertical="center"/>
    </xf>
    <xf numFmtId="0" fontId="13" fillId="0" borderId="69" xfId="0" applyFont="1" applyBorder="1" applyAlignment="1">
      <alignment horizontal="left" vertical="center"/>
    </xf>
    <xf numFmtId="0" fontId="13" fillId="0" borderId="77" xfId="0" applyFont="1" applyBorder="1" applyAlignment="1">
      <alignment horizontal="left" vertical="center"/>
    </xf>
    <xf numFmtId="0" fontId="9" fillId="0" borderId="56" xfId="0" applyFont="1" applyBorder="1" applyAlignment="1">
      <alignment vertical="center"/>
    </xf>
    <xf numFmtId="0" fontId="0" fillId="0" borderId="57" xfId="0" applyBorder="1" applyAlignment="1">
      <alignment vertical="center"/>
    </xf>
    <xf numFmtId="0" fontId="0" fillId="0" borderId="58" xfId="0" applyBorder="1" applyAlignment="1">
      <alignment vertical="center"/>
    </xf>
    <xf numFmtId="0" fontId="9" fillId="0" borderId="59" xfId="0" applyFont="1" applyBorder="1" applyAlignment="1" applyProtection="1">
      <alignment vertical="center"/>
      <protection locked="0"/>
    </xf>
    <xf numFmtId="0" fontId="0" fillId="0" borderId="58" xfId="0" applyBorder="1" applyAlignment="1" applyProtection="1">
      <alignment vertical="center"/>
      <protection locked="0"/>
    </xf>
    <xf numFmtId="0" fontId="9" fillId="0" borderId="59" xfId="0" applyFont="1" applyBorder="1" applyAlignment="1">
      <alignment horizontal="right" vertical="center"/>
    </xf>
    <xf numFmtId="0" fontId="9" fillId="0" borderId="71" xfId="0" applyFont="1" applyBorder="1" applyAlignment="1">
      <alignment horizontal="right" vertical="center"/>
    </xf>
    <xf numFmtId="3" fontId="9" fillId="0" borderId="59" xfId="0" applyNumberFormat="1" applyFont="1" applyBorder="1" applyAlignment="1" applyProtection="1">
      <alignment vertical="center"/>
      <protection locked="0"/>
    </xf>
    <xf numFmtId="3" fontId="9" fillId="0" borderId="57" xfId="0" applyNumberFormat="1" applyFont="1" applyBorder="1" applyAlignment="1" applyProtection="1">
      <alignment vertical="center"/>
      <protection locked="0"/>
    </xf>
    <xf numFmtId="3" fontId="9" fillId="0" borderId="58" xfId="0" applyNumberFormat="1" applyFont="1" applyBorder="1" applyAlignment="1" applyProtection="1">
      <alignment vertical="center"/>
      <protection locked="0"/>
    </xf>
    <xf numFmtId="0" fontId="9" fillId="0" borderId="57" xfId="0" applyFont="1" applyBorder="1" applyAlignment="1">
      <alignment horizontal="right" vertical="center"/>
    </xf>
    <xf numFmtId="0" fontId="9" fillId="0" borderId="58" xfId="0" applyFont="1" applyBorder="1" applyAlignment="1">
      <alignment horizontal="right" vertical="center"/>
    </xf>
    <xf numFmtId="0" fontId="9" fillId="0" borderId="60" xfId="0" applyFont="1" applyBorder="1" applyAlignment="1">
      <alignment horizontal="right" vertical="center"/>
    </xf>
    <xf numFmtId="0" fontId="11" fillId="0" borderId="24" xfId="0" applyFont="1" applyBorder="1" applyAlignment="1">
      <alignment vertical="center"/>
    </xf>
    <xf numFmtId="0" fontId="10" fillId="4" borderId="70" xfId="0" applyFont="1" applyFill="1" applyBorder="1" applyAlignment="1">
      <alignment vertical="center"/>
    </xf>
    <xf numFmtId="0" fontId="10" fillId="4" borderId="71" xfId="0" applyFont="1" applyFill="1" applyBorder="1" applyAlignment="1">
      <alignment vertical="center"/>
    </xf>
    <xf numFmtId="3" fontId="5" fillId="0" borderId="72" xfId="0" applyNumberFormat="1" applyFont="1" applyBorder="1" applyAlignment="1">
      <alignment vertical="center"/>
    </xf>
    <xf numFmtId="3" fontId="5" fillId="0" borderId="70" xfId="0" applyNumberFormat="1" applyFont="1" applyBorder="1" applyAlignment="1">
      <alignment vertical="center"/>
    </xf>
    <xf numFmtId="3" fontId="5" fillId="0" borderId="71" xfId="0" applyNumberFormat="1" applyFont="1" applyBorder="1" applyAlignment="1">
      <alignment vertical="center"/>
    </xf>
    <xf numFmtId="3" fontId="5" fillId="0" borderId="59" xfId="0" applyNumberFormat="1" applyFont="1" applyBorder="1" applyAlignment="1">
      <alignment vertical="center"/>
    </xf>
    <xf numFmtId="0" fontId="14" fillId="0" borderId="75" xfId="0" applyFont="1" applyBorder="1" applyAlignment="1">
      <alignment horizontal="right" vertical="center"/>
    </xf>
    <xf numFmtId="0" fontId="14" fillId="0" borderId="76" xfId="0" applyFont="1" applyBorder="1" applyAlignment="1">
      <alignment horizontal="right" vertical="center"/>
    </xf>
    <xf numFmtId="0" fontId="11" fillId="0" borderId="50" xfId="0" applyFont="1" applyBorder="1" applyAlignment="1">
      <alignment vertical="center"/>
    </xf>
    <xf numFmtId="0" fontId="10" fillId="4" borderId="0" xfId="0" applyFont="1" applyFill="1" applyBorder="1" applyAlignment="1">
      <alignment vertical="center"/>
    </xf>
    <xf numFmtId="0" fontId="10" fillId="4" borderId="51" xfId="0" applyFont="1" applyFill="1" applyBorder="1" applyAlignment="1">
      <alignment vertical="center"/>
    </xf>
    <xf numFmtId="3" fontId="5" fillId="0" borderId="49" xfId="0" applyNumberFormat="1" applyFont="1" applyBorder="1" applyAlignment="1">
      <alignment vertical="center"/>
    </xf>
    <xf numFmtId="3" fontId="5" fillId="0" borderId="51" xfId="0" applyNumberFormat="1" applyFont="1" applyBorder="1" applyAlignment="1">
      <alignment vertical="center"/>
    </xf>
    <xf numFmtId="3" fontId="10" fillId="0" borderId="47" xfId="0" applyNumberFormat="1" applyFont="1" applyBorder="1" applyAlignment="1">
      <alignment vertical="center"/>
    </xf>
    <xf numFmtId="3" fontId="10" fillId="0" borderId="48" xfId="0" applyNumberFormat="1" applyFont="1" applyBorder="1" applyAlignment="1">
      <alignment vertical="center"/>
    </xf>
    <xf numFmtId="3" fontId="10" fillId="0" borderId="52" xfId="0" applyNumberFormat="1" applyFont="1" applyBorder="1" applyAlignment="1">
      <alignment vertical="center"/>
    </xf>
    <xf numFmtId="0" fontId="13" fillId="0" borderId="55" xfId="0" applyFont="1" applyBorder="1" applyAlignment="1">
      <alignment horizontal="center" vertical="center" textRotation="90"/>
    </xf>
    <xf numFmtId="0" fontId="13" fillId="0" borderId="50" xfId="0" applyFont="1" applyBorder="1" applyAlignment="1">
      <alignment horizontal="center" vertical="center" textRotation="90"/>
    </xf>
    <xf numFmtId="0" fontId="13" fillId="0" borderId="73" xfId="0" applyFont="1" applyBorder="1" applyAlignment="1">
      <alignment horizontal="center" vertical="center" textRotation="90"/>
    </xf>
    <xf numFmtId="0" fontId="13" fillId="0" borderId="74" xfId="0" applyFont="1" applyBorder="1" applyAlignment="1">
      <alignment horizontal="center" vertical="center" textRotation="90"/>
    </xf>
    <xf numFmtId="3" fontId="10" fillId="0" borderId="59" xfId="0" applyNumberFormat="1" applyFont="1" applyBorder="1" applyAlignment="1">
      <alignment vertical="center"/>
    </xf>
    <xf numFmtId="3" fontId="10" fillId="0" borderId="57" xfId="0" applyNumberFormat="1" applyFont="1" applyBorder="1" applyAlignment="1">
      <alignment vertical="center"/>
    </xf>
    <xf numFmtId="3" fontId="10" fillId="0" borderId="58" xfId="0" applyNumberFormat="1" applyFont="1" applyBorder="1" applyAlignment="1">
      <alignment vertical="center"/>
    </xf>
    <xf numFmtId="3" fontId="10" fillId="0" borderId="60" xfId="0" applyNumberFormat="1" applyFont="1" applyBorder="1" applyAlignment="1">
      <alignment vertical="center"/>
    </xf>
    <xf numFmtId="0" fontId="0" fillId="0" borderId="2" xfId="0" applyBorder="1" applyAlignment="1">
      <alignment horizontal="right" vertical="center"/>
    </xf>
    <xf numFmtId="0" fontId="0" fillId="0" borderId="3" xfId="0" applyBorder="1" applyAlignment="1">
      <alignment horizontal="right" vertical="center"/>
    </xf>
    <xf numFmtId="0" fontId="5" fillId="0" borderId="0" xfId="0" applyFont="1" applyBorder="1" applyAlignment="1">
      <alignment vertical="center"/>
    </xf>
    <xf numFmtId="0" fontId="0" fillId="0" borderId="41" xfId="0" applyBorder="1" applyAlignment="1">
      <alignment vertical="center"/>
    </xf>
    <xf numFmtId="0" fontId="13" fillId="0" borderId="24" xfId="0" applyFont="1" applyBorder="1" applyAlignment="1">
      <alignment horizontal="center" vertical="center" textRotation="90"/>
    </xf>
    <xf numFmtId="0" fontId="13" fillId="0" borderId="32" xfId="0" applyFont="1" applyBorder="1" applyAlignment="1">
      <alignment horizontal="center" vertical="center" textRotation="90"/>
    </xf>
    <xf numFmtId="0" fontId="13" fillId="0" borderId="38" xfId="0" applyFont="1" applyBorder="1" applyAlignment="1">
      <alignment horizontal="center" vertical="center" textRotation="90"/>
    </xf>
    <xf numFmtId="0" fontId="0" fillId="0" borderId="34" xfId="0" applyBorder="1" applyAlignment="1">
      <alignment vertical="center"/>
    </xf>
    <xf numFmtId="0" fontId="11" fillId="0" borderId="39" xfId="0" applyFont="1" applyBorder="1" applyAlignment="1">
      <alignment vertical="center"/>
    </xf>
    <xf numFmtId="0" fontId="0" fillId="0" borderId="10" xfId="0" applyBorder="1" applyAlignment="1">
      <alignment vertical="center"/>
    </xf>
    <xf numFmtId="0" fontId="11" fillId="0" borderId="38" xfId="0" applyFont="1" applyBorder="1" applyAlignment="1">
      <alignment vertical="center"/>
    </xf>
    <xf numFmtId="0" fontId="10" fillId="4" borderId="5" xfId="0" applyFont="1" applyFill="1" applyBorder="1" applyAlignment="1">
      <alignment vertical="center"/>
    </xf>
    <xf numFmtId="0" fontId="10" fillId="4" borderId="65" xfId="0" applyFont="1" applyFill="1" applyBorder="1" applyAlignment="1">
      <alignment vertical="center"/>
    </xf>
    <xf numFmtId="3" fontId="5" fillId="0" borderId="66" xfId="0" applyNumberFormat="1" applyFont="1" applyBorder="1" applyAlignment="1">
      <alignment vertical="center"/>
    </xf>
    <xf numFmtId="3" fontId="5" fillId="0" borderId="5" xfId="0" applyNumberFormat="1" applyFont="1" applyBorder="1" applyAlignment="1">
      <alignment vertical="center"/>
    </xf>
    <xf numFmtId="3" fontId="5" fillId="0" borderId="65" xfId="0" applyNumberFormat="1" applyFont="1" applyBorder="1" applyAlignment="1">
      <alignment vertical="center"/>
    </xf>
    <xf numFmtId="3" fontId="5" fillId="0" borderId="67" xfId="0" applyNumberFormat="1" applyFont="1" applyBorder="1" applyAlignment="1">
      <alignment vertical="center"/>
    </xf>
    <xf numFmtId="3" fontId="5" fillId="0" borderId="68" xfId="0" applyNumberFormat="1" applyFont="1" applyBorder="1" applyAlignment="1">
      <alignment vertical="center"/>
    </xf>
    <xf numFmtId="3" fontId="5" fillId="0" borderId="69" xfId="0" applyNumberFormat="1" applyFont="1" applyBorder="1" applyAlignment="1">
      <alignment vertical="center"/>
    </xf>
    <xf numFmtId="3" fontId="10" fillId="0" borderId="42" xfId="0" applyNumberFormat="1" applyFont="1" applyBorder="1" applyAlignment="1">
      <alignment vertical="center"/>
    </xf>
    <xf numFmtId="0" fontId="0" fillId="0" borderId="16" xfId="0" applyBorder="1" applyAlignment="1">
      <alignment vertical="center"/>
    </xf>
    <xf numFmtId="3" fontId="10" fillId="0" borderId="21" xfId="0" applyNumberFormat="1" applyFont="1" applyBorder="1" applyAlignment="1" applyProtection="1">
      <alignment vertical="center"/>
      <protection locked="0"/>
    </xf>
    <xf numFmtId="3" fontId="10" fillId="0" borderId="16" xfId="0" applyNumberFormat="1" applyFont="1" applyBorder="1" applyAlignment="1" applyProtection="1">
      <alignment vertical="center"/>
      <protection locked="0"/>
    </xf>
    <xf numFmtId="3" fontId="10" fillId="0" borderId="17" xfId="0" applyNumberFormat="1" applyFont="1" applyBorder="1" applyAlignment="1" applyProtection="1">
      <alignment vertical="center"/>
      <protection locked="0"/>
    </xf>
    <xf numFmtId="3" fontId="10" fillId="0" borderId="49" xfId="0" applyNumberFormat="1" applyFont="1" applyBorder="1" applyAlignment="1">
      <alignment vertical="center"/>
    </xf>
    <xf numFmtId="3" fontId="10" fillId="0" borderId="0" xfId="0" applyNumberFormat="1" applyFont="1" applyBorder="1" applyAlignment="1">
      <alignment vertical="center"/>
    </xf>
    <xf numFmtId="3" fontId="10" fillId="0" borderId="51" xfId="0" applyNumberFormat="1" applyFont="1" applyBorder="1" applyAlignment="1">
      <alignment vertical="center"/>
    </xf>
    <xf numFmtId="0" fontId="5" fillId="0" borderId="31" xfId="0" applyFont="1" applyBorder="1" applyAlignment="1">
      <alignment vertical="center" textRotation="90"/>
    </xf>
    <xf numFmtId="0" fontId="0" fillId="0" borderId="53" xfId="0" applyBorder="1" applyAlignment="1">
      <alignment vertical="center" textRotation="90"/>
    </xf>
    <xf numFmtId="0" fontId="14" fillId="0" borderId="1" xfId="0" applyFont="1" applyBorder="1" applyAlignment="1">
      <alignment horizontal="right" vertical="center"/>
    </xf>
    <xf numFmtId="0" fontId="0" fillId="0" borderId="27" xfId="0" applyBorder="1" applyAlignment="1">
      <alignment vertical="center"/>
    </xf>
    <xf numFmtId="3" fontId="10" fillId="0" borderId="44" xfId="0" applyNumberFormat="1" applyFont="1" applyBorder="1" applyAlignment="1">
      <alignment vertical="center"/>
    </xf>
    <xf numFmtId="3" fontId="10" fillId="0" borderId="45" xfId="0" applyNumberFormat="1" applyFont="1" applyBorder="1" applyAlignment="1">
      <alignment vertical="center"/>
    </xf>
    <xf numFmtId="3" fontId="10" fillId="0" borderId="46" xfId="0" applyNumberFormat="1" applyFont="1" applyBorder="1" applyAlignment="1">
      <alignment vertical="center"/>
    </xf>
    <xf numFmtId="0" fontId="0" fillId="0" borderId="48" xfId="0" applyBorder="1" applyAlignment="1">
      <alignment vertical="center"/>
    </xf>
    <xf numFmtId="0" fontId="5" fillId="0" borderId="23" xfId="0" applyFont="1" applyBorder="1" applyAlignment="1">
      <alignment vertical="center" textRotation="90"/>
    </xf>
    <xf numFmtId="0" fontId="4" fillId="0" borderId="31" xfId="0" applyFont="1" applyBorder="1" applyAlignment="1">
      <alignment vertical="center" textRotation="90"/>
    </xf>
    <xf numFmtId="0" fontId="12" fillId="0" borderId="24" xfId="0" applyFont="1" applyBorder="1" applyAlignment="1">
      <alignment horizontal="center" vertical="center" textRotation="90"/>
    </xf>
    <xf numFmtId="0" fontId="12" fillId="0" borderId="32" xfId="0" applyFont="1" applyBorder="1" applyAlignment="1">
      <alignment horizontal="center" vertical="center" textRotation="90"/>
    </xf>
    <xf numFmtId="0" fontId="12" fillId="0" borderId="38" xfId="0" applyFont="1" applyBorder="1" applyAlignment="1">
      <alignment horizontal="center" vertical="center" textRotation="90"/>
    </xf>
    <xf numFmtId="0" fontId="0" fillId="0" borderId="32" xfId="0" applyBorder="1" applyAlignment="1">
      <alignment horizontal="center" vertical="center" textRotation="90"/>
    </xf>
    <xf numFmtId="0" fontId="0" fillId="0" borderId="38" xfId="0" applyBorder="1" applyAlignment="1">
      <alignment horizontal="center" vertical="center" textRotation="90"/>
    </xf>
    <xf numFmtId="0" fontId="10" fillId="0" borderId="0" xfId="0" applyFont="1" applyBorder="1" applyAlignment="1">
      <alignment horizontal="right"/>
    </xf>
    <xf numFmtId="0" fontId="10" fillId="0" borderId="10" xfId="0" applyFont="1" applyBorder="1" applyAlignment="1">
      <alignment horizontal="center"/>
    </xf>
    <xf numFmtId="0" fontId="9" fillId="0" borderId="20" xfId="0" applyFont="1" applyBorder="1" applyAlignment="1">
      <alignment horizontal="center" vertical="center"/>
    </xf>
    <xf numFmtId="0" fontId="9" fillId="0" borderId="17"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18" xfId="0" applyFont="1" applyBorder="1" applyAlignment="1">
      <alignment horizontal="center" vertical="center"/>
    </xf>
    <xf numFmtId="0" fontId="5" fillId="0" borderId="0" xfId="0" applyFont="1" applyBorder="1" applyAlignment="1">
      <alignment horizontal="left" vertical="top"/>
    </xf>
    <xf numFmtId="0" fontId="8" fillId="0" borderId="0" xfId="0" applyFont="1" applyBorder="1" applyAlignment="1">
      <alignment horizontal="left"/>
    </xf>
    <xf numFmtId="0" fontId="9" fillId="0" borderId="0" xfId="0" applyFont="1" applyBorder="1" applyAlignment="1">
      <alignment horizontal="left" wrapText="1"/>
    </xf>
    <xf numFmtId="0" fontId="10" fillId="0" borderId="4" xfId="0" applyFont="1" applyBorder="1" applyAlignment="1">
      <alignment horizontal="left"/>
    </xf>
    <xf numFmtId="0" fontId="10" fillId="0" borderId="5" xfId="0" applyFont="1" applyBorder="1" applyAlignment="1">
      <alignment horizontal="left"/>
    </xf>
    <xf numFmtId="0" fontId="10" fillId="0" borderId="5" xfId="0" applyFont="1" applyBorder="1" applyAlignment="1">
      <alignment horizontal="right"/>
    </xf>
    <xf numFmtId="0" fontId="4" fillId="0" borderId="2" xfId="0" applyFont="1" applyBorder="1" applyAlignment="1">
      <alignment horizontal="right" vertical="center" wrapText="1"/>
    </xf>
    <xf numFmtId="0" fontId="4" fillId="0" borderId="3" xfId="0" applyFont="1" applyBorder="1" applyAlignment="1">
      <alignment horizontal="right" vertical="center" wrapText="1"/>
    </xf>
    <xf numFmtId="0" fontId="4" fillId="0" borderId="2" xfId="0" applyFont="1" applyFill="1" applyBorder="1" applyAlignment="1">
      <alignment horizontal="right" vertical="center" wrapText="1"/>
    </xf>
    <xf numFmtId="0" fontId="4" fillId="0" borderId="3" xfId="0" applyFont="1" applyFill="1" applyBorder="1" applyAlignment="1">
      <alignment horizontal="right" vertical="center" wrapText="1"/>
    </xf>
    <xf numFmtId="0" fontId="0" fillId="0" borderId="146" xfId="0" applyBorder="1" applyAlignment="1">
      <alignment horizontal="center" vertical="center" textRotation="90" wrapText="1"/>
    </xf>
    <xf numFmtId="0" fontId="0" fillId="0" borderId="32" xfId="0" applyBorder="1" applyAlignment="1">
      <alignment horizontal="center" vertical="center" textRotation="90" wrapText="1"/>
    </xf>
    <xf numFmtId="0" fontId="10" fillId="0" borderId="65" xfId="0" applyFont="1" applyBorder="1" applyAlignment="1">
      <alignment horizontal="center" vertical="center" textRotation="90" wrapText="1"/>
    </xf>
    <xf numFmtId="0" fontId="10" fillId="0" borderId="51" xfId="0" applyFont="1" applyBorder="1" applyAlignment="1">
      <alignment horizontal="center" vertical="center" textRotation="90" wrapText="1"/>
    </xf>
    <xf numFmtId="0" fontId="10" fillId="0" borderId="19" xfId="0" applyFont="1" applyBorder="1" applyAlignment="1">
      <alignment horizontal="center" vertical="center" textRotation="90" wrapText="1"/>
    </xf>
    <xf numFmtId="0" fontId="10" fillId="0" borderId="14" xfId="0" applyFont="1" applyBorder="1" applyAlignment="1">
      <alignment horizontal="center" vertical="center" textRotation="90" wrapText="1"/>
    </xf>
    <xf numFmtId="0" fontId="10" fillId="0" borderId="71" xfId="0" applyFont="1" applyBorder="1" applyAlignment="1">
      <alignment horizontal="center" vertical="center" textRotation="90" wrapText="1"/>
    </xf>
    <xf numFmtId="0" fontId="2" fillId="0" borderId="61" xfId="0" applyFont="1" applyFill="1" applyBorder="1" applyAlignment="1">
      <alignment horizontal="right" vertical="center" wrapText="1"/>
    </xf>
    <xf numFmtId="0" fontId="2" fillId="0" borderId="64" xfId="0" applyFont="1" applyFill="1" applyBorder="1" applyAlignment="1">
      <alignment horizontal="right" vertical="center" wrapText="1"/>
    </xf>
    <xf numFmtId="0" fontId="2" fillId="0" borderId="3" xfId="0" applyFont="1" applyFill="1" applyBorder="1" applyAlignment="1">
      <alignment horizontal="right" vertical="center" wrapText="1"/>
    </xf>
    <xf numFmtId="0" fontId="40" fillId="0" borderId="10" xfId="0" applyFont="1" applyBorder="1" applyAlignment="1">
      <alignment horizontal="center" vertical="center" wrapText="1"/>
    </xf>
    <xf numFmtId="0" fontId="0" fillId="0" borderId="20" xfId="0" applyBorder="1" applyAlignment="1">
      <alignment horizontal="center" vertical="center" wrapText="1"/>
    </xf>
    <xf numFmtId="0" fontId="0" fillId="0" borderId="14" xfId="0" applyBorder="1" applyAlignment="1">
      <alignment horizontal="center" vertical="center" wrapText="1"/>
    </xf>
    <xf numFmtId="0" fontId="0" fillId="0" borderId="39" xfId="0" applyBorder="1" applyAlignment="1">
      <alignment horizontal="center" vertical="center" wrapText="1"/>
    </xf>
    <xf numFmtId="0" fontId="0" fillId="0" borderId="24" xfId="0" applyBorder="1" applyAlignment="1">
      <alignment horizontal="center" vertical="center" textRotation="90" wrapText="1"/>
    </xf>
    <xf numFmtId="0" fontId="0" fillId="0" borderId="145" xfId="0" applyBorder="1" applyAlignment="1">
      <alignment horizontal="center" vertical="center" textRotation="90" wrapText="1"/>
    </xf>
    <xf numFmtId="0" fontId="10" fillId="0" borderId="24" xfId="0" applyFont="1" applyBorder="1" applyAlignment="1">
      <alignment horizontal="center" vertical="center" textRotation="90" wrapText="1"/>
    </xf>
    <xf numFmtId="0" fontId="10" fillId="0" borderId="32" xfId="0" applyFont="1" applyBorder="1" applyAlignment="1">
      <alignment horizontal="center" vertical="center" textRotation="90" wrapText="1"/>
    </xf>
    <xf numFmtId="0" fontId="10" fillId="0" borderId="38" xfId="0" applyFont="1" applyBorder="1" applyAlignment="1">
      <alignment horizontal="center" vertical="center" textRotation="90" wrapText="1"/>
    </xf>
    <xf numFmtId="0" fontId="40" fillId="0" borderId="0" xfId="0" applyFont="1" applyBorder="1" applyAlignment="1">
      <alignment horizontal="center"/>
    </xf>
    <xf numFmtId="0" fontId="40" fillId="0" borderId="10" xfId="0" applyFont="1" applyBorder="1" applyAlignment="1">
      <alignment horizontal="center"/>
    </xf>
    <xf numFmtId="0" fontId="0" fillId="0" borderId="15" xfId="0" applyBorder="1" applyAlignment="1">
      <alignment horizontal="center" vertical="center" wrapText="1"/>
    </xf>
    <xf numFmtId="0" fontId="0" fillId="0" borderId="16" xfId="0" applyBorder="1" applyAlignment="1">
      <alignment horizontal="center" vertical="center" wrapText="1"/>
    </xf>
    <xf numFmtId="0" fontId="0" fillId="0" borderId="17" xfId="0" applyBorder="1" applyAlignment="1">
      <alignment horizontal="center" vertical="center" wrapText="1"/>
    </xf>
    <xf numFmtId="0" fontId="10" fillId="0" borderId="20" xfId="0" applyFont="1" applyBorder="1" applyAlignment="1">
      <alignment horizontal="center" vertical="center" textRotation="90"/>
    </xf>
    <xf numFmtId="0" fontId="10" fillId="0" borderId="14" xfId="0" applyFont="1" applyBorder="1" applyAlignment="1">
      <alignment horizontal="center" vertical="center" textRotation="90"/>
    </xf>
    <xf numFmtId="0" fontId="10" fillId="0" borderId="49" xfId="0" applyFont="1" applyBorder="1" applyAlignment="1">
      <alignment horizontal="center" vertical="center" textRotation="90"/>
    </xf>
    <xf numFmtId="0" fontId="10" fillId="0" borderId="51" xfId="0" applyFont="1" applyBorder="1" applyAlignment="1">
      <alignment horizontal="center" vertical="center" textRotation="90"/>
    </xf>
    <xf numFmtId="0" fontId="10" fillId="0" borderId="72" xfId="0" applyFont="1" applyBorder="1" applyAlignment="1">
      <alignment horizontal="center" vertical="center" textRotation="90"/>
    </xf>
    <xf numFmtId="0" fontId="10" fillId="0" borderId="71" xfId="0" applyFont="1" applyBorder="1" applyAlignment="1">
      <alignment horizontal="center" vertical="center" textRotation="90"/>
    </xf>
    <xf numFmtId="0" fontId="0" fillId="0" borderId="50" xfId="0" applyBorder="1" applyAlignment="1">
      <alignment horizontal="left" vertical="center" wrapText="1"/>
    </xf>
    <xf numFmtId="0" fontId="0" fillId="0" borderId="15" xfId="0" applyBorder="1" applyAlignment="1">
      <alignment horizontal="left" vertical="center" wrapText="1"/>
    </xf>
    <xf numFmtId="0" fontId="0" fillId="0" borderId="17" xfId="0" applyBorder="1" applyAlignment="1">
      <alignment horizontal="left" vertical="center" wrapText="1"/>
    </xf>
    <xf numFmtId="0" fontId="10" fillId="3" borderId="66" xfId="0" applyFont="1" applyFill="1" applyBorder="1" applyAlignment="1">
      <alignment horizontal="center" vertical="center" textRotation="90"/>
    </xf>
    <xf numFmtId="0" fontId="10" fillId="3" borderId="65" xfId="0" applyFont="1" applyFill="1" applyBorder="1" applyAlignment="1">
      <alignment horizontal="center" vertical="center" textRotation="90"/>
    </xf>
    <xf numFmtId="0" fontId="10" fillId="3" borderId="49" xfId="0" applyFont="1" applyFill="1" applyBorder="1" applyAlignment="1">
      <alignment horizontal="center" vertical="center" textRotation="90"/>
    </xf>
    <xf numFmtId="0" fontId="10" fillId="3" borderId="51" xfId="0" applyFont="1" applyFill="1" applyBorder="1" applyAlignment="1">
      <alignment horizontal="center" vertical="center" textRotation="90"/>
    </xf>
    <xf numFmtId="0" fontId="10" fillId="3" borderId="72" xfId="0" applyFont="1" applyFill="1" applyBorder="1" applyAlignment="1">
      <alignment horizontal="center" vertical="center" textRotation="90"/>
    </xf>
    <xf numFmtId="0" fontId="10" fillId="3" borderId="71" xfId="0" applyFont="1" applyFill="1" applyBorder="1" applyAlignment="1">
      <alignment horizontal="center" vertical="center" textRotation="90"/>
    </xf>
    <xf numFmtId="0" fontId="0" fillId="0" borderId="66" xfId="0" applyBorder="1" applyAlignment="1">
      <alignment horizontal="left" vertical="center" wrapText="1"/>
    </xf>
    <xf numFmtId="0" fontId="0" fillId="0" borderId="65" xfId="0" applyBorder="1" applyAlignment="1">
      <alignment horizontal="left" vertical="center" wrapText="1"/>
    </xf>
    <xf numFmtId="0" fontId="0" fillId="5" borderId="15" xfId="0" applyFill="1" applyBorder="1" applyAlignment="1">
      <alignment horizontal="left" vertical="center" wrapText="1"/>
    </xf>
    <xf numFmtId="0" fontId="0" fillId="5" borderId="17" xfId="0" applyFill="1" applyBorder="1" applyAlignment="1">
      <alignment horizontal="left" vertical="center" wrapText="1"/>
    </xf>
    <xf numFmtId="0" fontId="0" fillId="0" borderId="59" xfId="0" applyBorder="1" applyAlignment="1">
      <alignment horizontal="left" vertical="center" wrapText="1"/>
    </xf>
    <xf numFmtId="0" fontId="0" fillId="0" borderId="58" xfId="0" applyBorder="1" applyAlignment="1">
      <alignment horizontal="left" vertical="center" wrapText="1"/>
    </xf>
    <xf numFmtId="0" fontId="0" fillId="0" borderId="61" xfId="0" applyBorder="1" applyAlignment="1">
      <alignment horizontal="right" vertical="center" wrapText="1"/>
    </xf>
    <xf numFmtId="0" fontId="0" fillId="0" borderId="64" xfId="0" applyBorder="1" applyAlignment="1">
      <alignment horizontal="right" vertical="center" wrapText="1"/>
    </xf>
    <xf numFmtId="0" fontId="0" fillId="6" borderId="50" xfId="0" applyFill="1" applyBorder="1" applyAlignment="1">
      <alignment horizontal="left" vertical="center" wrapText="1"/>
    </xf>
    <xf numFmtId="0" fontId="0" fillId="0" borderId="24" xfId="0" applyFill="1" applyBorder="1" applyAlignment="1">
      <alignment horizontal="left" vertical="center" wrapText="1"/>
    </xf>
    <xf numFmtId="0" fontId="0" fillId="0" borderId="75" xfId="0" applyBorder="1" applyAlignment="1">
      <alignment horizontal="right" vertical="center" wrapText="1"/>
    </xf>
    <xf numFmtId="0" fontId="0" fillId="0" borderId="74" xfId="0" applyBorder="1" applyAlignment="1">
      <alignment horizontal="left" vertical="center" wrapText="1"/>
    </xf>
    <xf numFmtId="0" fontId="0" fillId="5" borderId="38" xfId="0" applyFill="1" applyBorder="1" applyAlignment="1">
      <alignment horizontal="left" vertical="center" wrapText="1"/>
    </xf>
    <xf numFmtId="0" fontId="0" fillId="0" borderId="72" xfId="0" applyBorder="1" applyAlignment="1">
      <alignment horizontal="right" vertical="center" wrapText="1"/>
    </xf>
    <xf numFmtId="0" fontId="0" fillId="0" borderId="71" xfId="0" applyBorder="1" applyAlignment="1">
      <alignment horizontal="right" vertical="center" wrapText="1"/>
    </xf>
    <xf numFmtId="0" fontId="42" fillId="3" borderId="61" xfId="0" applyFont="1" applyFill="1" applyBorder="1" applyAlignment="1">
      <alignment horizontal="right" vertical="center"/>
    </xf>
    <xf numFmtId="0" fontId="42" fillId="3" borderId="2" xfId="0" applyFont="1" applyFill="1" applyBorder="1" applyAlignment="1">
      <alignment horizontal="right" vertical="center"/>
    </xf>
    <xf numFmtId="0" fontId="42" fillId="3" borderId="64" xfId="0" applyFont="1" applyFill="1" applyBorder="1" applyAlignment="1">
      <alignment horizontal="right" vertical="center"/>
    </xf>
    <xf numFmtId="0" fontId="0" fillId="0" borderId="38" xfId="0" applyBorder="1" applyAlignment="1">
      <alignment horizontal="left" vertical="center" wrapText="1"/>
    </xf>
    <xf numFmtId="0" fontId="0" fillId="5" borderId="50" xfId="0" applyFill="1" applyBorder="1" applyAlignment="1">
      <alignment horizontal="left" vertical="center" wrapText="1"/>
    </xf>
    <xf numFmtId="0" fontId="0" fillId="5" borderId="59" xfId="0" applyFill="1" applyBorder="1" applyAlignment="1">
      <alignment horizontal="left" vertical="center" wrapText="1"/>
    </xf>
    <xf numFmtId="0" fontId="0" fillId="5" borderId="58" xfId="0" applyFill="1" applyBorder="1" applyAlignment="1">
      <alignment horizontal="left" vertical="center" wrapText="1"/>
    </xf>
    <xf numFmtId="49" fontId="10" fillId="0" borderId="20" xfId="0" applyNumberFormat="1" applyFont="1" applyBorder="1" applyAlignment="1">
      <alignment horizontal="center" vertical="center" textRotation="90" wrapText="1"/>
    </xf>
    <xf numFmtId="49" fontId="10" fillId="0" borderId="32" xfId="0" applyNumberFormat="1" applyFont="1" applyBorder="1" applyAlignment="1">
      <alignment horizontal="center" vertical="center" textRotation="90" wrapText="1"/>
    </xf>
    <xf numFmtId="49" fontId="10" fillId="0" borderId="145" xfId="0" applyNumberFormat="1" applyFont="1" applyBorder="1" applyAlignment="1">
      <alignment horizontal="center" vertical="center" textRotation="90" wrapText="1"/>
    </xf>
    <xf numFmtId="49" fontId="4" fillId="0" borderId="1" xfId="0" applyNumberFormat="1" applyFont="1" applyBorder="1" applyAlignment="1">
      <alignment horizontal="right"/>
    </xf>
    <xf numFmtId="49" fontId="4" fillId="0" borderId="64" xfId="0" applyNumberFormat="1" applyFont="1" applyBorder="1" applyAlignment="1">
      <alignment horizontal="right"/>
    </xf>
    <xf numFmtId="0" fontId="43" fillId="0" borderId="10" xfId="0" applyFont="1" applyBorder="1" applyAlignment="1">
      <alignment horizontal="center"/>
    </xf>
    <xf numFmtId="0" fontId="0" fillId="0" borderId="51" xfId="0" applyBorder="1" applyAlignment="1">
      <alignment horizontal="center" vertical="center" wrapText="1"/>
    </xf>
    <xf numFmtId="0" fontId="0" fillId="0" borderId="17" xfId="0" applyBorder="1" applyAlignment="1">
      <alignment horizontal="center" vertical="center"/>
    </xf>
    <xf numFmtId="0" fontId="0" fillId="0" borderId="50" xfId="0" applyBorder="1" applyAlignment="1">
      <alignment horizontal="center" vertical="center"/>
    </xf>
    <xf numFmtId="0" fontId="0" fillId="0" borderId="50" xfId="0" applyBorder="1" applyAlignment="1">
      <alignment horizontal="center" vertical="center" wrapText="1"/>
    </xf>
    <xf numFmtId="0" fontId="0" fillId="2" borderId="50" xfId="0" applyFill="1" applyBorder="1" applyAlignment="1">
      <alignment horizontal="left"/>
    </xf>
    <xf numFmtId="49" fontId="0" fillId="2" borderId="61" xfId="0" applyNumberFormat="1" applyFill="1" applyBorder="1" applyAlignment="1">
      <alignment horizontal="left"/>
    </xf>
    <xf numFmtId="49" fontId="0" fillId="2" borderId="2" xfId="0" applyNumberFormat="1" applyFill="1" applyBorder="1" applyAlignment="1">
      <alignment horizontal="left"/>
    </xf>
    <xf numFmtId="49" fontId="0" fillId="2" borderId="64" xfId="0" applyNumberFormat="1" applyFill="1" applyBorder="1" applyAlignment="1">
      <alignment horizontal="left"/>
    </xf>
    <xf numFmtId="49" fontId="2" fillId="2" borderId="61"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64" xfId="0" applyNumberFormat="1" applyFont="1" applyFill="1" applyBorder="1" applyAlignment="1">
      <alignment horizontal="left"/>
    </xf>
    <xf numFmtId="0" fontId="42" fillId="2" borderId="50" xfId="0" applyFont="1" applyFill="1" applyBorder="1" applyAlignment="1">
      <alignment horizontal="left"/>
    </xf>
    <xf numFmtId="49" fontId="46" fillId="8" borderId="179" xfId="0" applyNumberFormat="1" applyFont="1" applyFill="1" applyBorder="1" applyAlignment="1">
      <alignment horizontal="center" vertical="center"/>
    </xf>
    <xf numFmtId="49" fontId="46" fillId="8" borderId="157" xfId="0" applyNumberFormat="1" applyFont="1" applyFill="1" applyBorder="1" applyAlignment="1">
      <alignment horizontal="center" vertical="center"/>
    </xf>
    <xf numFmtId="49" fontId="46" fillId="8" borderId="0" xfId="0" applyNumberFormat="1" applyFont="1" applyFill="1" applyBorder="1" applyAlignment="1">
      <alignment horizontal="center" vertical="center"/>
    </xf>
    <xf numFmtId="49" fontId="46" fillId="8" borderId="165" xfId="0" applyNumberFormat="1" applyFont="1" applyFill="1" applyBorder="1" applyAlignment="1">
      <alignment horizontal="center" vertical="center"/>
    </xf>
    <xf numFmtId="49" fontId="46" fillId="8" borderId="149" xfId="0" applyNumberFormat="1" applyFont="1" applyFill="1" applyBorder="1" applyAlignment="1">
      <alignment horizontal="center" vertical="center"/>
    </xf>
    <xf numFmtId="49" fontId="46" fillId="8" borderId="150" xfId="0" applyNumberFormat="1" applyFont="1" applyFill="1" applyBorder="1" applyAlignment="1">
      <alignment horizontal="center" vertical="center"/>
    </xf>
    <xf numFmtId="49" fontId="46" fillId="8" borderId="151" xfId="0" applyNumberFormat="1" applyFont="1" applyFill="1" applyBorder="1" applyAlignment="1">
      <alignment horizontal="center" vertical="center"/>
    </xf>
    <xf numFmtId="49" fontId="46" fillId="8" borderId="152" xfId="0" applyNumberFormat="1" applyFont="1" applyFill="1" applyBorder="1" applyAlignment="1">
      <alignment horizontal="center" vertical="center"/>
    </xf>
    <xf numFmtId="49" fontId="46" fillId="8" borderId="153" xfId="0" applyNumberFormat="1" applyFont="1" applyFill="1" applyBorder="1" applyAlignment="1">
      <alignment horizontal="center" vertical="center"/>
    </xf>
    <xf numFmtId="49" fontId="46" fillId="8" borderId="170" xfId="0" applyNumberFormat="1" applyFont="1" applyFill="1" applyBorder="1" applyAlignment="1">
      <alignment horizontal="center" vertical="center"/>
    </xf>
    <xf numFmtId="49" fontId="46" fillId="8" borderId="171" xfId="0" applyNumberFormat="1" applyFont="1" applyFill="1" applyBorder="1" applyAlignment="1">
      <alignment horizontal="center" vertical="center"/>
    </xf>
    <xf numFmtId="49" fontId="46" fillId="8" borderId="175" xfId="0" applyNumberFormat="1" applyFont="1" applyFill="1" applyBorder="1" applyAlignment="1">
      <alignment horizontal="center" vertical="center"/>
    </xf>
  </cellXfs>
  <cellStyles count="3">
    <cellStyle name="Milliers" xfId="1" builtinId="3"/>
    <cellStyle name="Normal" xfId="0" builtinId="0"/>
    <cellStyle name="Pourcentage" xfId="2" builtinId="5"/>
  </cellStyles>
  <dxfs count="1">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28575</xdr:colOff>
          <xdr:row>3</xdr:row>
          <xdr:rowOff>180975</xdr:rowOff>
        </xdr:from>
        <xdr:to>
          <xdr:col>7</xdr:col>
          <xdr:colOff>38100</xdr:colOff>
          <xdr:row>7</xdr:row>
          <xdr:rowOff>19050</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Création synthèse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0</xdr:colOff>
          <xdr:row>1</xdr:row>
          <xdr:rowOff>0</xdr:rowOff>
        </xdr:from>
        <xdr:to>
          <xdr:col>6</xdr:col>
          <xdr:colOff>457200</xdr:colOff>
          <xdr:row>3</xdr:row>
          <xdr:rowOff>57150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Ajouter une année</a:t>
              </a:r>
            </a:p>
            <a:p>
              <a:pPr algn="ctr" rtl="0">
                <a:defRPr sz="1000"/>
              </a:pPr>
              <a:endParaRPr lang="fr-FR" sz="1100" b="0" i="0" u="none" strike="noStrike" baseline="0">
                <a:solidFill>
                  <a:srgbClr val="000000"/>
                </a:solidFill>
                <a:latin typeface="Calibri"/>
                <a:cs typeface="Calibri"/>
              </a:endParaRP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419100</xdr:colOff>
          <xdr:row>3</xdr:row>
          <xdr:rowOff>9525</xdr:rowOff>
        </xdr:from>
        <xdr:to>
          <xdr:col>10</xdr:col>
          <xdr:colOff>85725</xdr:colOff>
          <xdr:row>5</xdr:row>
          <xdr:rowOff>114300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 une année</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14</xdr:col>
      <xdr:colOff>561975</xdr:colOff>
      <xdr:row>45</xdr:row>
      <xdr:rowOff>9525</xdr:rowOff>
    </xdr:from>
    <xdr:to>
      <xdr:col>14</xdr:col>
      <xdr:colOff>561975</xdr:colOff>
      <xdr:row>46</xdr:row>
      <xdr:rowOff>0</xdr:rowOff>
    </xdr:to>
    <xdr:sp macro="" textlink="">
      <xdr:nvSpPr>
        <xdr:cNvPr id="2" name="Line 3"/>
        <xdr:cNvSpPr>
          <a:spLocks noChangeShapeType="1"/>
        </xdr:cNvSpPr>
      </xdr:nvSpPr>
      <xdr:spPr bwMode="auto">
        <a:xfrm>
          <a:off x="6105525" y="8334375"/>
          <a:ext cx="0" cy="17145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619125</xdr:colOff>
      <xdr:row>87</xdr:row>
      <xdr:rowOff>47625</xdr:rowOff>
    </xdr:from>
    <xdr:to>
      <xdr:col>2</xdr:col>
      <xdr:colOff>695325</xdr:colOff>
      <xdr:row>89</xdr:row>
      <xdr:rowOff>85725</xdr:rowOff>
    </xdr:to>
    <xdr:sp macro="" textlink="">
      <xdr:nvSpPr>
        <xdr:cNvPr id="3" name="AutoShape 8"/>
        <xdr:cNvSpPr>
          <a:spLocks/>
        </xdr:cNvSpPr>
      </xdr:nvSpPr>
      <xdr:spPr bwMode="auto">
        <a:xfrm>
          <a:off x="1009650" y="16773525"/>
          <a:ext cx="76200" cy="419100"/>
        </a:xfrm>
        <a:prstGeom prst="leftBrace">
          <a:avLst>
            <a:gd name="adj1" fmla="val 39583"/>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38100</xdr:colOff>
      <xdr:row>1</xdr:row>
      <xdr:rowOff>228600</xdr:rowOff>
    </xdr:from>
    <xdr:to>
      <xdr:col>2</xdr:col>
      <xdr:colOff>704850</xdr:colOff>
      <xdr:row>2</xdr:row>
      <xdr:rowOff>190500</xdr:rowOff>
    </xdr:to>
    <xdr:sp macro="" textlink="">
      <xdr:nvSpPr>
        <xdr:cNvPr id="4" name="Text Box 11"/>
        <xdr:cNvSpPr txBox="1">
          <a:spLocks noChangeArrowheads="1"/>
        </xdr:cNvSpPr>
      </xdr:nvSpPr>
      <xdr:spPr bwMode="auto">
        <a:xfrm>
          <a:off x="38100" y="428625"/>
          <a:ext cx="1057275" cy="25717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3</xdr:col>
      <xdr:colOff>714375</xdr:colOff>
      <xdr:row>1</xdr:row>
      <xdr:rowOff>19050</xdr:rowOff>
    </xdr:from>
    <xdr:to>
      <xdr:col>4</xdr:col>
      <xdr:colOff>238125</xdr:colOff>
      <xdr:row>1</xdr:row>
      <xdr:rowOff>285750</xdr:rowOff>
    </xdr:to>
    <xdr:sp macro="" textlink="">
      <xdr:nvSpPr>
        <xdr:cNvPr id="5" name="Oval 13"/>
        <xdr:cNvSpPr>
          <a:spLocks noChangeArrowheads="1"/>
        </xdr:cNvSpPr>
      </xdr:nvSpPr>
      <xdr:spPr bwMode="auto">
        <a:xfrm>
          <a:off x="2295525" y="219075"/>
          <a:ext cx="238125" cy="26670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1</a:t>
          </a:r>
        </a:p>
      </xdr:txBody>
    </xdr:sp>
    <xdr:clientData/>
  </xdr:twoCellAnchor>
  <xdr:twoCellAnchor>
    <xdr:from>
      <xdr:col>2</xdr:col>
      <xdr:colOff>619125</xdr:colOff>
      <xdr:row>88</xdr:row>
      <xdr:rowOff>47625</xdr:rowOff>
    </xdr:from>
    <xdr:to>
      <xdr:col>2</xdr:col>
      <xdr:colOff>695325</xdr:colOff>
      <xdr:row>90</xdr:row>
      <xdr:rowOff>85725</xdr:rowOff>
    </xdr:to>
    <xdr:sp macro="" textlink="">
      <xdr:nvSpPr>
        <xdr:cNvPr id="6" name="AutoShape 6"/>
        <xdr:cNvSpPr>
          <a:spLocks/>
        </xdr:cNvSpPr>
      </xdr:nvSpPr>
      <xdr:spPr bwMode="auto">
        <a:xfrm>
          <a:off x="1009650" y="16964025"/>
          <a:ext cx="76200" cy="419100"/>
        </a:xfrm>
        <a:prstGeom prst="leftBrace">
          <a:avLst>
            <a:gd name="adj1" fmla="val 4375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4</xdr:col>
      <xdr:colOff>428625</xdr:colOff>
      <xdr:row>51</xdr:row>
      <xdr:rowOff>0</xdr:rowOff>
    </xdr:from>
    <xdr:to>
      <xdr:col>13</xdr:col>
      <xdr:colOff>190500</xdr:colOff>
      <xdr:row>51</xdr:row>
      <xdr:rowOff>0</xdr:rowOff>
    </xdr:to>
    <xdr:sp macro="" textlink="">
      <xdr:nvSpPr>
        <xdr:cNvPr id="7" name="Line 11"/>
        <xdr:cNvSpPr>
          <a:spLocks noChangeShapeType="1"/>
        </xdr:cNvSpPr>
      </xdr:nvSpPr>
      <xdr:spPr bwMode="auto">
        <a:xfrm>
          <a:off x="2724150" y="9534525"/>
          <a:ext cx="3076575" cy="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190500</xdr:colOff>
      <xdr:row>50</xdr:row>
      <xdr:rowOff>9525</xdr:rowOff>
    </xdr:from>
    <xdr:to>
      <xdr:col>13</xdr:col>
      <xdr:colOff>190500</xdr:colOff>
      <xdr:row>50</xdr:row>
      <xdr:rowOff>276225</xdr:rowOff>
    </xdr:to>
    <xdr:sp macro="" textlink="">
      <xdr:nvSpPr>
        <xdr:cNvPr id="8" name="Line 13"/>
        <xdr:cNvSpPr>
          <a:spLocks noChangeShapeType="1"/>
        </xdr:cNvSpPr>
      </xdr:nvSpPr>
      <xdr:spPr bwMode="auto">
        <a:xfrm>
          <a:off x="5800725" y="9258300"/>
          <a:ext cx="0" cy="26670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419100</xdr:colOff>
      <xdr:row>50</xdr:row>
      <xdr:rowOff>0</xdr:rowOff>
    </xdr:from>
    <xdr:to>
      <xdr:col>4</xdr:col>
      <xdr:colOff>419100</xdr:colOff>
      <xdr:row>51</xdr:row>
      <xdr:rowOff>0</xdr:rowOff>
    </xdr:to>
    <xdr:sp macro="" textlink="">
      <xdr:nvSpPr>
        <xdr:cNvPr id="9" name="Line 14"/>
        <xdr:cNvSpPr>
          <a:spLocks noChangeShapeType="1"/>
        </xdr:cNvSpPr>
      </xdr:nvSpPr>
      <xdr:spPr bwMode="auto">
        <a:xfrm>
          <a:off x="2714625" y="9248775"/>
          <a:ext cx="0" cy="285750"/>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4</xdr:col>
      <xdr:colOff>409575</xdr:colOff>
      <xdr:row>49</xdr:row>
      <xdr:rowOff>180975</xdr:rowOff>
    </xdr:from>
    <xdr:to>
      <xdr:col>14</xdr:col>
      <xdr:colOff>0</xdr:colOff>
      <xdr:row>50</xdr:row>
      <xdr:rowOff>0</xdr:rowOff>
    </xdr:to>
    <xdr:sp macro="" textlink="">
      <xdr:nvSpPr>
        <xdr:cNvPr id="10" name="Line 16"/>
        <xdr:cNvSpPr>
          <a:spLocks noChangeShapeType="1"/>
        </xdr:cNvSpPr>
      </xdr:nvSpPr>
      <xdr:spPr bwMode="auto">
        <a:xfrm flipV="1">
          <a:off x="2705100" y="9239250"/>
          <a:ext cx="3105150" cy="9525"/>
        </a:xfrm>
        <a:prstGeom prst="line">
          <a:avLst/>
        </a:prstGeom>
        <a:noFill/>
        <a:ln w="190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28575</xdr:colOff>
      <xdr:row>50</xdr:row>
      <xdr:rowOff>238125</xdr:rowOff>
    </xdr:from>
    <xdr:to>
      <xdr:col>2</xdr:col>
      <xdr:colOff>695325</xdr:colOff>
      <xdr:row>51</xdr:row>
      <xdr:rowOff>209550</xdr:rowOff>
    </xdr:to>
    <xdr:sp macro="" textlink="">
      <xdr:nvSpPr>
        <xdr:cNvPr id="11" name="Text Box 17"/>
        <xdr:cNvSpPr txBox="1">
          <a:spLocks noChangeArrowheads="1"/>
        </xdr:cNvSpPr>
      </xdr:nvSpPr>
      <xdr:spPr bwMode="auto">
        <a:xfrm>
          <a:off x="28575" y="9486900"/>
          <a:ext cx="1057275" cy="2476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3</xdr:col>
      <xdr:colOff>38100</xdr:colOff>
      <xdr:row>50</xdr:row>
      <xdr:rowOff>9525</xdr:rowOff>
    </xdr:from>
    <xdr:to>
      <xdr:col>3</xdr:col>
      <xdr:colOff>361950</xdr:colOff>
      <xdr:row>50</xdr:row>
      <xdr:rowOff>276225</xdr:rowOff>
    </xdr:to>
    <xdr:sp macro="" textlink="">
      <xdr:nvSpPr>
        <xdr:cNvPr id="12" name="Oval 24"/>
        <xdr:cNvSpPr>
          <a:spLocks noChangeArrowheads="1"/>
        </xdr:cNvSpPr>
      </xdr:nvSpPr>
      <xdr:spPr bwMode="auto">
        <a:xfrm>
          <a:off x="1905000" y="9258300"/>
          <a:ext cx="323850" cy="26670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2</a:t>
          </a:r>
        </a:p>
        <a:p>
          <a:pPr algn="ctr" rtl="0">
            <a:defRPr sz="1000"/>
          </a:pPr>
          <a:r>
            <a:rPr lang="fr-FR" sz="1000" b="1" i="0" u="none" strike="noStrike" baseline="0">
              <a:solidFill>
                <a:srgbClr val="000000"/>
              </a:solidFill>
              <a:latin typeface="Arial"/>
              <a:cs typeface="Arial"/>
            </a:rPr>
            <a:t>2</a:t>
          </a:r>
        </a:p>
      </xdr:txBody>
    </xdr:sp>
    <xdr:clientData/>
  </xdr:twoCellAnchor>
  <xdr:twoCellAnchor>
    <xdr:from>
      <xdr:col>2</xdr:col>
      <xdr:colOff>704850</xdr:colOff>
      <xdr:row>105</xdr:row>
      <xdr:rowOff>66675</xdr:rowOff>
    </xdr:from>
    <xdr:to>
      <xdr:col>2</xdr:col>
      <xdr:colOff>714375</xdr:colOff>
      <xdr:row>106</xdr:row>
      <xdr:rowOff>95250</xdr:rowOff>
    </xdr:to>
    <xdr:sp macro="" textlink="">
      <xdr:nvSpPr>
        <xdr:cNvPr id="13" name="AutoShape 3"/>
        <xdr:cNvSpPr>
          <a:spLocks/>
        </xdr:cNvSpPr>
      </xdr:nvSpPr>
      <xdr:spPr bwMode="auto">
        <a:xfrm>
          <a:off x="1095375" y="20383500"/>
          <a:ext cx="9525" cy="219075"/>
        </a:xfrm>
        <a:prstGeom prst="leftBrace">
          <a:avLst>
            <a:gd name="adj1" fmla="val 183333"/>
            <a:gd name="adj2" fmla="val 68181"/>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19050</xdr:colOff>
      <xdr:row>98</xdr:row>
      <xdr:rowOff>142875</xdr:rowOff>
    </xdr:from>
    <xdr:to>
      <xdr:col>2</xdr:col>
      <xdr:colOff>495300</xdr:colOff>
      <xdr:row>100</xdr:row>
      <xdr:rowOff>47625</xdr:rowOff>
    </xdr:to>
    <xdr:sp macro="" textlink="">
      <xdr:nvSpPr>
        <xdr:cNvPr id="14" name="Text Box 7"/>
        <xdr:cNvSpPr txBox="1">
          <a:spLocks noChangeArrowheads="1"/>
        </xdr:cNvSpPr>
      </xdr:nvSpPr>
      <xdr:spPr bwMode="auto">
        <a:xfrm>
          <a:off x="19050" y="19030950"/>
          <a:ext cx="866775" cy="28575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2</xdr:col>
      <xdr:colOff>1066800</xdr:colOff>
      <xdr:row>97</xdr:row>
      <xdr:rowOff>123825</xdr:rowOff>
    </xdr:from>
    <xdr:to>
      <xdr:col>17</xdr:col>
      <xdr:colOff>352425</xdr:colOff>
      <xdr:row>99</xdr:row>
      <xdr:rowOff>9525</xdr:rowOff>
    </xdr:to>
    <xdr:sp macro="" textlink="">
      <xdr:nvSpPr>
        <xdr:cNvPr id="15" name="Text Box 10"/>
        <xdr:cNvSpPr txBox="1">
          <a:spLocks noChangeArrowheads="1"/>
        </xdr:cNvSpPr>
      </xdr:nvSpPr>
      <xdr:spPr bwMode="auto">
        <a:xfrm>
          <a:off x="1457325" y="18821400"/>
          <a:ext cx="5524500" cy="266700"/>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COMPTE DE RÉSULTAT DE L'EXERCICE </a:t>
          </a:r>
          <a:r>
            <a:rPr lang="fr-FR" sz="1000" b="0" i="0" u="none" strike="noStrike" baseline="0">
              <a:solidFill>
                <a:srgbClr val="000000"/>
              </a:solidFill>
              <a:latin typeface="Arial"/>
              <a:cs typeface="Arial"/>
            </a:rPr>
            <a:t>(En liste)</a:t>
          </a:r>
        </a:p>
      </xdr:txBody>
    </xdr:sp>
    <xdr:clientData/>
  </xdr:twoCellAnchor>
  <xdr:twoCellAnchor>
    <xdr:from>
      <xdr:col>2</xdr:col>
      <xdr:colOff>685800</xdr:colOff>
      <xdr:row>97</xdr:row>
      <xdr:rowOff>161925</xdr:rowOff>
    </xdr:from>
    <xdr:to>
      <xdr:col>2</xdr:col>
      <xdr:colOff>971550</xdr:colOff>
      <xdr:row>99</xdr:row>
      <xdr:rowOff>47625</xdr:rowOff>
    </xdr:to>
    <xdr:sp macro="" textlink="">
      <xdr:nvSpPr>
        <xdr:cNvPr id="16" name="Oval 12"/>
        <xdr:cNvSpPr>
          <a:spLocks noChangeArrowheads="1"/>
        </xdr:cNvSpPr>
      </xdr:nvSpPr>
      <xdr:spPr bwMode="auto">
        <a:xfrm>
          <a:off x="1076325" y="18859500"/>
          <a:ext cx="285750" cy="266700"/>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3</a:t>
          </a:r>
        </a:p>
      </xdr:txBody>
    </xdr:sp>
    <xdr:clientData/>
  </xdr:twoCellAnchor>
  <xdr:twoCellAnchor>
    <xdr:from>
      <xdr:col>0</xdr:col>
      <xdr:colOff>28575</xdr:colOff>
      <xdr:row>149</xdr:row>
      <xdr:rowOff>200025</xdr:rowOff>
    </xdr:from>
    <xdr:to>
      <xdr:col>2</xdr:col>
      <xdr:colOff>552450</xdr:colOff>
      <xdr:row>150</xdr:row>
      <xdr:rowOff>228600</xdr:rowOff>
    </xdr:to>
    <xdr:sp macro="" textlink="">
      <xdr:nvSpPr>
        <xdr:cNvPr id="17" name="Text Box 7"/>
        <xdr:cNvSpPr txBox="1">
          <a:spLocks noChangeArrowheads="1"/>
        </xdr:cNvSpPr>
      </xdr:nvSpPr>
      <xdr:spPr bwMode="auto">
        <a:xfrm>
          <a:off x="28575" y="28927425"/>
          <a:ext cx="914400" cy="2000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2</xdr:col>
      <xdr:colOff>1143000</xdr:colOff>
      <xdr:row>148</xdr:row>
      <xdr:rowOff>200024</xdr:rowOff>
    </xdr:from>
    <xdr:to>
      <xdr:col>2</xdr:col>
      <xdr:colOff>1428750</xdr:colOff>
      <xdr:row>150</xdr:row>
      <xdr:rowOff>57149</xdr:rowOff>
    </xdr:to>
    <xdr:sp macro="" textlink="">
      <xdr:nvSpPr>
        <xdr:cNvPr id="18" name="Oval 8"/>
        <xdr:cNvSpPr>
          <a:spLocks noChangeArrowheads="1"/>
        </xdr:cNvSpPr>
      </xdr:nvSpPr>
      <xdr:spPr bwMode="auto">
        <a:xfrm>
          <a:off x="1533525" y="28727399"/>
          <a:ext cx="285750" cy="25717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4</a:t>
          </a:r>
        </a:p>
      </xdr:txBody>
    </xdr:sp>
    <xdr:clientData/>
  </xdr:twoCellAnchor>
  <xdr:twoCellAnchor>
    <xdr:from>
      <xdr:col>0</xdr:col>
      <xdr:colOff>19050</xdr:colOff>
      <xdr:row>199</xdr:row>
      <xdr:rowOff>161925</xdr:rowOff>
    </xdr:from>
    <xdr:to>
      <xdr:col>2</xdr:col>
      <xdr:colOff>685800</xdr:colOff>
      <xdr:row>200</xdr:row>
      <xdr:rowOff>238125</xdr:rowOff>
    </xdr:to>
    <xdr:sp macro="" textlink="">
      <xdr:nvSpPr>
        <xdr:cNvPr id="19" name="Text Box 4"/>
        <xdr:cNvSpPr txBox="1">
          <a:spLocks noChangeArrowheads="1"/>
        </xdr:cNvSpPr>
      </xdr:nvSpPr>
      <xdr:spPr bwMode="auto">
        <a:xfrm>
          <a:off x="19050" y="38614350"/>
          <a:ext cx="1057275" cy="2381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3</xdr:col>
      <xdr:colOff>38100</xdr:colOff>
      <xdr:row>198</xdr:row>
      <xdr:rowOff>171450</xdr:rowOff>
    </xdr:from>
    <xdr:to>
      <xdr:col>3</xdr:col>
      <xdr:colOff>304800</xdr:colOff>
      <xdr:row>200</xdr:row>
      <xdr:rowOff>9525</xdr:rowOff>
    </xdr:to>
    <xdr:sp macro="" textlink="">
      <xdr:nvSpPr>
        <xdr:cNvPr id="20" name="Oval 7"/>
        <xdr:cNvSpPr>
          <a:spLocks noChangeArrowheads="1"/>
        </xdr:cNvSpPr>
      </xdr:nvSpPr>
      <xdr:spPr bwMode="auto">
        <a:xfrm>
          <a:off x="1905000" y="38423850"/>
          <a:ext cx="266700" cy="23812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5</a:t>
          </a:r>
        </a:p>
      </xdr:txBody>
    </xdr:sp>
    <xdr:clientData/>
  </xdr:twoCellAnchor>
  <xdr:twoCellAnchor>
    <xdr:from>
      <xdr:col>3</xdr:col>
      <xdr:colOff>219075</xdr:colOff>
      <xdr:row>249</xdr:row>
      <xdr:rowOff>66675</xdr:rowOff>
    </xdr:from>
    <xdr:to>
      <xdr:col>17</xdr:col>
      <xdr:colOff>66675</xdr:colOff>
      <xdr:row>250</xdr:row>
      <xdr:rowOff>76200</xdr:rowOff>
    </xdr:to>
    <xdr:sp macro="" textlink="">
      <xdr:nvSpPr>
        <xdr:cNvPr id="21" name="Rectangle 20"/>
        <xdr:cNvSpPr>
          <a:spLocks noChangeArrowheads="1"/>
        </xdr:cNvSpPr>
      </xdr:nvSpPr>
      <xdr:spPr bwMode="auto">
        <a:xfrm>
          <a:off x="2085975" y="48110775"/>
          <a:ext cx="4667250" cy="266700"/>
        </a:xfrm>
        <a:prstGeom prst="rect">
          <a:avLst/>
        </a:prstGeom>
        <a:solidFill>
          <a:srgbClr xmlns:mc="http://schemas.openxmlformats.org/markup-compatibility/2006" xmlns:a14="http://schemas.microsoft.com/office/drawing/2010/main" val="FFFFFF" mc:Ignorable="a14" a14:legacySpreadsheetColorIndex="9"/>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  </a:t>
          </a:r>
          <a:r>
            <a:rPr lang="fr-FR" sz="1100" b="1" i="0" u="none" strike="noStrike" baseline="0">
              <a:solidFill>
                <a:srgbClr val="000000"/>
              </a:solidFill>
              <a:latin typeface="Arial"/>
              <a:cs typeface="Arial"/>
            </a:rPr>
            <a:t>PROVISIONS INSCRITES AU BILAN</a:t>
          </a:r>
        </a:p>
      </xdr:txBody>
    </xdr:sp>
    <xdr:clientData/>
  </xdr:twoCellAnchor>
  <xdr:oneCellAnchor>
    <xdr:from>
      <xdr:col>1</xdr:col>
      <xdr:colOff>161925</xdr:colOff>
      <xdr:row>250</xdr:row>
      <xdr:rowOff>0</xdr:rowOff>
    </xdr:from>
    <xdr:ext cx="76200" cy="200025"/>
    <xdr:sp macro="" textlink="">
      <xdr:nvSpPr>
        <xdr:cNvPr id="22" name="Text Box 3"/>
        <xdr:cNvSpPr txBox="1">
          <a:spLocks noChangeArrowheads="1"/>
        </xdr:cNvSpPr>
      </xdr:nvSpPr>
      <xdr:spPr bwMode="auto">
        <a:xfrm>
          <a:off x="333375" y="483012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oneCellAnchor>
  <xdr:twoCellAnchor>
    <xdr:from>
      <xdr:col>1</xdr:col>
      <xdr:colOff>638175</xdr:colOff>
      <xdr:row>275</xdr:row>
      <xdr:rowOff>76200</xdr:rowOff>
    </xdr:from>
    <xdr:to>
      <xdr:col>1</xdr:col>
      <xdr:colOff>685800</xdr:colOff>
      <xdr:row>279</xdr:row>
      <xdr:rowOff>123825</xdr:rowOff>
    </xdr:to>
    <xdr:sp macro="" textlink="">
      <xdr:nvSpPr>
        <xdr:cNvPr id="23" name="AutoShape 4"/>
        <xdr:cNvSpPr>
          <a:spLocks/>
        </xdr:cNvSpPr>
      </xdr:nvSpPr>
      <xdr:spPr bwMode="auto">
        <a:xfrm>
          <a:off x="390525" y="53244750"/>
          <a:ext cx="0" cy="809625"/>
        </a:xfrm>
        <a:prstGeom prst="leftBrace">
          <a:avLst>
            <a:gd name="adj1" fmla="val 125000"/>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657225</xdr:colOff>
      <xdr:row>285</xdr:row>
      <xdr:rowOff>66675</xdr:rowOff>
    </xdr:from>
    <xdr:to>
      <xdr:col>3</xdr:col>
      <xdr:colOff>733425</xdr:colOff>
      <xdr:row>287</xdr:row>
      <xdr:rowOff>114300</xdr:rowOff>
    </xdr:to>
    <xdr:sp macro="" textlink="">
      <xdr:nvSpPr>
        <xdr:cNvPr id="24" name="AutoShape 5"/>
        <xdr:cNvSpPr>
          <a:spLocks/>
        </xdr:cNvSpPr>
      </xdr:nvSpPr>
      <xdr:spPr bwMode="auto">
        <a:xfrm>
          <a:off x="2295525" y="55149750"/>
          <a:ext cx="0" cy="428625"/>
        </a:xfrm>
        <a:prstGeom prst="leftBrace">
          <a:avLst>
            <a:gd name="adj1" fmla="val 40625"/>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0</xdr:col>
      <xdr:colOff>19050</xdr:colOff>
      <xdr:row>250</xdr:row>
      <xdr:rowOff>38100</xdr:rowOff>
    </xdr:from>
    <xdr:to>
      <xdr:col>2</xdr:col>
      <xdr:colOff>9525</xdr:colOff>
      <xdr:row>250</xdr:row>
      <xdr:rowOff>295275</xdr:rowOff>
    </xdr:to>
    <xdr:sp macro="" textlink="">
      <xdr:nvSpPr>
        <xdr:cNvPr id="25" name="Text Box 9"/>
        <xdr:cNvSpPr txBox="1">
          <a:spLocks noChangeArrowheads="1"/>
        </xdr:cNvSpPr>
      </xdr:nvSpPr>
      <xdr:spPr bwMode="auto">
        <a:xfrm>
          <a:off x="19050" y="48339375"/>
          <a:ext cx="381000" cy="161925"/>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18288" bIns="0" anchor="t" upright="1"/>
        <a:lstStyle/>
        <a:p>
          <a:pPr algn="ctr" rtl="0">
            <a:lnSpc>
              <a:spcPts val="500"/>
            </a:lnSpc>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2</xdr:col>
      <xdr:colOff>552451</xdr:colOff>
      <xdr:row>249</xdr:row>
      <xdr:rowOff>47625</xdr:rowOff>
    </xdr:from>
    <xdr:to>
      <xdr:col>2</xdr:col>
      <xdr:colOff>933451</xdr:colOff>
      <xdr:row>250</xdr:row>
      <xdr:rowOff>66675</xdr:rowOff>
    </xdr:to>
    <xdr:sp macro="" textlink="">
      <xdr:nvSpPr>
        <xdr:cNvPr id="26" name="Oval 11"/>
        <xdr:cNvSpPr>
          <a:spLocks noChangeArrowheads="1"/>
        </xdr:cNvSpPr>
      </xdr:nvSpPr>
      <xdr:spPr bwMode="auto">
        <a:xfrm>
          <a:off x="942976" y="48091725"/>
          <a:ext cx="381000" cy="27622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7</a:t>
          </a:r>
        </a:p>
      </xdr:txBody>
    </xdr:sp>
    <xdr:clientData/>
  </xdr:twoCellAnchor>
  <xdr:twoCellAnchor>
    <xdr:from>
      <xdr:col>0</xdr:col>
      <xdr:colOff>9525</xdr:colOff>
      <xdr:row>295</xdr:row>
      <xdr:rowOff>219075</xdr:rowOff>
    </xdr:from>
    <xdr:to>
      <xdr:col>4</xdr:col>
      <xdr:colOff>0</xdr:colOff>
      <xdr:row>296</xdr:row>
      <xdr:rowOff>190500</xdr:rowOff>
    </xdr:to>
    <xdr:sp macro="" textlink="">
      <xdr:nvSpPr>
        <xdr:cNvPr id="27" name="Text Box 6"/>
        <xdr:cNvSpPr txBox="1">
          <a:spLocks noChangeArrowheads="1"/>
        </xdr:cNvSpPr>
      </xdr:nvSpPr>
      <xdr:spPr bwMode="auto">
        <a:xfrm>
          <a:off x="9525" y="57197625"/>
          <a:ext cx="2286000" cy="1905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6</xdr:col>
      <xdr:colOff>657225</xdr:colOff>
      <xdr:row>304</xdr:row>
      <xdr:rowOff>0</xdr:rowOff>
    </xdr:from>
    <xdr:to>
      <xdr:col>6</xdr:col>
      <xdr:colOff>657225</xdr:colOff>
      <xdr:row>305</xdr:row>
      <xdr:rowOff>0</xdr:rowOff>
    </xdr:to>
    <xdr:sp macro="" textlink="">
      <xdr:nvSpPr>
        <xdr:cNvPr id="28" name="Line 11"/>
        <xdr:cNvSpPr>
          <a:spLocks noChangeShapeType="1"/>
        </xdr:cNvSpPr>
      </xdr:nvSpPr>
      <xdr:spPr bwMode="auto">
        <a:xfrm>
          <a:off x="3914775" y="58769250"/>
          <a:ext cx="0" cy="21907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6</xdr:col>
      <xdr:colOff>666750</xdr:colOff>
      <xdr:row>304</xdr:row>
      <xdr:rowOff>47625</xdr:rowOff>
    </xdr:from>
    <xdr:to>
      <xdr:col>6</xdr:col>
      <xdr:colOff>714375</xdr:colOff>
      <xdr:row>304</xdr:row>
      <xdr:rowOff>180975</xdr:rowOff>
    </xdr:to>
    <xdr:sp macro="" textlink="">
      <xdr:nvSpPr>
        <xdr:cNvPr id="29" name="AutoShape 13"/>
        <xdr:cNvSpPr>
          <a:spLocks/>
        </xdr:cNvSpPr>
      </xdr:nvSpPr>
      <xdr:spPr bwMode="auto">
        <a:xfrm>
          <a:off x="3924300" y="58816875"/>
          <a:ext cx="47625" cy="133350"/>
        </a:xfrm>
        <a:prstGeom prst="rightBracket">
          <a:avLst>
            <a:gd name="adj" fmla="val 23333"/>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3</xdr:col>
      <xdr:colOff>238125</xdr:colOff>
      <xdr:row>295</xdr:row>
      <xdr:rowOff>28575</xdr:rowOff>
    </xdr:from>
    <xdr:to>
      <xdr:col>4</xdr:col>
      <xdr:colOff>276225</xdr:colOff>
      <xdr:row>296</xdr:row>
      <xdr:rowOff>95250</xdr:rowOff>
    </xdr:to>
    <xdr:sp macro="" textlink="">
      <xdr:nvSpPr>
        <xdr:cNvPr id="30" name="Oval 16"/>
        <xdr:cNvSpPr>
          <a:spLocks noChangeArrowheads="1"/>
        </xdr:cNvSpPr>
      </xdr:nvSpPr>
      <xdr:spPr bwMode="auto">
        <a:xfrm>
          <a:off x="2105025" y="57035700"/>
          <a:ext cx="466725" cy="25717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8</a:t>
          </a:r>
        </a:p>
      </xdr:txBody>
    </xdr:sp>
    <xdr:clientData/>
  </xdr:twoCellAnchor>
  <xdr:twoCellAnchor>
    <xdr:from>
      <xdr:col>4</xdr:col>
      <xdr:colOff>514350</xdr:colOff>
      <xdr:row>294</xdr:row>
      <xdr:rowOff>180975</xdr:rowOff>
    </xdr:from>
    <xdr:to>
      <xdr:col>17</xdr:col>
      <xdr:colOff>514350</xdr:colOff>
      <xdr:row>296</xdr:row>
      <xdr:rowOff>28575</xdr:rowOff>
    </xdr:to>
    <xdr:sp macro="" textlink="">
      <xdr:nvSpPr>
        <xdr:cNvPr id="31" name="Text Box 17"/>
        <xdr:cNvSpPr txBox="1">
          <a:spLocks noChangeArrowheads="1"/>
        </xdr:cNvSpPr>
      </xdr:nvSpPr>
      <xdr:spPr bwMode="auto">
        <a:xfrm>
          <a:off x="2809875" y="56997600"/>
          <a:ext cx="4171950" cy="228600"/>
        </a:xfrm>
        <a:prstGeom prst="rect">
          <a:avLst/>
        </a:prstGeom>
        <a:solidFill>
          <a:srgbClr xmlns:mc="http://schemas.openxmlformats.org/markup-compatibility/2006" xmlns:a14="http://schemas.microsoft.com/office/drawing/2010/main" val="FFFFFF" mc:Ignorable="a14" a14:legacySpreadsheetColorIndex="9"/>
        </a:solidFill>
        <a:ln w="19050">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27432" rIns="27432" bIns="0" anchor="t" upright="1"/>
        <a:lstStyle/>
        <a:p>
          <a:pPr algn="ctr" rtl="0">
            <a:defRPr sz="1000"/>
          </a:pPr>
          <a:r>
            <a:rPr lang="fr-FR" sz="1100" b="1" i="0" u="none" strike="noStrike" baseline="0">
              <a:solidFill>
                <a:srgbClr val="000000"/>
              </a:solidFill>
              <a:latin typeface="Arial"/>
              <a:cs typeface="Arial"/>
            </a:rPr>
            <a:t>ÉTAT DES ECHÉANCES DES CRÉANCES ET DES DETTES A LA CLOTURE DE L'EXERCICE*</a:t>
          </a:r>
        </a:p>
      </xdr:txBody>
    </xdr:sp>
    <xdr:clientData/>
  </xdr:twoCellAnchor>
  <xdr:twoCellAnchor editAs="oneCell">
    <xdr:from>
      <xdr:col>4</xdr:col>
      <xdr:colOff>266700</xdr:colOff>
      <xdr:row>343</xdr:row>
      <xdr:rowOff>123825</xdr:rowOff>
    </xdr:from>
    <xdr:to>
      <xdr:col>14</xdr:col>
      <xdr:colOff>180975</xdr:colOff>
      <xdr:row>345</xdr:row>
      <xdr:rowOff>133350</xdr:rowOff>
    </xdr:to>
    <xdr:sp macro="" textlink="">
      <xdr:nvSpPr>
        <xdr:cNvPr id="32" name="Text Box 4"/>
        <xdr:cNvSpPr txBox="1">
          <a:spLocks noChangeArrowheads="1"/>
        </xdr:cNvSpPr>
      </xdr:nvSpPr>
      <xdr:spPr bwMode="auto">
        <a:xfrm>
          <a:off x="2562225" y="66494025"/>
          <a:ext cx="3429000" cy="390525"/>
        </a:xfrm>
        <a:prstGeom prst="rect">
          <a:avLst/>
        </a:prstGeom>
        <a:noFill/>
        <a:ln w="19050">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TABLEAU D'AFFECTATION DU RÉSULTAT ET RENSEIGNEMENTS DIVERS</a:t>
          </a:r>
        </a:p>
      </xdr:txBody>
    </xdr:sp>
    <xdr:clientData/>
  </xdr:twoCellAnchor>
  <xdr:twoCellAnchor>
    <xdr:from>
      <xdr:col>0</xdr:col>
      <xdr:colOff>0</xdr:colOff>
      <xdr:row>344</xdr:row>
      <xdr:rowOff>200025</xdr:rowOff>
    </xdr:from>
    <xdr:to>
      <xdr:col>3</xdr:col>
      <xdr:colOff>0</xdr:colOff>
      <xdr:row>345</xdr:row>
      <xdr:rowOff>190500</xdr:rowOff>
    </xdr:to>
    <xdr:sp macro="" textlink="">
      <xdr:nvSpPr>
        <xdr:cNvPr id="33" name="Text Box 9"/>
        <xdr:cNvSpPr txBox="1">
          <a:spLocks noChangeArrowheads="1"/>
        </xdr:cNvSpPr>
      </xdr:nvSpPr>
      <xdr:spPr bwMode="auto">
        <a:xfrm>
          <a:off x="0" y="66751200"/>
          <a:ext cx="1866900" cy="19050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18288" tIns="18288" rIns="18288" bIns="0" anchor="t" upright="1"/>
        <a:lstStyle/>
        <a:p>
          <a:pPr algn="ctr" rtl="0">
            <a:defRPr sz="1000"/>
          </a:pPr>
          <a:r>
            <a:rPr lang="fr-FR" sz="550" b="0" i="0" u="none" strike="noStrike" baseline="0">
              <a:solidFill>
                <a:srgbClr val="000000"/>
              </a:solidFill>
              <a:latin typeface="Arial"/>
              <a:cs typeface="Arial"/>
            </a:rPr>
            <a:t>Formulaire obligatoire (article 53A du Code général des impôts).</a:t>
          </a:r>
        </a:p>
      </xdr:txBody>
    </xdr:sp>
    <xdr:clientData/>
  </xdr:twoCellAnchor>
  <xdr:twoCellAnchor>
    <xdr:from>
      <xdr:col>13</xdr:col>
      <xdr:colOff>304800</xdr:colOff>
      <xdr:row>379</xdr:row>
      <xdr:rowOff>0</xdr:rowOff>
    </xdr:from>
    <xdr:to>
      <xdr:col>13</xdr:col>
      <xdr:colOff>200025</xdr:colOff>
      <xdr:row>379</xdr:row>
      <xdr:rowOff>219075</xdr:rowOff>
    </xdr:to>
    <xdr:sp macro="" textlink="">
      <xdr:nvSpPr>
        <xdr:cNvPr id="34" name="Line 13"/>
        <xdr:cNvSpPr>
          <a:spLocks noChangeShapeType="1"/>
        </xdr:cNvSpPr>
      </xdr:nvSpPr>
      <xdr:spPr bwMode="auto">
        <a:xfrm>
          <a:off x="5810250" y="73228200"/>
          <a:ext cx="0" cy="1905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47625</xdr:colOff>
      <xdr:row>350</xdr:row>
      <xdr:rowOff>47625</xdr:rowOff>
    </xdr:from>
    <xdr:to>
      <xdr:col>3</xdr:col>
      <xdr:colOff>123825</xdr:colOff>
      <xdr:row>352</xdr:row>
      <xdr:rowOff>114300</xdr:rowOff>
    </xdr:to>
    <xdr:sp macro="" textlink="">
      <xdr:nvSpPr>
        <xdr:cNvPr id="35" name="AutoShape 14"/>
        <xdr:cNvSpPr>
          <a:spLocks/>
        </xdr:cNvSpPr>
      </xdr:nvSpPr>
      <xdr:spPr bwMode="auto">
        <a:xfrm>
          <a:off x="1914525" y="67789425"/>
          <a:ext cx="76200" cy="457200"/>
        </a:xfrm>
        <a:prstGeom prst="leftBrace">
          <a:avLst>
            <a:gd name="adj1" fmla="val 51042"/>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5</xdr:col>
      <xdr:colOff>28575</xdr:colOff>
      <xdr:row>354</xdr:row>
      <xdr:rowOff>57150</xdr:rowOff>
    </xdr:from>
    <xdr:to>
      <xdr:col>5</xdr:col>
      <xdr:colOff>104775</xdr:colOff>
      <xdr:row>357</xdr:row>
      <xdr:rowOff>114300</xdr:rowOff>
    </xdr:to>
    <xdr:sp macro="" textlink="">
      <xdr:nvSpPr>
        <xdr:cNvPr id="36" name="AutoShape 15"/>
        <xdr:cNvSpPr>
          <a:spLocks/>
        </xdr:cNvSpPr>
      </xdr:nvSpPr>
      <xdr:spPr bwMode="auto">
        <a:xfrm>
          <a:off x="3086100" y="68580000"/>
          <a:ext cx="76200" cy="628650"/>
        </a:xfrm>
        <a:prstGeom prst="leftBrace">
          <a:avLst>
            <a:gd name="adj1" fmla="val 71875"/>
            <a:gd name="adj2" fmla="val 50000"/>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19</xdr:col>
      <xdr:colOff>238125</xdr:colOff>
      <xdr:row>389</xdr:row>
      <xdr:rowOff>19050</xdr:rowOff>
    </xdr:from>
    <xdr:to>
      <xdr:col>19</xdr:col>
      <xdr:colOff>381000</xdr:colOff>
      <xdr:row>390</xdr:row>
      <xdr:rowOff>66675</xdr:rowOff>
    </xdr:to>
    <xdr:sp macro="" textlink="">
      <xdr:nvSpPr>
        <xdr:cNvPr id="37" name="Rectangle 18"/>
        <xdr:cNvSpPr>
          <a:spLocks noChangeArrowheads="1"/>
        </xdr:cNvSpPr>
      </xdr:nvSpPr>
      <xdr:spPr bwMode="auto">
        <a:xfrm>
          <a:off x="7419975" y="75361800"/>
          <a:ext cx="142875" cy="238125"/>
        </a:xfrm>
        <a:prstGeom prst="rect">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miter lim="800000"/>
          <a:headEnd/>
          <a:tailEnd/>
        </a:ln>
      </xdr:spPr>
    </xdr:sp>
    <xdr:clientData/>
  </xdr:twoCellAnchor>
  <xdr:twoCellAnchor editAs="oneCell">
    <xdr:from>
      <xdr:col>19</xdr:col>
      <xdr:colOff>514350</xdr:colOff>
      <xdr:row>343</xdr:row>
      <xdr:rowOff>219075</xdr:rowOff>
    </xdr:from>
    <xdr:to>
      <xdr:col>20</xdr:col>
      <xdr:colOff>66675</xdr:colOff>
      <xdr:row>345</xdr:row>
      <xdr:rowOff>0</xdr:rowOff>
    </xdr:to>
    <xdr:sp macro="" textlink="">
      <xdr:nvSpPr>
        <xdr:cNvPr id="38" name="Text Box 19"/>
        <xdr:cNvSpPr txBox="1">
          <a:spLocks noChangeArrowheads="1"/>
        </xdr:cNvSpPr>
      </xdr:nvSpPr>
      <xdr:spPr bwMode="auto">
        <a:xfrm>
          <a:off x="7696200" y="66560700"/>
          <a:ext cx="209550" cy="190500"/>
        </a:xfrm>
        <a:prstGeom prst="rect">
          <a:avLst/>
        </a:prstGeom>
        <a:noFill/>
        <a:ln w="12700">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000000" mc:Ignorable="a14" a14:legacySpreadsheetColorIndex="8"/>
              </a:solidFill>
            </a14:hiddenFill>
          </a:ext>
        </a:extLst>
      </xdr:spPr>
      <xdr:txBody>
        <a:bodyPr vertOverflow="clip" wrap="square" lIns="27432" tIns="22860" rIns="27432" bIns="22860" anchor="ctr" upright="1"/>
        <a:lstStyle/>
        <a:p>
          <a:pPr algn="ctr" rtl="0">
            <a:defRPr sz="1000"/>
          </a:pPr>
          <a:r>
            <a:rPr lang="fr-FR" sz="1100" b="0" i="0" u="none" strike="noStrike" baseline="0">
              <a:solidFill>
                <a:srgbClr val="000000"/>
              </a:solidFill>
              <a:latin typeface="Arial"/>
              <a:cs typeface="Arial"/>
            </a:rPr>
            <a:t>1</a:t>
          </a:r>
        </a:p>
        <a:p>
          <a:pPr algn="ctr" rtl="0">
            <a:defRPr sz="1000"/>
          </a:pPr>
          <a:r>
            <a:rPr lang="fr-FR" sz="1100" b="0" i="0" u="none" strike="noStrike" baseline="0">
              <a:solidFill>
                <a:srgbClr val="000000"/>
              </a:solidFill>
              <a:latin typeface="Arial"/>
              <a:cs typeface="Arial"/>
            </a:rPr>
            <a:t>1</a:t>
          </a:r>
        </a:p>
      </xdr:txBody>
    </xdr:sp>
    <xdr:clientData/>
  </xdr:twoCellAnchor>
  <xdr:twoCellAnchor>
    <xdr:from>
      <xdr:col>3</xdr:col>
      <xdr:colOff>142875</xdr:colOff>
      <xdr:row>343</xdr:row>
      <xdr:rowOff>180975</xdr:rowOff>
    </xdr:from>
    <xdr:to>
      <xdr:col>4</xdr:col>
      <xdr:colOff>228600</xdr:colOff>
      <xdr:row>345</xdr:row>
      <xdr:rowOff>57150</xdr:rowOff>
    </xdr:to>
    <xdr:sp macro="" textlink="">
      <xdr:nvSpPr>
        <xdr:cNvPr id="39" name="Oval 21"/>
        <xdr:cNvSpPr>
          <a:spLocks noChangeArrowheads="1"/>
        </xdr:cNvSpPr>
      </xdr:nvSpPr>
      <xdr:spPr bwMode="auto">
        <a:xfrm>
          <a:off x="2009775" y="66551175"/>
          <a:ext cx="514350" cy="257175"/>
        </a:xfrm>
        <a:prstGeom prst="ellipse">
          <a:avLst/>
        </a:prstGeom>
        <a:solidFill>
          <a:srgbClr xmlns:mc="http://schemas.openxmlformats.org/markup-compatibility/2006" xmlns:a14="http://schemas.microsoft.com/office/drawing/2010/main" val="FFFFFF" mc:Ignorable="a14" a14:legacySpreadsheetColorIndex="9"/>
        </a:solidFill>
        <a:ln w="9525">
          <a:solidFill>
            <a:srgbClr xmlns:mc="http://schemas.openxmlformats.org/markup-compatibility/2006" xmlns:a14="http://schemas.microsoft.com/office/drawing/2010/main" val="000000" mc:Ignorable="a14" a14:legacySpreadsheetColorIndex="64"/>
          </a:solidFill>
          <a:round/>
          <a:headEnd/>
          <a:tailEnd/>
        </a:ln>
      </xdr:spPr>
      <xdr:txBody>
        <a:bodyPr vertOverflow="clip" wrap="square" lIns="27432" tIns="22860" rIns="27432" bIns="0" anchor="t" upright="1"/>
        <a:lstStyle/>
        <a:p>
          <a:pPr algn="ctr" rtl="0">
            <a:defRPr sz="1000"/>
          </a:pPr>
          <a:r>
            <a:rPr lang="fr-FR" sz="1000" b="1" i="0" u="none" strike="noStrike" baseline="0">
              <a:solidFill>
                <a:srgbClr val="000000"/>
              </a:solidFill>
              <a:latin typeface="Arial"/>
              <a:cs typeface="Arial"/>
            </a:rPr>
            <a:t>11</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AFI%20essai%20macro%20V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AFI%20V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s initiales"/>
      <sheetName val="Liasse N"/>
      <sheetName val="Feuil41"/>
    </sheetNames>
    <sheetDataSet>
      <sheetData sheetId="0">
        <row r="1">
          <cell r="C1" t="str">
            <v>Durée des exercices en mois</v>
          </cell>
          <cell r="D1" t="str">
            <v>Date de Cloture</v>
          </cell>
          <cell r="N1" t="str">
            <v>Nature de l'opération</v>
          </cell>
          <cell r="P1" t="str">
            <v>Durée de l'exercice</v>
          </cell>
          <cell r="R1" t="str">
            <v>Date de cloture</v>
          </cell>
        </row>
        <row r="2">
          <cell r="C2">
            <v>0</v>
          </cell>
          <cell r="D2">
            <v>0</v>
          </cell>
          <cell r="N2" t="str">
            <v xml:space="preserve">Acquisition </v>
          </cell>
          <cell r="P2">
            <v>6</v>
          </cell>
          <cell r="R2">
            <v>39721</v>
          </cell>
        </row>
        <row r="3">
          <cell r="C3">
            <v>0</v>
          </cell>
          <cell r="D3">
            <v>0</v>
          </cell>
          <cell r="N3" t="str">
            <v>Cession</v>
          </cell>
          <cell r="P3">
            <v>7</v>
          </cell>
          <cell r="R3">
            <v>39813</v>
          </cell>
        </row>
        <row r="4">
          <cell r="C4">
            <v>0</v>
          </cell>
          <cell r="D4">
            <v>0</v>
          </cell>
          <cell r="N4" t="str">
            <v>Levée de fonds</v>
          </cell>
          <cell r="P4">
            <v>8</v>
          </cell>
          <cell r="R4">
            <v>40086</v>
          </cell>
        </row>
        <row r="5">
          <cell r="C5">
            <v>0</v>
          </cell>
          <cell r="D5">
            <v>0</v>
          </cell>
          <cell r="N5" t="str">
            <v>Réorganisation du capital</v>
          </cell>
          <cell r="P5">
            <v>9</v>
          </cell>
          <cell r="R5">
            <v>40178</v>
          </cell>
        </row>
        <row r="6">
          <cell r="C6">
            <v>0</v>
          </cell>
          <cell r="D6">
            <v>0</v>
          </cell>
          <cell r="P6">
            <v>10</v>
          </cell>
          <cell r="R6">
            <v>40451</v>
          </cell>
        </row>
        <row r="7">
          <cell r="P7">
            <v>11</v>
          </cell>
          <cell r="R7">
            <v>40543</v>
          </cell>
        </row>
        <row r="8">
          <cell r="P8">
            <v>12</v>
          </cell>
          <cell r="R8">
            <v>40816</v>
          </cell>
        </row>
        <row r="9">
          <cell r="P9">
            <v>13</v>
          </cell>
          <cell r="R9">
            <v>40908</v>
          </cell>
        </row>
        <row r="10">
          <cell r="P10">
            <v>14</v>
          </cell>
          <cell r="R10">
            <v>41182</v>
          </cell>
        </row>
        <row r="11">
          <cell r="P11">
            <v>15</v>
          </cell>
          <cell r="R11">
            <v>41274</v>
          </cell>
        </row>
        <row r="12">
          <cell r="P12">
            <v>16</v>
          </cell>
          <cell r="R12">
            <v>41547</v>
          </cell>
        </row>
        <row r="13">
          <cell r="R13">
            <v>41639</v>
          </cell>
        </row>
        <row r="14">
          <cell r="R14">
            <v>41912</v>
          </cell>
        </row>
        <row r="15">
          <cell r="R15">
            <v>42004</v>
          </cell>
        </row>
        <row r="16">
          <cell r="R16">
            <v>42277</v>
          </cell>
        </row>
        <row r="17">
          <cell r="R17">
            <v>42369</v>
          </cell>
        </row>
        <row r="20">
          <cell r="D20">
            <v>0</v>
          </cell>
        </row>
        <row r="21">
          <cell r="D21">
            <v>0</v>
          </cell>
        </row>
        <row r="22">
          <cell r="D22">
            <v>0</v>
          </cell>
        </row>
        <row r="23">
          <cell r="D23">
            <v>0</v>
          </cell>
        </row>
        <row r="24">
          <cell r="D24">
            <v>0</v>
          </cell>
        </row>
        <row r="25">
          <cell r="D25">
            <v>0</v>
          </cell>
        </row>
        <row r="26">
          <cell r="D26">
            <v>0</v>
          </cell>
        </row>
        <row r="27">
          <cell r="D27">
            <v>0</v>
          </cell>
        </row>
        <row r="28">
          <cell r="D28">
            <v>0</v>
          </cell>
        </row>
        <row r="29">
          <cell r="D29">
            <v>0</v>
          </cell>
        </row>
        <row r="30">
          <cell r="D30">
            <v>0</v>
          </cell>
        </row>
      </sheetData>
      <sheetData sheetId="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if liasses"/>
      <sheetName val="Données Initiales"/>
      <sheetName val="Année N-2"/>
      <sheetName val="Année N-1"/>
      <sheetName val="Année N"/>
      <sheetName val="Infos Afi"/>
      <sheetName val="Actif"/>
      <sheetName val="Passif"/>
      <sheetName val="Compte de résultat"/>
      <sheetName val="BFR"/>
      <sheetName val="Flux"/>
      <sheetName val="Ratios"/>
      <sheetName val="Synthèse"/>
      <sheetName val="Feuil1"/>
    </sheetNames>
    <sheetDataSet>
      <sheetData sheetId="0" refreshError="1"/>
      <sheetData sheetId="1">
        <row r="2">
          <cell r="D2">
            <v>40542</v>
          </cell>
          <cell r="E2">
            <v>12</v>
          </cell>
        </row>
        <row r="3">
          <cell r="D3">
            <v>40178</v>
          </cell>
          <cell r="E3">
            <v>12</v>
          </cell>
        </row>
        <row r="4">
          <cell r="D4">
            <v>39812</v>
          </cell>
          <cell r="E4">
            <v>12</v>
          </cell>
        </row>
      </sheetData>
      <sheetData sheetId="2">
        <row r="4">
          <cell r="K4">
            <v>12</v>
          </cell>
        </row>
        <row r="9">
          <cell r="G9">
            <v>0</v>
          </cell>
        </row>
        <row r="10">
          <cell r="J10">
            <v>0</v>
          </cell>
        </row>
        <row r="28">
          <cell r="K28">
            <v>60490</v>
          </cell>
        </row>
        <row r="29">
          <cell r="G29">
            <v>9830</v>
          </cell>
          <cell r="K29">
            <v>4104</v>
          </cell>
        </row>
        <row r="30">
          <cell r="G30">
            <v>0</v>
          </cell>
          <cell r="K30">
            <v>0</v>
          </cell>
        </row>
        <row r="31">
          <cell r="G31">
            <v>0</v>
          </cell>
          <cell r="K31">
            <v>0</v>
          </cell>
        </row>
        <row r="32">
          <cell r="G32">
            <v>0</v>
          </cell>
          <cell r="K32">
            <v>0</v>
          </cell>
        </row>
        <row r="33">
          <cell r="G33">
            <v>0</v>
          </cell>
        </row>
        <row r="34">
          <cell r="G34">
            <v>0</v>
          </cell>
          <cell r="J34">
            <v>0</v>
          </cell>
          <cell r="K34">
            <v>0</v>
          </cell>
        </row>
        <row r="35">
          <cell r="G35">
            <v>879965</v>
          </cell>
          <cell r="J35">
            <v>809515</v>
          </cell>
          <cell r="K35">
            <v>703823</v>
          </cell>
        </row>
        <row r="36">
          <cell r="G36">
            <v>21683</v>
          </cell>
          <cell r="J36">
            <v>21683</v>
          </cell>
          <cell r="K36">
            <v>4847</v>
          </cell>
        </row>
        <row r="37">
          <cell r="J37">
            <v>0</v>
          </cell>
          <cell r="K37">
            <v>0</v>
          </cell>
        </row>
        <row r="38">
          <cell r="J38">
            <v>361114</v>
          </cell>
          <cell r="K38">
            <v>829901</v>
          </cell>
        </row>
        <row r="39">
          <cell r="J39">
            <v>273317</v>
          </cell>
          <cell r="K39">
            <v>232653</v>
          </cell>
        </row>
        <row r="40">
          <cell r="G40">
            <v>3031</v>
          </cell>
          <cell r="J40">
            <v>3031</v>
          </cell>
          <cell r="K40">
            <v>8337</v>
          </cell>
        </row>
        <row r="42">
          <cell r="G42">
            <v>0</v>
          </cell>
        </row>
        <row r="43">
          <cell r="G43">
            <v>0</v>
          </cell>
        </row>
        <row r="44">
          <cell r="G44">
            <v>0</v>
          </cell>
        </row>
        <row r="57">
          <cell r="I57">
            <v>200000</v>
          </cell>
          <cell r="J57">
            <v>200000</v>
          </cell>
        </row>
        <row r="58">
          <cell r="I58">
            <v>0</v>
          </cell>
          <cell r="J58">
            <v>0</v>
          </cell>
        </row>
        <row r="59">
          <cell r="I59">
            <v>0</v>
          </cell>
          <cell r="J59">
            <v>0</v>
          </cell>
        </row>
        <row r="60">
          <cell r="I60">
            <v>20000</v>
          </cell>
          <cell r="J60">
            <v>20000</v>
          </cell>
        </row>
        <row r="61">
          <cell r="I61">
            <v>0</v>
          </cell>
          <cell r="J61">
            <v>0</v>
          </cell>
        </row>
        <row r="62">
          <cell r="I62">
            <v>0</v>
          </cell>
          <cell r="J62">
            <v>0</v>
          </cell>
        </row>
        <row r="63">
          <cell r="I63">
            <v>497746</v>
          </cell>
          <cell r="J63">
            <v>534057</v>
          </cell>
        </row>
        <row r="64">
          <cell r="I64">
            <v>0</v>
          </cell>
          <cell r="J64">
            <v>0</v>
          </cell>
        </row>
        <row r="65">
          <cell r="I65">
            <v>163233</v>
          </cell>
          <cell r="J65">
            <v>263689</v>
          </cell>
        </row>
        <row r="66">
          <cell r="I66">
            <v>0</v>
          </cell>
          <cell r="J66">
            <v>0</v>
          </cell>
        </row>
        <row r="67">
          <cell r="I67">
            <v>0</v>
          </cell>
          <cell r="J67">
            <v>0</v>
          </cell>
        </row>
        <row r="68">
          <cell r="J68">
            <v>1017746</v>
          </cell>
        </row>
        <row r="69">
          <cell r="I69">
            <v>0</v>
          </cell>
          <cell r="J69">
            <v>0</v>
          </cell>
        </row>
        <row r="70">
          <cell r="I70">
            <v>0</v>
          </cell>
          <cell r="J70">
            <v>0</v>
          </cell>
        </row>
        <row r="71">
          <cell r="I71">
            <v>0</v>
          </cell>
        </row>
        <row r="72">
          <cell r="I72">
            <v>0</v>
          </cell>
        </row>
        <row r="73">
          <cell r="I73">
            <v>0</v>
          </cell>
        </row>
        <row r="74">
          <cell r="I74">
            <v>0</v>
          </cell>
        </row>
        <row r="75">
          <cell r="I75">
            <v>0</v>
          </cell>
        </row>
        <row r="76">
          <cell r="I76">
            <v>0</v>
          </cell>
        </row>
        <row r="77">
          <cell r="I77">
            <v>0</v>
          </cell>
          <cell r="J77">
            <v>0</v>
          </cell>
        </row>
        <row r="78">
          <cell r="G78">
            <v>0</v>
          </cell>
          <cell r="I78">
            <v>0</v>
          </cell>
          <cell r="J78">
            <v>0</v>
          </cell>
        </row>
        <row r="79">
          <cell r="I79">
            <v>0</v>
          </cell>
          <cell r="J79">
            <v>0</v>
          </cell>
        </row>
        <row r="80">
          <cell r="I80">
            <v>196571</v>
          </cell>
          <cell r="J80">
            <v>292188</v>
          </cell>
        </row>
        <row r="81">
          <cell r="I81">
            <v>453104</v>
          </cell>
          <cell r="J81">
            <v>523672</v>
          </cell>
        </row>
        <row r="82">
          <cell r="I82">
            <v>0</v>
          </cell>
          <cell r="J82">
            <v>0</v>
          </cell>
        </row>
        <row r="83">
          <cell r="I83">
            <v>4445</v>
          </cell>
          <cell r="J83">
            <v>10550</v>
          </cell>
        </row>
        <row r="84">
          <cell r="I84">
            <v>0</v>
          </cell>
          <cell r="J84">
            <v>0</v>
          </cell>
        </row>
        <row r="86">
          <cell r="I86">
            <v>0</v>
          </cell>
        </row>
        <row r="94">
          <cell r="I94">
            <v>0</v>
          </cell>
          <cell r="J94">
            <v>0</v>
          </cell>
        </row>
        <row r="108">
          <cell r="G108">
            <v>0</v>
          </cell>
          <cell r="I108">
            <v>2146256</v>
          </cell>
        </row>
        <row r="109">
          <cell r="I109">
            <v>0</v>
          </cell>
        </row>
        <row r="110">
          <cell r="I110">
            <v>0</v>
          </cell>
        </row>
        <row r="111">
          <cell r="I111">
            <v>39107</v>
          </cell>
        </row>
        <row r="112">
          <cell r="I112">
            <v>2390</v>
          </cell>
        </row>
        <row r="113">
          <cell r="I113">
            <v>1251</v>
          </cell>
        </row>
        <row r="115">
          <cell r="I115">
            <v>0</v>
          </cell>
        </row>
        <row r="116">
          <cell r="I116">
            <v>0</v>
          </cell>
        </row>
        <row r="117">
          <cell r="I117">
            <v>552688</v>
          </cell>
        </row>
        <row r="118">
          <cell r="I118">
            <v>-5726</v>
          </cell>
        </row>
        <row r="119">
          <cell r="I119">
            <v>281014</v>
          </cell>
        </row>
        <row r="120">
          <cell r="I120">
            <v>67331</v>
          </cell>
        </row>
        <row r="121">
          <cell r="I121">
            <v>737985</v>
          </cell>
        </row>
        <row r="122">
          <cell r="I122">
            <v>328370</v>
          </cell>
        </row>
        <row r="123">
          <cell r="I123">
            <v>8588</v>
          </cell>
        </row>
        <row r="124">
          <cell r="I124">
            <v>0</v>
          </cell>
        </row>
        <row r="125">
          <cell r="I125">
            <v>0</v>
          </cell>
        </row>
        <row r="126">
          <cell r="I126">
            <v>0</v>
          </cell>
        </row>
        <row r="127">
          <cell r="I127">
            <v>58</v>
          </cell>
        </row>
        <row r="130">
          <cell r="I130">
            <v>0</v>
          </cell>
        </row>
        <row r="131">
          <cell r="I131">
            <v>0</v>
          </cell>
        </row>
        <row r="132">
          <cell r="I132">
            <v>0</v>
          </cell>
        </row>
        <row r="133">
          <cell r="I133">
            <v>0</v>
          </cell>
        </row>
        <row r="134">
          <cell r="I134">
            <v>4350</v>
          </cell>
        </row>
        <row r="135">
          <cell r="I135">
            <v>0</v>
          </cell>
        </row>
        <row r="136">
          <cell r="I136">
            <v>0</v>
          </cell>
        </row>
        <row r="137">
          <cell r="I137">
            <v>19051</v>
          </cell>
        </row>
        <row r="139">
          <cell r="I139">
            <v>0</v>
          </cell>
        </row>
        <row r="140">
          <cell r="I140">
            <v>0</v>
          </cell>
        </row>
        <row r="141">
          <cell r="I141">
            <v>0</v>
          </cell>
        </row>
        <row r="142">
          <cell r="I142">
            <v>0</v>
          </cell>
        </row>
        <row r="155">
          <cell r="J155">
            <v>1643</v>
          </cell>
        </row>
        <row r="156">
          <cell r="J156">
            <v>0</v>
          </cell>
        </row>
        <row r="157">
          <cell r="J157">
            <v>0</v>
          </cell>
        </row>
        <row r="159">
          <cell r="J159">
            <v>2928</v>
          </cell>
        </row>
        <row r="160">
          <cell r="J160">
            <v>0</v>
          </cell>
        </row>
        <row r="161">
          <cell r="J161">
            <v>0</v>
          </cell>
        </row>
        <row r="164">
          <cell r="J164">
            <v>0</v>
          </cell>
        </row>
        <row r="165">
          <cell r="J165">
            <v>77578</v>
          </cell>
        </row>
        <row r="168">
          <cell r="J168">
            <v>163234</v>
          </cell>
        </row>
        <row r="172">
          <cell r="J172">
            <v>18638</v>
          </cell>
        </row>
        <row r="173">
          <cell r="J173">
            <v>0</v>
          </cell>
        </row>
        <row r="178">
          <cell r="J178">
            <v>102</v>
          </cell>
          <cell r="K178">
            <v>9589</v>
          </cell>
        </row>
        <row r="224">
          <cell r="L224">
            <v>4709</v>
          </cell>
        </row>
        <row r="246">
          <cell r="F246">
            <v>0</v>
          </cell>
        </row>
        <row r="309">
          <cell r="L309">
            <v>0</v>
          </cell>
        </row>
        <row r="314">
          <cell r="F314">
            <v>0</v>
          </cell>
          <cell r="L314">
            <v>0</v>
          </cell>
        </row>
        <row r="325">
          <cell r="F325">
            <v>72739</v>
          </cell>
        </row>
        <row r="347">
          <cell r="I347">
            <v>1524</v>
          </cell>
        </row>
        <row r="348">
          <cell r="I348">
            <v>146</v>
          </cell>
        </row>
        <row r="350">
          <cell r="I350">
            <v>2698</v>
          </cell>
        </row>
        <row r="351">
          <cell r="I351">
            <v>0</v>
          </cell>
        </row>
        <row r="353">
          <cell r="I353">
            <v>0</v>
          </cell>
        </row>
        <row r="363">
          <cell r="G363">
            <v>0</v>
          </cell>
          <cell r="H363">
            <v>0</v>
          </cell>
        </row>
        <row r="369">
          <cell r="G369">
            <v>0</v>
          </cell>
        </row>
        <row r="371">
          <cell r="G371">
            <v>0</v>
          </cell>
        </row>
        <row r="374">
          <cell r="G374">
            <v>0</v>
          </cell>
        </row>
        <row r="379">
          <cell r="N379">
            <v>0</v>
          </cell>
        </row>
        <row r="493">
          <cell r="T493">
            <v>300000</v>
          </cell>
        </row>
        <row r="499">
          <cell r="O499">
            <v>21475</v>
          </cell>
          <cell r="S499">
            <v>31682</v>
          </cell>
        </row>
        <row r="500">
          <cell r="O500">
            <v>0</v>
          </cell>
          <cell r="S500">
            <v>0</v>
          </cell>
        </row>
        <row r="501">
          <cell r="O501">
            <v>0</v>
          </cell>
          <cell r="S501">
            <v>0</v>
          </cell>
        </row>
        <row r="502">
          <cell r="O502">
            <v>23865</v>
          </cell>
        </row>
        <row r="504">
          <cell r="O504">
            <v>14078</v>
          </cell>
        </row>
        <row r="513">
          <cell r="O513">
            <v>422858</v>
          </cell>
        </row>
      </sheetData>
      <sheetData sheetId="3">
        <row r="4">
          <cell r="K4">
            <v>12</v>
          </cell>
        </row>
        <row r="9">
          <cell r="G9">
            <v>0</v>
          </cell>
        </row>
        <row r="10">
          <cell r="J10">
            <v>0</v>
          </cell>
        </row>
        <row r="29">
          <cell r="G29">
            <v>8685</v>
          </cell>
        </row>
        <row r="30">
          <cell r="G30">
            <v>0</v>
          </cell>
        </row>
        <row r="31">
          <cell r="G31">
            <v>0</v>
          </cell>
        </row>
        <row r="32">
          <cell r="G32">
            <v>0</v>
          </cell>
        </row>
        <row r="33">
          <cell r="G33">
            <v>0</v>
          </cell>
        </row>
        <row r="34">
          <cell r="G34">
            <v>0</v>
          </cell>
          <cell r="J34">
            <v>0</v>
          </cell>
        </row>
        <row r="35">
          <cell r="G35">
            <v>1020966</v>
          </cell>
          <cell r="J35">
            <v>963828</v>
          </cell>
        </row>
        <row r="36">
          <cell r="G36">
            <v>6752</v>
          </cell>
          <cell r="J36">
            <v>6752</v>
          </cell>
        </row>
        <row r="37">
          <cell r="J37">
            <v>0</v>
          </cell>
        </row>
        <row r="38">
          <cell r="J38">
            <v>560331</v>
          </cell>
          <cell r="K38">
            <v>361114</v>
          </cell>
        </row>
        <row r="39">
          <cell r="J39">
            <v>53946</v>
          </cell>
          <cell r="K39">
            <v>273317</v>
          </cell>
        </row>
        <row r="40">
          <cell r="G40">
            <v>24459</v>
          </cell>
          <cell r="J40">
            <v>24459</v>
          </cell>
        </row>
        <row r="42">
          <cell r="G42">
            <v>0</v>
          </cell>
        </row>
        <row r="43">
          <cell r="G43">
            <v>0</v>
          </cell>
        </row>
        <row r="44">
          <cell r="G44">
            <v>0</v>
          </cell>
        </row>
        <row r="57">
          <cell r="I57">
            <v>200000</v>
          </cell>
        </row>
        <row r="58">
          <cell r="I58">
            <v>0</v>
          </cell>
        </row>
        <row r="59">
          <cell r="I59">
            <v>0</v>
          </cell>
        </row>
        <row r="60">
          <cell r="I60">
            <v>20000</v>
          </cell>
        </row>
        <row r="61">
          <cell r="I61">
            <v>0</v>
          </cell>
        </row>
        <row r="62">
          <cell r="I62">
            <v>0</v>
          </cell>
        </row>
        <row r="63">
          <cell r="I63">
            <v>546532</v>
          </cell>
        </row>
        <row r="64">
          <cell r="I64">
            <v>0</v>
          </cell>
        </row>
        <row r="65">
          <cell r="I65">
            <v>271459</v>
          </cell>
        </row>
        <row r="66">
          <cell r="I66">
            <v>0</v>
          </cell>
        </row>
        <row r="67">
          <cell r="I67">
            <v>0</v>
          </cell>
        </row>
        <row r="69">
          <cell r="I69">
            <v>0</v>
          </cell>
        </row>
        <row r="70">
          <cell r="I70">
            <v>0</v>
          </cell>
        </row>
        <row r="72">
          <cell r="I72">
            <v>0</v>
          </cell>
        </row>
        <row r="73">
          <cell r="I73">
            <v>0</v>
          </cell>
        </row>
        <row r="75">
          <cell r="I75">
            <v>0</v>
          </cell>
        </row>
        <row r="76">
          <cell r="I76">
            <v>0</v>
          </cell>
        </row>
        <row r="77">
          <cell r="I77">
            <v>0</v>
          </cell>
          <cell r="J77">
            <v>0</v>
          </cell>
        </row>
        <row r="78">
          <cell r="G78">
            <v>0</v>
          </cell>
          <cell r="I78">
            <v>0</v>
          </cell>
          <cell r="J78">
            <v>0</v>
          </cell>
        </row>
        <row r="79">
          <cell r="I79">
            <v>0</v>
          </cell>
        </row>
        <row r="80">
          <cell r="I80">
            <v>137993</v>
          </cell>
        </row>
        <row r="81">
          <cell r="I81">
            <v>492441</v>
          </cell>
        </row>
        <row r="82">
          <cell r="I82">
            <v>0</v>
          </cell>
        </row>
        <row r="83">
          <cell r="I83">
            <v>5709</v>
          </cell>
        </row>
        <row r="84">
          <cell r="I84">
            <v>0</v>
          </cell>
        </row>
        <row r="86">
          <cell r="I86">
            <v>0</v>
          </cell>
        </row>
        <row r="94">
          <cell r="I94">
            <v>0</v>
          </cell>
          <cell r="J94">
            <v>0</v>
          </cell>
        </row>
        <row r="108">
          <cell r="G108">
            <v>4056</v>
          </cell>
          <cell r="I108">
            <v>2464864</v>
          </cell>
        </row>
        <row r="109">
          <cell r="I109">
            <v>0</v>
          </cell>
        </row>
        <row r="110">
          <cell r="I110">
            <v>0</v>
          </cell>
        </row>
        <row r="111">
          <cell r="I111">
            <v>37559</v>
          </cell>
        </row>
        <row r="112">
          <cell r="I112">
            <v>19826</v>
          </cell>
        </row>
        <row r="113">
          <cell r="I113">
            <v>807</v>
          </cell>
        </row>
        <row r="115">
          <cell r="I115">
            <v>0</v>
          </cell>
        </row>
        <row r="116">
          <cell r="I116">
            <v>0</v>
          </cell>
        </row>
        <row r="117">
          <cell r="I117">
            <v>548738</v>
          </cell>
        </row>
        <row r="118">
          <cell r="I118">
            <v>1145</v>
          </cell>
        </row>
        <row r="119">
          <cell r="I119">
            <v>315568</v>
          </cell>
        </row>
        <row r="120">
          <cell r="I120">
            <v>58740</v>
          </cell>
        </row>
        <row r="121">
          <cell r="I121">
            <v>819330</v>
          </cell>
        </row>
        <row r="122">
          <cell r="I122">
            <v>376483</v>
          </cell>
        </row>
        <row r="123">
          <cell r="I123">
            <v>7947</v>
          </cell>
        </row>
        <row r="124">
          <cell r="I124">
            <v>0</v>
          </cell>
        </row>
        <row r="125">
          <cell r="I125">
            <v>0</v>
          </cell>
        </row>
        <row r="126">
          <cell r="I126">
            <v>0</v>
          </cell>
        </row>
        <row r="127">
          <cell r="I127">
            <v>12842</v>
          </cell>
        </row>
        <row r="130">
          <cell r="I130">
            <v>0</v>
          </cell>
        </row>
        <row r="131">
          <cell r="I131">
            <v>0</v>
          </cell>
        </row>
        <row r="132">
          <cell r="I132">
            <v>0</v>
          </cell>
        </row>
        <row r="133">
          <cell r="I133">
            <v>0</v>
          </cell>
        </row>
        <row r="134">
          <cell r="I134">
            <v>0</v>
          </cell>
        </row>
        <row r="135">
          <cell r="I135">
            <v>0</v>
          </cell>
        </row>
        <row r="136">
          <cell r="I136">
            <v>0</v>
          </cell>
        </row>
        <row r="137">
          <cell r="I137">
            <v>3864</v>
          </cell>
        </row>
        <row r="139">
          <cell r="I139">
            <v>0</v>
          </cell>
        </row>
        <row r="140">
          <cell r="I140">
            <v>0</v>
          </cell>
        </row>
        <row r="141">
          <cell r="I141">
            <v>0</v>
          </cell>
        </row>
        <row r="142">
          <cell r="I142">
            <v>0</v>
          </cell>
        </row>
        <row r="155">
          <cell r="J155">
            <v>0</v>
          </cell>
        </row>
        <row r="156">
          <cell r="J156">
            <v>5017</v>
          </cell>
        </row>
        <row r="157">
          <cell r="J157">
            <v>0</v>
          </cell>
        </row>
        <row r="159">
          <cell r="J159">
            <v>290</v>
          </cell>
        </row>
        <row r="160">
          <cell r="J160">
            <v>0</v>
          </cell>
        </row>
        <row r="161">
          <cell r="J161">
            <v>0</v>
          </cell>
        </row>
        <row r="164">
          <cell r="J164">
            <v>0</v>
          </cell>
        </row>
        <row r="165">
          <cell r="J165">
            <v>119393</v>
          </cell>
        </row>
        <row r="168">
          <cell r="J168">
            <v>271461</v>
          </cell>
        </row>
        <row r="172">
          <cell r="J172">
            <v>32485</v>
          </cell>
        </row>
        <row r="173">
          <cell r="J173">
            <v>0</v>
          </cell>
        </row>
        <row r="178">
          <cell r="J178">
            <v>6513</v>
          </cell>
          <cell r="K178">
            <v>102</v>
          </cell>
        </row>
        <row r="224">
          <cell r="L224">
            <v>7470</v>
          </cell>
        </row>
        <row r="309">
          <cell r="L309">
            <v>0</v>
          </cell>
        </row>
        <row r="314">
          <cell r="L314">
            <v>0</v>
          </cell>
        </row>
        <row r="347">
          <cell r="I347">
            <v>1524</v>
          </cell>
        </row>
        <row r="348">
          <cell r="I348">
            <v>146</v>
          </cell>
        </row>
        <row r="350">
          <cell r="I350">
            <v>5081</v>
          </cell>
        </row>
        <row r="351">
          <cell r="I351">
            <v>0</v>
          </cell>
        </row>
        <row r="353">
          <cell r="I353">
            <v>0</v>
          </cell>
        </row>
        <row r="363">
          <cell r="G363">
            <v>0</v>
          </cell>
        </row>
        <row r="369">
          <cell r="G369">
            <v>41014</v>
          </cell>
        </row>
        <row r="371">
          <cell r="G371">
            <v>0</v>
          </cell>
        </row>
        <row r="374">
          <cell r="G374">
            <v>0</v>
          </cell>
        </row>
        <row r="379">
          <cell r="N379">
            <v>0</v>
          </cell>
        </row>
        <row r="494">
          <cell r="T494">
            <v>0</v>
          </cell>
        </row>
        <row r="500">
          <cell r="O500">
            <v>40454</v>
          </cell>
          <cell r="S500">
            <v>21475</v>
          </cell>
        </row>
        <row r="501">
          <cell r="O501">
            <v>0</v>
          </cell>
          <cell r="S501">
            <v>0</v>
          </cell>
        </row>
        <row r="502">
          <cell r="O502">
            <v>0</v>
          </cell>
          <cell r="S502">
            <v>0</v>
          </cell>
        </row>
        <row r="503">
          <cell r="O503">
            <v>21930</v>
          </cell>
        </row>
        <row r="505">
          <cell r="O505">
            <v>9096</v>
          </cell>
        </row>
        <row r="514">
          <cell r="O514">
            <v>458691</v>
          </cell>
        </row>
      </sheetData>
      <sheetData sheetId="4">
        <row r="9">
          <cell r="H9">
            <v>0</v>
          </cell>
        </row>
        <row r="10">
          <cell r="K10">
            <v>0</v>
          </cell>
        </row>
        <row r="29">
          <cell r="H29">
            <v>27132</v>
          </cell>
        </row>
        <row r="30">
          <cell r="H30">
            <v>20000</v>
          </cell>
        </row>
        <row r="31">
          <cell r="H31">
            <v>0</v>
          </cell>
        </row>
        <row r="32">
          <cell r="H32">
            <v>0</v>
          </cell>
        </row>
        <row r="33">
          <cell r="H33">
            <v>0</v>
          </cell>
        </row>
        <row r="34">
          <cell r="H34">
            <v>0</v>
          </cell>
          <cell r="K34">
            <v>0</v>
          </cell>
        </row>
        <row r="35">
          <cell r="H35">
            <v>1336026</v>
          </cell>
          <cell r="K35">
            <v>1226080</v>
          </cell>
        </row>
        <row r="36">
          <cell r="H36">
            <v>69494</v>
          </cell>
          <cell r="K36">
            <v>69494</v>
          </cell>
        </row>
        <row r="37">
          <cell r="K37">
            <v>0</v>
          </cell>
        </row>
        <row r="38">
          <cell r="K38">
            <v>163021</v>
          </cell>
          <cell r="L38">
            <v>560331</v>
          </cell>
        </row>
        <row r="39">
          <cell r="K39">
            <v>169555</v>
          </cell>
          <cell r="L39">
            <v>53946</v>
          </cell>
        </row>
        <row r="40">
          <cell r="H40">
            <v>25317</v>
          </cell>
          <cell r="K40">
            <v>25317</v>
          </cell>
        </row>
        <row r="42">
          <cell r="H42">
            <v>0</v>
          </cell>
        </row>
        <row r="43">
          <cell r="H43">
            <v>0</v>
          </cell>
        </row>
        <row r="44">
          <cell r="H44">
            <v>0</v>
          </cell>
        </row>
        <row r="57">
          <cell r="J57">
            <v>200000</v>
          </cell>
        </row>
        <row r="58">
          <cell r="J58">
            <v>0</v>
          </cell>
        </row>
        <row r="59">
          <cell r="J59">
            <v>0</v>
          </cell>
        </row>
        <row r="60">
          <cell r="J60">
            <v>20000</v>
          </cell>
        </row>
        <row r="61">
          <cell r="J61">
            <v>0</v>
          </cell>
        </row>
        <row r="62">
          <cell r="J62">
            <v>0</v>
          </cell>
        </row>
        <row r="63">
          <cell r="J63">
            <v>560481</v>
          </cell>
        </row>
        <row r="64">
          <cell r="J64">
            <v>0</v>
          </cell>
        </row>
        <row r="65">
          <cell r="J65">
            <v>87702</v>
          </cell>
        </row>
        <row r="66">
          <cell r="J66">
            <v>0</v>
          </cell>
        </row>
        <row r="67">
          <cell r="J67">
            <v>0</v>
          </cell>
        </row>
        <row r="69">
          <cell r="J69">
            <v>0</v>
          </cell>
        </row>
        <row r="70">
          <cell r="J70">
            <v>0</v>
          </cell>
        </row>
        <row r="72">
          <cell r="J72">
            <v>0</v>
          </cell>
        </row>
        <row r="73">
          <cell r="J73">
            <v>0</v>
          </cell>
        </row>
        <row r="75">
          <cell r="J75">
            <v>0</v>
          </cell>
        </row>
        <row r="76">
          <cell r="J76">
            <v>0</v>
          </cell>
        </row>
        <row r="77">
          <cell r="J77">
            <v>81968</v>
          </cell>
          <cell r="K77">
            <v>0</v>
          </cell>
        </row>
        <row r="78">
          <cell r="H78">
            <v>0</v>
          </cell>
          <cell r="J78">
            <v>0</v>
          </cell>
          <cell r="K78">
            <v>0</v>
          </cell>
        </row>
        <row r="79">
          <cell r="J79">
            <v>0</v>
          </cell>
        </row>
        <row r="80">
          <cell r="J80">
            <v>312533</v>
          </cell>
        </row>
        <row r="81">
          <cell r="J81">
            <v>490388</v>
          </cell>
        </row>
        <row r="82">
          <cell r="J82">
            <v>0</v>
          </cell>
        </row>
        <row r="83">
          <cell r="J83">
            <v>11619</v>
          </cell>
        </row>
        <row r="84">
          <cell r="J84">
            <v>0</v>
          </cell>
        </row>
        <row r="86">
          <cell r="J86">
            <v>0</v>
          </cell>
        </row>
        <row r="94">
          <cell r="J94">
            <v>73646</v>
          </cell>
          <cell r="K94">
            <v>0</v>
          </cell>
        </row>
        <row r="108">
          <cell r="H108">
            <v>6859</v>
          </cell>
          <cell r="J108">
            <v>2458021</v>
          </cell>
        </row>
        <row r="109">
          <cell r="J109">
            <v>20000</v>
          </cell>
        </row>
        <row r="110">
          <cell r="J110">
            <v>0</v>
          </cell>
        </row>
        <row r="111">
          <cell r="J111">
            <v>0</v>
          </cell>
        </row>
        <row r="112">
          <cell r="J112">
            <v>15317</v>
          </cell>
        </row>
        <row r="113">
          <cell r="J113">
            <v>14</v>
          </cell>
        </row>
        <row r="115">
          <cell r="J115">
            <v>0</v>
          </cell>
        </row>
        <row r="116">
          <cell r="J116">
            <v>0</v>
          </cell>
        </row>
        <row r="117">
          <cell r="J117">
            <v>708032</v>
          </cell>
        </row>
        <row r="118">
          <cell r="J118">
            <v>-18447</v>
          </cell>
        </row>
        <row r="119">
          <cell r="J119">
            <v>401090</v>
          </cell>
        </row>
        <row r="120">
          <cell r="J120">
            <v>48956</v>
          </cell>
        </row>
        <row r="121">
          <cell r="J121">
            <v>806912</v>
          </cell>
        </row>
        <row r="122">
          <cell r="J122">
            <v>368566</v>
          </cell>
        </row>
        <row r="123">
          <cell r="J123">
            <v>8517</v>
          </cell>
        </row>
        <row r="124">
          <cell r="J124">
            <v>0</v>
          </cell>
        </row>
        <row r="125">
          <cell r="J125">
            <v>52807</v>
          </cell>
        </row>
        <row r="126">
          <cell r="J126">
            <v>0</v>
          </cell>
        </row>
        <row r="127">
          <cell r="J127">
            <v>51</v>
          </cell>
        </row>
        <row r="130">
          <cell r="J130">
            <v>0</v>
          </cell>
        </row>
        <row r="131">
          <cell r="J131">
            <v>0</v>
          </cell>
        </row>
        <row r="132">
          <cell r="J132">
            <v>1366</v>
          </cell>
        </row>
        <row r="133">
          <cell r="J133">
            <v>0</v>
          </cell>
        </row>
        <row r="134">
          <cell r="J134">
            <v>51</v>
          </cell>
        </row>
        <row r="135">
          <cell r="J135">
            <v>0</v>
          </cell>
        </row>
        <row r="136">
          <cell r="J136">
            <v>0</v>
          </cell>
        </row>
        <row r="137">
          <cell r="J137">
            <v>7730</v>
          </cell>
        </row>
        <row r="139">
          <cell r="J139">
            <v>0</v>
          </cell>
        </row>
        <row r="140">
          <cell r="J140">
            <v>2477</v>
          </cell>
        </row>
        <row r="141">
          <cell r="J141">
            <v>0</v>
          </cell>
        </row>
        <row r="142">
          <cell r="J142">
            <v>0</v>
          </cell>
        </row>
        <row r="155">
          <cell r="K155">
            <v>0</v>
          </cell>
        </row>
        <row r="156">
          <cell r="K156">
            <v>200</v>
          </cell>
        </row>
        <row r="157">
          <cell r="K157">
            <v>0</v>
          </cell>
        </row>
        <row r="159">
          <cell r="K159">
            <v>5326</v>
          </cell>
        </row>
        <row r="160">
          <cell r="K160">
            <v>0</v>
          </cell>
        </row>
        <row r="161">
          <cell r="K161">
            <v>0</v>
          </cell>
        </row>
        <row r="164">
          <cell r="K164">
            <v>0</v>
          </cell>
        </row>
        <row r="165">
          <cell r="K165">
            <v>30709</v>
          </cell>
        </row>
        <row r="168">
          <cell r="K168">
            <v>87703</v>
          </cell>
        </row>
        <row r="172">
          <cell r="K172">
            <v>14762</v>
          </cell>
        </row>
        <row r="173">
          <cell r="K173">
            <v>0</v>
          </cell>
        </row>
        <row r="178">
          <cell r="K178">
            <v>15317</v>
          </cell>
          <cell r="L178">
            <v>6513</v>
          </cell>
        </row>
        <row r="224">
          <cell r="M224">
            <v>16475</v>
          </cell>
        </row>
        <row r="309">
          <cell r="M309">
            <v>0</v>
          </cell>
        </row>
        <row r="314">
          <cell r="M314">
            <v>0</v>
          </cell>
        </row>
        <row r="347">
          <cell r="J347">
            <v>0</v>
          </cell>
        </row>
        <row r="348">
          <cell r="J348">
            <v>146</v>
          </cell>
        </row>
        <row r="350">
          <cell r="J350">
            <v>8292</v>
          </cell>
        </row>
        <row r="351">
          <cell r="J351">
            <v>0</v>
          </cell>
        </row>
        <row r="353">
          <cell r="J353">
            <v>0</v>
          </cell>
        </row>
        <row r="363">
          <cell r="H363">
            <v>73646</v>
          </cell>
          <cell r="I363">
            <v>0</v>
          </cell>
        </row>
        <row r="369">
          <cell r="H369">
            <v>0</v>
          </cell>
        </row>
        <row r="371">
          <cell r="H371">
            <v>0</v>
          </cell>
          <cell r="I371">
            <v>0</v>
          </cell>
        </row>
        <row r="374">
          <cell r="H374">
            <v>0</v>
          </cell>
        </row>
        <row r="379">
          <cell r="O379">
            <v>0</v>
          </cell>
        </row>
        <row r="494">
          <cell r="U494">
            <v>0</v>
          </cell>
        </row>
        <row r="500">
          <cell r="P500">
            <v>22962</v>
          </cell>
          <cell r="T500">
            <v>40454</v>
          </cell>
        </row>
        <row r="501">
          <cell r="P501">
            <v>0</v>
          </cell>
          <cell r="T501">
            <v>0</v>
          </cell>
        </row>
        <row r="502">
          <cell r="P502">
            <v>0</v>
          </cell>
          <cell r="T502">
            <v>0</v>
          </cell>
        </row>
        <row r="503">
          <cell r="P503">
            <v>74500</v>
          </cell>
        </row>
        <row r="505">
          <cell r="P505">
            <v>62870</v>
          </cell>
        </row>
      </sheetData>
      <sheetData sheetId="5" refreshError="1"/>
      <sheetData sheetId="6">
        <row r="8">
          <cell r="F8">
            <v>40000</v>
          </cell>
          <cell r="G8">
            <v>40000</v>
          </cell>
          <cell r="H8">
            <v>40000</v>
          </cell>
        </row>
        <row r="16">
          <cell r="F16">
            <v>32715.25</v>
          </cell>
          <cell r="G16">
            <v>46472.5</v>
          </cell>
          <cell r="H16">
            <v>41311.5</v>
          </cell>
        </row>
        <row r="23">
          <cell r="F23">
            <v>2</v>
          </cell>
          <cell r="G23">
            <v>2</v>
          </cell>
          <cell r="H23">
            <v>2</v>
          </cell>
        </row>
        <row r="25">
          <cell r="F25">
            <v>72717.25</v>
          </cell>
          <cell r="G25">
            <v>86474.5</v>
          </cell>
          <cell r="H25">
            <v>81313.5</v>
          </cell>
        </row>
        <row r="30">
          <cell r="F30">
            <v>9830</v>
          </cell>
          <cell r="G30">
            <v>8685</v>
          </cell>
          <cell r="H30">
            <v>47132</v>
          </cell>
        </row>
        <row r="31">
          <cell r="F31">
            <v>0</v>
          </cell>
          <cell r="G31">
            <v>0</v>
          </cell>
          <cell r="H31">
            <v>0</v>
          </cell>
        </row>
        <row r="32">
          <cell r="F32">
            <v>0</v>
          </cell>
          <cell r="G32">
            <v>0</v>
          </cell>
          <cell r="H32">
            <v>0</v>
          </cell>
        </row>
        <row r="33">
          <cell r="F33">
            <v>809515</v>
          </cell>
          <cell r="G33">
            <v>963828</v>
          </cell>
          <cell r="H33">
            <v>1226080</v>
          </cell>
        </row>
        <row r="34">
          <cell r="F34">
            <v>0</v>
          </cell>
          <cell r="G34">
            <v>0</v>
          </cell>
          <cell r="H34">
            <v>0</v>
          </cell>
        </row>
        <row r="35">
          <cell r="F35">
            <v>21683</v>
          </cell>
          <cell r="G35">
            <v>6752</v>
          </cell>
          <cell r="H35">
            <v>69494</v>
          </cell>
        </row>
        <row r="36">
          <cell r="F36">
            <v>3031</v>
          </cell>
          <cell r="G36">
            <v>24459</v>
          </cell>
          <cell r="H36">
            <v>25317</v>
          </cell>
        </row>
        <row r="38">
          <cell r="F38">
            <v>70450</v>
          </cell>
          <cell r="G38">
            <v>57138</v>
          </cell>
          <cell r="H38">
            <v>109946</v>
          </cell>
        </row>
        <row r="40">
          <cell r="F40">
            <v>361114</v>
          </cell>
          <cell r="G40">
            <v>560331</v>
          </cell>
          <cell r="H40">
            <v>163021</v>
          </cell>
        </row>
        <row r="41">
          <cell r="F41">
            <v>273317</v>
          </cell>
          <cell r="G41">
            <v>53946</v>
          </cell>
          <cell r="H41">
            <v>169555</v>
          </cell>
        </row>
        <row r="43">
          <cell r="F43">
            <v>1551207.25</v>
          </cell>
          <cell r="G43">
            <v>1704475.5</v>
          </cell>
          <cell r="H43">
            <v>1781912.5</v>
          </cell>
        </row>
      </sheetData>
      <sheetData sheetId="7">
        <row r="3">
          <cell r="F3">
            <v>200000</v>
          </cell>
          <cell r="G3">
            <v>200000</v>
          </cell>
          <cell r="H3">
            <v>200000</v>
          </cell>
          <cell r="I3">
            <v>200000</v>
          </cell>
        </row>
        <row r="4">
          <cell r="G4">
            <v>0</v>
          </cell>
          <cell r="H4">
            <v>0</v>
          </cell>
          <cell r="I4">
            <v>0</v>
          </cell>
        </row>
        <row r="5">
          <cell r="F5">
            <v>0</v>
          </cell>
          <cell r="G5">
            <v>0</v>
          </cell>
          <cell r="H5">
            <v>0</v>
          </cell>
          <cell r="I5">
            <v>0</v>
          </cell>
        </row>
        <row r="6">
          <cell r="G6">
            <v>0</v>
          </cell>
          <cell r="H6">
            <v>0</v>
          </cell>
          <cell r="I6">
            <v>0</v>
          </cell>
        </row>
        <row r="7">
          <cell r="F7">
            <v>554057</v>
          </cell>
          <cell r="G7">
            <v>517746</v>
          </cell>
          <cell r="H7">
            <v>566532</v>
          </cell>
          <cell r="I7">
            <v>580481</v>
          </cell>
        </row>
        <row r="8">
          <cell r="F8">
            <v>0</v>
          </cell>
          <cell r="G8">
            <v>0</v>
          </cell>
          <cell r="H8">
            <v>0</v>
          </cell>
          <cell r="I8">
            <v>0</v>
          </cell>
        </row>
        <row r="9">
          <cell r="F9">
            <v>263689</v>
          </cell>
          <cell r="G9">
            <v>163233</v>
          </cell>
          <cell r="H9">
            <v>271459</v>
          </cell>
          <cell r="I9">
            <v>87702</v>
          </cell>
        </row>
        <row r="10">
          <cell r="G10">
            <v>0</v>
          </cell>
          <cell r="H10">
            <v>0</v>
          </cell>
          <cell r="I10">
            <v>0</v>
          </cell>
        </row>
        <row r="11">
          <cell r="G11">
            <v>0</v>
          </cell>
          <cell r="H11">
            <v>0</v>
          </cell>
          <cell r="I11">
            <v>0</v>
          </cell>
        </row>
        <row r="12">
          <cell r="G12">
            <v>0</v>
          </cell>
          <cell r="H12">
            <v>0</v>
          </cell>
          <cell r="I12">
            <v>0</v>
          </cell>
        </row>
        <row r="14">
          <cell r="G14">
            <v>0</v>
          </cell>
          <cell r="H14">
            <v>0</v>
          </cell>
          <cell r="I14">
            <v>0</v>
          </cell>
        </row>
        <row r="15">
          <cell r="G15">
            <v>0</v>
          </cell>
          <cell r="H15">
            <v>0</v>
          </cell>
          <cell r="I15">
            <v>0</v>
          </cell>
        </row>
        <row r="16">
          <cell r="G16">
            <v>0</v>
          </cell>
          <cell r="H16">
            <v>0</v>
          </cell>
          <cell r="I16">
            <v>0</v>
          </cell>
        </row>
        <row r="17">
          <cell r="G17">
            <v>0</v>
          </cell>
          <cell r="H17">
            <v>0</v>
          </cell>
          <cell r="I17">
            <v>0</v>
          </cell>
        </row>
        <row r="19">
          <cell r="G19">
            <v>0</v>
          </cell>
          <cell r="H19">
            <v>0</v>
          </cell>
          <cell r="I19">
            <v>0</v>
          </cell>
        </row>
        <row r="20">
          <cell r="G20">
            <v>0</v>
          </cell>
          <cell r="H20">
            <v>0</v>
          </cell>
          <cell r="I20">
            <v>0</v>
          </cell>
        </row>
        <row r="21">
          <cell r="G21">
            <v>0</v>
          </cell>
          <cell r="H21">
            <v>0</v>
          </cell>
          <cell r="I21">
            <v>0</v>
          </cell>
        </row>
        <row r="27">
          <cell r="G27">
            <v>16106.25</v>
          </cell>
          <cell r="H27">
            <v>30340.5</v>
          </cell>
          <cell r="I27">
            <v>25543.5</v>
          </cell>
        </row>
        <row r="28">
          <cell r="G28">
            <v>897085.25</v>
          </cell>
          <cell r="H28">
            <v>1068331.5</v>
          </cell>
          <cell r="I28">
            <v>893726.5</v>
          </cell>
        </row>
        <row r="29">
          <cell r="G29">
            <v>0</v>
          </cell>
          <cell r="H29">
            <v>0</v>
          </cell>
          <cell r="I29">
            <v>0</v>
          </cell>
        </row>
        <row r="30">
          <cell r="G30">
            <v>196571</v>
          </cell>
          <cell r="H30">
            <v>137993</v>
          </cell>
          <cell r="I30">
            <v>312533</v>
          </cell>
        </row>
        <row r="31">
          <cell r="G31">
            <v>453104</v>
          </cell>
          <cell r="H31">
            <v>492441</v>
          </cell>
          <cell r="I31">
            <v>490388</v>
          </cell>
        </row>
        <row r="32">
          <cell r="G32">
            <v>0</v>
          </cell>
          <cell r="H32">
            <v>0</v>
          </cell>
          <cell r="I32">
            <v>0</v>
          </cell>
        </row>
        <row r="33">
          <cell r="G33">
            <v>4445</v>
          </cell>
          <cell r="H33">
            <v>5709</v>
          </cell>
          <cell r="I33">
            <v>11619</v>
          </cell>
        </row>
        <row r="34">
          <cell r="G34">
            <v>0</v>
          </cell>
          <cell r="H34">
            <v>0</v>
          </cell>
          <cell r="I34">
            <v>0</v>
          </cell>
        </row>
        <row r="35">
          <cell r="G35">
            <v>0</v>
          </cell>
          <cell r="H35">
            <v>0</v>
          </cell>
          <cell r="I35">
            <v>0</v>
          </cell>
        </row>
        <row r="36">
          <cell r="G36">
            <v>0</v>
          </cell>
          <cell r="H36">
            <v>0</v>
          </cell>
          <cell r="I36">
            <v>0</v>
          </cell>
        </row>
        <row r="38">
          <cell r="G38">
            <v>0</v>
          </cell>
          <cell r="H38">
            <v>0</v>
          </cell>
          <cell r="I38">
            <v>73646</v>
          </cell>
        </row>
        <row r="39">
          <cell r="G39">
            <v>0</v>
          </cell>
          <cell r="H39">
            <v>0</v>
          </cell>
          <cell r="I39">
            <v>0</v>
          </cell>
        </row>
        <row r="40">
          <cell r="G40">
            <v>0</v>
          </cell>
          <cell r="H40">
            <v>0</v>
          </cell>
          <cell r="I40">
            <v>0</v>
          </cell>
        </row>
        <row r="41">
          <cell r="G41">
            <v>0</v>
          </cell>
          <cell r="H41">
            <v>0</v>
          </cell>
          <cell r="I41">
            <v>0</v>
          </cell>
        </row>
      </sheetData>
      <sheetData sheetId="8">
        <row r="4">
          <cell r="E4">
            <v>2146256</v>
          </cell>
          <cell r="F4">
            <v>2464864</v>
          </cell>
          <cell r="G4">
            <v>2458021</v>
          </cell>
        </row>
        <row r="9">
          <cell r="E9">
            <v>2185363</v>
          </cell>
          <cell r="F9">
            <v>2502423</v>
          </cell>
          <cell r="G9">
            <v>2478021</v>
          </cell>
        </row>
        <row r="10">
          <cell r="E10">
            <v>552688</v>
          </cell>
          <cell r="F10">
            <v>548738</v>
          </cell>
          <cell r="G10">
            <v>708032</v>
          </cell>
        </row>
        <row r="11">
          <cell r="E11">
            <v>-5726</v>
          </cell>
          <cell r="F11">
            <v>1145</v>
          </cell>
          <cell r="G11">
            <v>-18447</v>
          </cell>
        </row>
        <row r="12">
          <cell r="E12">
            <v>1638401</v>
          </cell>
          <cell r="F12">
            <v>1952540</v>
          </cell>
          <cell r="G12">
            <v>1788436</v>
          </cell>
        </row>
        <row r="13">
          <cell r="E13">
            <v>23865</v>
          </cell>
          <cell r="F13">
            <v>21930</v>
          </cell>
          <cell r="G13">
            <v>74500</v>
          </cell>
        </row>
        <row r="14">
          <cell r="E14">
            <v>18638</v>
          </cell>
          <cell r="F14">
            <v>32485</v>
          </cell>
          <cell r="G14">
            <v>14762</v>
          </cell>
        </row>
        <row r="15">
          <cell r="E15">
            <v>243071</v>
          </cell>
          <cell r="F15">
            <v>284542</v>
          </cell>
          <cell r="G15">
            <v>263720</v>
          </cell>
        </row>
        <row r="16">
          <cell r="E16">
            <v>1390103</v>
          </cell>
          <cell r="F16">
            <v>1678553</v>
          </cell>
          <cell r="G16">
            <v>1464978</v>
          </cell>
        </row>
        <row r="17">
          <cell r="E17">
            <v>1066355</v>
          </cell>
          <cell r="F17">
            <v>1195813</v>
          </cell>
          <cell r="G17">
            <v>1175478</v>
          </cell>
        </row>
        <row r="18">
          <cell r="E18">
            <v>14078</v>
          </cell>
          <cell r="F18">
            <v>9096</v>
          </cell>
          <cell r="G18">
            <v>62870</v>
          </cell>
        </row>
        <row r="19">
          <cell r="E19">
            <v>67331</v>
          </cell>
          <cell r="F19">
            <v>58740</v>
          </cell>
          <cell r="G19">
            <v>48956</v>
          </cell>
        </row>
        <row r="20">
          <cell r="C20" t="str">
            <v>EXCEDENT BRUT D'EXPLOITATION (EBE)</v>
          </cell>
          <cell r="E20">
            <v>242339</v>
          </cell>
          <cell r="F20">
            <v>414904</v>
          </cell>
          <cell r="G20">
            <v>177674</v>
          </cell>
        </row>
        <row r="21">
          <cell r="E21">
            <v>8588</v>
          </cell>
          <cell r="F21">
            <v>7947</v>
          </cell>
          <cell r="G21">
            <v>8517</v>
          </cell>
        </row>
        <row r="22">
          <cell r="E22">
            <v>13978.5</v>
          </cell>
          <cell r="F22">
            <v>24363.75</v>
          </cell>
          <cell r="G22">
            <v>11071.5</v>
          </cell>
        </row>
        <row r="23">
          <cell r="E23">
            <v>0</v>
          </cell>
          <cell r="F23">
            <v>0</v>
          </cell>
          <cell r="G23">
            <v>52807</v>
          </cell>
        </row>
        <row r="24">
          <cell r="E24">
            <v>2288</v>
          </cell>
          <cell r="F24">
            <v>13313</v>
          </cell>
          <cell r="G24">
            <v>0</v>
          </cell>
        </row>
        <row r="25">
          <cell r="E25">
            <v>102</v>
          </cell>
          <cell r="F25">
            <v>6513</v>
          </cell>
          <cell r="G25">
            <v>15317</v>
          </cell>
        </row>
        <row r="26">
          <cell r="E26">
            <v>1193</v>
          </cell>
          <cell r="F26">
            <v>-12035</v>
          </cell>
          <cell r="G26">
            <v>-37</v>
          </cell>
        </row>
        <row r="27">
          <cell r="E27">
            <v>0</v>
          </cell>
          <cell r="F27">
            <v>0</v>
          </cell>
          <cell r="G27">
            <v>0</v>
          </cell>
        </row>
        <row r="29">
          <cell r="E29">
            <v>0</v>
          </cell>
          <cell r="F29">
            <v>0</v>
          </cell>
          <cell r="G29">
            <v>2477</v>
          </cell>
        </row>
        <row r="30">
          <cell r="E30">
            <v>4659.5</v>
          </cell>
          <cell r="F30">
            <v>8121.25</v>
          </cell>
          <cell r="G30">
            <v>3690.5</v>
          </cell>
        </row>
        <row r="31">
          <cell r="E31">
            <v>4350</v>
          </cell>
          <cell r="F31">
            <v>0</v>
          </cell>
          <cell r="G31">
            <v>1417</v>
          </cell>
        </row>
        <row r="32">
          <cell r="E32">
            <v>19051</v>
          </cell>
          <cell r="F32">
            <v>3864</v>
          </cell>
          <cell r="G32">
            <v>7730</v>
          </cell>
        </row>
        <row r="33">
          <cell r="E33">
            <v>0</v>
          </cell>
          <cell r="F33">
            <v>0</v>
          </cell>
          <cell r="G33">
            <v>0</v>
          </cell>
        </row>
        <row r="34">
          <cell r="E34">
            <v>0</v>
          </cell>
          <cell r="F34">
            <v>0</v>
          </cell>
          <cell r="G34">
            <v>0</v>
          </cell>
        </row>
        <row r="36">
          <cell r="E36">
            <v>-1285</v>
          </cell>
          <cell r="F36">
            <v>-290</v>
          </cell>
          <cell r="G36">
            <v>-5326</v>
          </cell>
        </row>
        <row r="37">
          <cell r="E37">
            <v>0</v>
          </cell>
          <cell r="F37">
            <v>5017</v>
          </cell>
          <cell r="G37">
            <v>200</v>
          </cell>
        </row>
        <row r="38">
          <cell r="E38">
            <v>0</v>
          </cell>
          <cell r="F38">
            <v>0</v>
          </cell>
          <cell r="G38">
            <v>0</v>
          </cell>
        </row>
        <row r="39">
          <cell r="E39">
            <v>77578</v>
          </cell>
          <cell r="F39">
            <v>119393</v>
          </cell>
          <cell r="G39">
            <v>30709</v>
          </cell>
        </row>
        <row r="40">
          <cell r="E40">
            <v>163234</v>
          </cell>
          <cell r="F40">
            <v>271461</v>
          </cell>
          <cell r="G40">
            <v>87703</v>
          </cell>
        </row>
      </sheetData>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2.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trlProp" Target="../ctrlProps/ctrlProp3.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
  <sheetViews>
    <sheetView tabSelected="1" workbookViewId="0">
      <selection activeCell="G8" sqref="G8"/>
    </sheetView>
  </sheetViews>
  <sheetFormatPr baseColWidth="10" defaultRowHeight="15"/>
  <cols>
    <col min="1" max="1" width="11.42578125" customWidth="1"/>
  </cols>
  <sheetData/>
  <dataValidations count="1">
    <dataValidation type="whole" operator="equal" allowBlank="1" showInputMessage="1" showErrorMessage="1" errorTitle="titre" error="faux" promptTitle="Titre message de saisie" prompt="essai" sqref="A1">
      <formula1>A2</formula1>
    </dataValidation>
  </dataValidations>
  <pageMargins left="0.7" right="0.7" top="0.75" bottom="0.75" header="0.3" footer="0.3"/>
  <pageSetup paperSize="9" orientation="portrait"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1027" r:id="rId4" name="Button 3">
              <controlPr defaultSize="0" print="0" autoFill="0" autoPict="0" macro="[0]!lancer_donnees_initiales">
                <anchor moveWithCells="1" sizeWithCells="1">
                  <from>
                    <xdr:col>4</xdr:col>
                    <xdr:colOff>28575</xdr:colOff>
                    <xdr:row>3</xdr:row>
                    <xdr:rowOff>180975</xdr:rowOff>
                  </from>
                  <to>
                    <xdr:col>7</xdr:col>
                    <xdr:colOff>38100</xdr:colOff>
                    <xdr:row>7</xdr:row>
                    <xdr:rowOff>19050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B1:C13"/>
  <sheetViews>
    <sheetView workbookViewId="0">
      <selection activeCell="C2" sqref="C2"/>
    </sheetView>
  </sheetViews>
  <sheetFormatPr baseColWidth="10" defaultRowHeight="15"/>
  <cols>
    <col min="2" max="2" width="19" customWidth="1"/>
    <col min="3" max="3" width="21.140625" customWidth="1"/>
  </cols>
  <sheetData>
    <row r="1" spans="2:3" ht="25.5" customHeight="1">
      <c r="B1" s="1" t="s">
        <v>0</v>
      </c>
      <c r="C1" s="1" t="s">
        <v>1</v>
      </c>
    </row>
    <row r="2" spans="2:3" ht="25.5" customHeight="1"/>
    <row r="3" spans="2:3" ht="25.5" customHeight="1"/>
    <row r="4" spans="2:3" ht="25.5" customHeight="1"/>
    <row r="5" spans="2:3" ht="25.5" customHeight="1"/>
    <row r="6" spans="2:3" ht="25.5" customHeight="1"/>
    <row r="7" spans="2:3" ht="25.5" customHeight="1"/>
    <row r="8" spans="2:3" ht="25.5" customHeight="1"/>
    <row r="9" spans="2:3" ht="25.5" customHeight="1"/>
    <row r="10" spans="2:3" ht="25.5" customHeight="1"/>
    <row r="11" spans="2:3" ht="25.5" customHeight="1"/>
    <row r="12" spans="2:3" ht="25.5" customHeight="1"/>
    <row r="13" spans="2:3" ht="25.5" customHeight="1"/>
  </sheetData>
  <sortState ref="B2:C3">
    <sortCondition ref="C1"/>
  </sortState>
  <dataConsolidate/>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050" r:id="rId3" name="Button 2">
              <controlPr defaultSize="0" print="0" autoFill="0" autoPict="0" macro="[0]!Ajouter_une_année">
                <anchor moveWithCells="1" sizeWithCells="1">
                  <from>
                    <xdr:col>4</xdr:col>
                    <xdr:colOff>0</xdr:colOff>
                    <xdr:row>1</xdr:row>
                    <xdr:rowOff>0</xdr:rowOff>
                  </from>
                  <to>
                    <xdr:col>6</xdr:col>
                    <xdr:colOff>457200</xdr:colOff>
                    <xdr:row>3</xdr:row>
                    <xdr:rowOff>57150</xdr:rowOff>
                  </to>
                </anchor>
              </controlPr>
            </control>
          </mc:Choice>
        </mc:AlternateContent>
        <mc:AlternateContent xmlns:mc="http://schemas.openxmlformats.org/markup-compatibility/2006">
          <mc:Choice Requires="x14">
            <control shapeId="2051" r:id="rId4" name="Button 3">
              <controlPr defaultSize="0" print="0" autoFill="0" autoPict="0" macro="[0]!suppimer_une_année">
                <anchor moveWithCells="1" sizeWithCells="1">
                  <from>
                    <xdr:col>7</xdr:col>
                    <xdr:colOff>419100</xdr:colOff>
                    <xdr:row>3</xdr:row>
                    <xdr:rowOff>9525</xdr:rowOff>
                  </from>
                  <to>
                    <xdr:col>10</xdr:col>
                    <xdr:colOff>85725</xdr:colOff>
                    <xdr:row>5</xdr:row>
                    <xdr:rowOff>114300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V802"/>
  <sheetViews>
    <sheetView topLeftCell="A256" zoomScale="110" zoomScaleNormal="110" workbookViewId="0">
      <selection activeCell="O286" sqref="O286:R286"/>
    </sheetView>
  </sheetViews>
  <sheetFormatPr baseColWidth="10" defaultRowHeight="15"/>
  <cols>
    <col min="1" max="1" width="2.5703125" customWidth="1"/>
    <col min="2" max="2" width="3.28515625" customWidth="1"/>
    <col min="3" max="3" width="22.140625" customWidth="1"/>
    <col min="4" max="4" width="6.42578125" customWidth="1"/>
    <col min="6" max="6" width="3" customWidth="1"/>
    <col min="7" max="7" width="17.42578125" customWidth="1"/>
    <col min="8" max="9" width="3" customWidth="1"/>
    <col min="10" max="10" width="4.140625" customWidth="1"/>
    <col min="11" max="12" width="3" customWidth="1"/>
    <col min="13" max="13" width="1.7109375" customWidth="1"/>
    <col min="14" max="14" width="3" customWidth="1"/>
    <col min="15" max="16" width="4.42578125" customWidth="1"/>
    <col min="17" max="17" width="4.28515625" customWidth="1"/>
    <col min="18" max="18" width="4.42578125" customWidth="1"/>
    <col min="19" max="19" width="3" customWidth="1"/>
    <col min="20" max="20" width="9.85546875" customWidth="1"/>
    <col min="21" max="21" width="4.42578125" customWidth="1"/>
  </cols>
  <sheetData>
    <row r="1" spans="1:22" ht="15.75" thickBot="1">
      <c r="A1" s="2"/>
      <c r="B1" s="2"/>
      <c r="C1" s="2"/>
      <c r="D1" s="2"/>
      <c r="E1" s="2"/>
      <c r="F1" s="2"/>
      <c r="G1" s="2"/>
      <c r="H1" s="2"/>
      <c r="I1" s="2"/>
      <c r="J1" s="2"/>
      <c r="K1" s="2"/>
      <c r="L1" s="2"/>
      <c r="M1" s="2"/>
      <c r="N1" s="2"/>
      <c r="O1" s="2"/>
      <c r="P1" s="2"/>
      <c r="Q1" s="2"/>
      <c r="R1" s="2"/>
      <c r="S1" s="2"/>
      <c r="T1" s="2"/>
      <c r="U1" s="2"/>
    </row>
    <row r="2" spans="1:22" ht="23.25" thickBot="1">
      <c r="A2" s="3"/>
      <c r="B2" s="3"/>
      <c r="C2" s="1574" t="s">
        <v>2</v>
      </c>
      <c r="D2" s="1574"/>
      <c r="E2" s="4"/>
      <c r="F2" s="1116" t="s">
        <v>3</v>
      </c>
      <c r="G2" s="1117"/>
      <c r="H2" s="1117"/>
      <c r="I2" s="1117"/>
      <c r="J2" s="1117"/>
      <c r="K2" s="1117"/>
      <c r="L2" s="1117"/>
      <c r="M2" s="1117"/>
      <c r="N2" s="1118"/>
      <c r="O2" s="2"/>
      <c r="P2" s="2"/>
      <c r="Q2" s="2"/>
      <c r="R2" s="948" t="s">
        <v>4</v>
      </c>
      <c r="S2" s="948"/>
      <c r="T2" s="948"/>
      <c r="U2" s="1575"/>
      <c r="V2" s="3"/>
    </row>
    <row r="3" spans="1:22" ht="18" customHeight="1" thickBot="1">
      <c r="A3" s="3"/>
      <c r="B3" s="1576"/>
      <c r="C3" s="1576"/>
      <c r="D3" s="3"/>
      <c r="E3" s="3"/>
      <c r="F3" s="3"/>
      <c r="G3" s="3"/>
      <c r="H3" s="3"/>
      <c r="I3" s="3"/>
      <c r="J3" s="3"/>
      <c r="K3" s="3"/>
      <c r="L3" s="3"/>
      <c r="M3" s="3"/>
      <c r="N3" s="3"/>
      <c r="O3" s="3"/>
      <c r="P3" s="3"/>
      <c r="Q3" s="3"/>
      <c r="R3" s="3"/>
      <c r="S3" s="3"/>
      <c r="T3" s="3"/>
      <c r="U3" s="3"/>
    </row>
    <row r="4" spans="1:22" ht="14.45" customHeight="1">
      <c r="A4" s="1577" t="s">
        <v>5</v>
      </c>
      <c r="B4" s="1578"/>
      <c r="C4" s="1578"/>
      <c r="D4" s="1578"/>
      <c r="E4" s="1578"/>
      <c r="F4" s="1579" t="s">
        <v>6</v>
      </c>
      <c r="G4" s="1579"/>
      <c r="H4" s="1579"/>
      <c r="I4" s="1579"/>
      <c r="J4" s="1579"/>
      <c r="K4" s="1579"/>
      <c r="L4" s="1579"/>
      <c r="M4" s="1579"/>
      <c r="N4" s="1579"/>
      <c r="O4" s="1579"/>
      <c r="P4" s="1579"/>
      <c r="Q4" s="1579"/>
      <c r="R4" s="1579"/>
      <c r="S4" s="5"/>
      <c r="T4" s="5"/>
      <c r="U4" s="6"/>
    </row>
    <row r="5" spans="1:22" ht="14.45" customHeight="1">
      <c r="A5" s="7" t="s">
        <v>7</v>
      </c>
      <c r="B5" s="8"/>
      <c r="C5" s="8"/>
      <c r="D5" s="8"/>
      <c r="E5" s="9"/>
      <c r="F5" s="1567" t="s">
        <v>8</v>
      </c>
      <c r="G5" s="1567"/>
      <c r="H5" s="1567"/>
      <c r="I5" s="1567"/>
      <c r="J5" s="1567"/>
      <c r="K5" s="1567"/>
      <c r="L5" s="1567"/>
      <c r="M5" s="1567"/>
      <c r="N5" s="1567"/>
      <c r="O5" s="1567"/>
      <c r="P5" s="1567"/>
      <c r="Q5" s="1567"/>
      <c r="R5" s="1567"/>
      <c r="S5" s="10"/>
      <c r="T5" s="10"/>
      <c r="U5" s="11"/>
    </row>
    <row r="6" spans="1:22" ht="14.45" customHeight="1">
      <c r="A6" s="12" t="s">
        <v>9</v>
      </c>
      <c r="B6" s="13"/>
      <c r="C6" s="13"/>
      <c r="D6" s="1568"/>
      <c r="E6" s="1568"/>
      <c r="F6" s="13"/>
      <c r="G6" s="13" t="s">
        <v>10</v>
      </c>
      <c r="H6" s="1568"/>
      <c r="I6" s="1568"/>
      <c r="J6" s="1568"/>
      <c r="K6" s="1568"/>
      <c r="L6" s="1568"/>
      <c r="M6" s="1568"/>
      <c r="N6" s="1568"/>
      <c r="O6" s="14"/>
      <c r="P6" s="14"/>
      <c r="Q6" s="14"/>
      <c r="R6" s="13"/>
      <c r="S6" s="13"/>
      <c r="T6" s="13"/>
      <c r="U6" s="15"/>
    </row>
    <row r="7" spans="1:22" ht="14.45" customHeight="1">
      <c r="A7" s="16"/>
      <c r="B7" s="829" t="s">
        <v>11</v>
      </c>
      <c r="C7" s="829"/>
      <c r="D7" s="829"/>
      <c r="E7" s="17"/>
      <c r="F7" s="513" t="s">
        <v>12</v>
      </c>
      <c r="G7" s="676"/>
      <c r="H7" s="676"/>
      <c r="I7" s="676"/>
      <c r="J7" s="676"/>
      <c r="K7" s="676"/>
      <c r="L7" s="676"/>
      <c r="M7" s="676"/>
      <c r="N7" s="676"/>
      <c r="O7" s="676"/>
      <c r="P7" s="676"/>
      <c r="Q7" s="676"/>
      <c r="R7" s="514"/>
      <c r="S7" s="513" t="s">
        <v>13</v>
      </c>
      <c r="T7" s="676"/>
      <c r="U7" s="1056"/>
    </row>
    <row r="8" spans="1:22" ht="14.45" customHeight="1" thickBot="1">
      <c r="A8" s="18"/>
      <c r="B8" s="1130"/>
      <c r="C8" s="1130"/>
      <c r="D8" s="1130"/>
      <c r="E8" s="19"/>
      <c r="F8" s="1569" t="s">
        <v>14</v>
      </c>
      <c r="G8" s="1570"/>
      <c r="H8" s="1571" t="s">
        <v>15</v>
      </c>
      <c r="I8" s="1572"/>
      <c r="J8" s="1572"/>
      <c r="K8" s="1572"/>
      <c r="L8" s="1572"/>
      <c r="M8" s="1572"/>
      <c r="N8" s="1570"/>
      <c r="O8" s="1571" t="s">
        <v>16</v>
      </c>
      <c r="P8" s="1572"/>
      <c r="Q8" s="1572"/>
      <c r="R8" s="1570"/>
      <c r="S8" s="1571" t="s">
        <v>16</v>
      </c>
      <c r="T8" s="1572"/>
      <c r="U8" s="1573"/>
    </row>
    <row r="9" spans="1:22" ht="14.45" customHeight="1" thickBot="1">
      <c r="A9" s="20" t="s">
        <v>17</v>
      </c>
      <c r="B9" s="21"/>
      <c r="C9" s="21"/>
      <c r="D9" s="21"/>
      <c r="E9" s="21"/>
      <c r="F9" s="22" t="s">
        <v>18</v>
      </c>
      <c r="G9" s="23"/>
      <c r="H9" s="24"/>
      <c r="I9" s="25"/>
      <c r="J9" s="25"/>
      <c r="K9" s="25"/>
      <c r="L9" s="25"/>
      <c r="M9" s="25"/>
      <c r="N9" s="26"/>
      <c r="O9" s="1438">
        <f>AA</f>
        <v>0</v>
      </c>
      <c r="P9" s="865"/>
      <c r="Q9" s="865"/>
      <c r="R9" s="1437"/>
      <c r="S9" s="1438"/>
      <c r="T9" s="865"/>
      <c r="U9" s="866"/>
    </row>
    <row r="10" spans="1:22" ht="14.45" customHeight="1">
      <c r="A10" s="1560" t="s">
        <v>19</v>
      </c>
      <c r="B10" s="1562" t="s">
        <v>20</v>
      </c>
      <c r="C10" s="1469" t="s">
        <v>21</v>
      </c>
      <c r="D10" s="837"/>
      <c r="E10" s="837"/>
      <c r="F10" s="27" t="s">
        <v>22</v>
      </c>
      <c r="G10" s="264"/>
      <c r="H10" s="22" t="s">
        <v>23</v>
      </c>
      <c r="I10" s="1224"/>
      <c r="J10" s="1225"/>
      <c r="K10" s="1225"/>
      <c r="L10" s="1225"/>
      <c r="M10" s="1225"/>
      <c r="N10" s="1226"/>
      <c r="O10" s="1342">
        <f>AB-AC</f>
        <v>0</v>
      </c>
      <c r="P10" s="898"/>
      <c r="Q10" s="898"/>
      <c r="R10" s="954"/>
      <c r="S10" s="1342"/>
      <c r="T10" s="898"/>
      <c r="U10" s="899"/>
    </row>
    <row r="11" spans="1:22" ht="14.45" customHeight="1">
      <c r="A11" s="1561"/>
      <c r="B11" s="1563"/>
      <c r="C11" s="1090" t="s">
        <v>24</v>
      </c>
      <c r="D11" s="1532"/>
      <c r="E11" s="1532"/>
      <c r="F11" s="27" t="s">
        <v>25</v>
      </c>
      <c r="G11" s="29"/>
      <c r="H11" s="27" t="s">
        <v>26</v>
      </c>
      <c r="I11" s="1202"/>
      <c r="J11" s="1203"/>
      <c r="K11" s="1203"/>
      <c r="L11" s="1203"/>
      <c r="M11" s="1203"/>
      <c r="N11" s="1204"/>
      <c r="O11" s="1342">
        <f>CX-CQ</f>
        <v>0</v>
      </c>
      <c r="P11" s="898"/>
      <c r="Q11" s="898"/>
      <c r="R11" s="954"/>
      <c r="S11" s="1345"/>
      <c r="T11" s="906"/>
      <c r="U11" s="907"/>
    </row>
    <row r="12" spans="1:22" ht="14.45" customHeight="1">
      <c r="A12" s="1561"/>
      <c r="B12" s="1563"/>
      <c r="C12" s="1090" t="s">
        <v>27</v>
      </c>
      <c r="D12" s="1532"/>
      <c r="E12" s="1532"/>
      <c r="F12" s="27" t="s">
        <v>28</v>
      </c>
      <c r="G12" s="263"/>
      <c r="H12" s="27" t="s">
        <v>29</v>
      </c>
      <c r="I12" s="1202"/>
      <c r="J12" s="1203"/>
      <c r="K12" s="1203"/>
      <c r="L12" s="1203"/>
      <c r="M12" s="1203"/>
      <c r="N12" s="1204"/>
      <c r="O12" s="1345">
        <f>AF-AG</f>
        <v>0</v>
      </c>
      <c r="P12" s="906"/>
      <c r="Q12" s="906"/>
      <c r="R12" s="959"/>
      <c r="S12" s="1345"/>
      <c r="T12" s="906"/>
      <c r="U12" s="907"/>
    </row>
    <row r="13" spans="1:22" ht="14.45" customHeight="1">
      <c r="A13" s="1561"/>
      <c r="B13" s="1563"/>
      <c r="C13" s="1090" t="s">
        <v>30</v>
      </c>
      <c r="D13" s="1532"/>
      <c r="E13" s="1532"/>
      <c r="F13" s="27" t="s">
        <v>31</v>
      </c>
      <c r="G13" s="29"/>
      <c r="H13" s="27" t="s">
        <v>32</v>
      </c>
      <c r="I13" s="1202"/>
      <c r="J13" s="1203"/>
      <c r="K13" s="1203"/>
      <c r="L13" s="1203"/>
      <c r="M13" s="1203"/>
      <c r="N13" s="1204"/>
      <c r="O13" s="1345">
        <f>AH-AI</f>
        <v>0</v>
      </c>
      <c r="P13" s="906"/>
      <c r="Q13" s="906"/>
      <c r="R13" s="959"/>
      <c r="S13" s="1345"/>
      <c r="T13" s="906"/>
      <c r="U13" s="907"/>
    </row>
    <row r="14" spans="1:22" ht="14.45" customHeight="1">
      <c r="A14" s="1561"/>
      <c r="B14" s="1563"/>
      <c r="C14" s="1090" t="s">
        <v>33</v>
      </c>
      <c r="D14" s="1532"/>
      <c r="E14" s="1532"/>
      <c r="F14" s="27" t="s">
        <v>34</v>
      </c>
      <c r="G14" s="29"/>
      <c r="H14" s="27" t="s">
        <v>35</v>
      </c>
      <c r="I14" s="1202"/>
      <c r="J14" s="1203"/>
      <c r="K14" s="1203"/>
      <c r="L14" s="1203"/>
      <c r="M14" s="1203"/>
      <c r="N14" s="1204"/>
      <c r="O14" s="1345">
        <f>AJ-AK</f>
        <v>0</v>
      </c>
      <c r="P14" s="906"/>
      <c r="Q14" s="906"/>
      <c r="R14" s="959"/>
      <c r="S14" s="1345"/>
      <c r="T14" s="906"/>
      <c r="U14" s="907"/>
    </row>
    <row r="15" spans="1:22" ht="14.45" customHeight="1">
      <c r="A15" s="1561"/>
      <c r="B15" s="1564"/>
      <c r="C15" s="1533" t="s">
        <v>36</v>
      </c>
      <c r="D15" s="1534"/>
      <c r="E15" s="1534"/>
      <c r="F15" s="27" t="s">
        <v>37</v>
      </c>
      <c r="G15" s="30"/>
      <c r="H15" s="27" t="s">
        <v>38</v>
      </c>
      <c r="I15" s="1183"/>
      <c r="J15" s="1184"/>
      <c r="K15" s="1184"/>
      <c r="L15" s="1184"/>
      <c r="M15" s="1184"/>
      <c r="N15" s="1185"/>
      <c r="O15" s="1345">
        <f>AL-AM</f>
        <v>0</v>
      </c>
      <c r="P15" s="906"/>
      <c r="Q15" s="906"/>
      <c r="R15" s="959"/>
      <c r="S15" s="1345"/>
      <c r="T15" s="906"/>
      <c r="U15" s="907"/>
    </row>
    <row r="16" spans="1:22" ht="14.45" customHeight="1">
      <c r="A16" s="1561"/>
      <c r="B16" s="1562" t="s">
        <v>39</v>
      </c>
      <c r="C16" s="1093" t="s">
        <v>40</v>
      </c>
      <c r="D16" s="1555"/>
      <c r="E16" s="1555"/>
      <c r="F16" s="27" t="s">
        <v>41</v>
      </c>
      <c r="G16" s="28"/>
      <c r="H16" s="27" t="s">
        <v>42</v>
      </c>
      <c r="I16" s="1224"/>
      <c r="J16" s="1225"/>
      <c r="K16" s="1225"/>
      <c r="L16" s="1225"/>
      <c r="M16" s="1225"/>
      <c r="N16" s="1226"/>
      <c r="O16" s="1342">
        <f>AN-AO</f>
        <v>0</v>
      </c>
      <c r="P16" s="898"/>
      <c r="Q16" s="898"/>
      <c r="R16" s="954"/>
      <c r="S16" s="1342"/>
      <c r="T16" s="898"/>
      <c r="U16" s="899"/>
    </row>
    <row r="17" spans="1:21" ht="14.45" customHeight="1">
      <c r="A17" s="1561"/>
      <c r="B17" s="1565"/>
      <c r="C17" s="1090" t="s">
        <v>43</v>
      </c>
      <c r="D17" s="1532"/>
      <c r="E17" s="1532"/>
      <c r="F17" s="27" t="s">
        <v>44</v>
      </c>
      <c r="G17" s="29"/>
      <c r="H17" s="27" t="s">
        <v>45</v>
      </c>
      <c r="I17" s="1202"/>
      <c r="J17" s="1203"/>
      <c r="K17" s="1203"/>
      <c r="L17" s="1203"/>
      <c r="M17" s="1203"/>
      <c r="N17" s="1204"/>
      <c r="O17" s="1345">
        <f>AP-AQ</f>
        <v>0</v>
      </c>
      <c r="P17" s="906"/>
      <c r="Q17" s="906"/>
      <c r="R17" s="959"/>
      <c r="S17" s="1345"/>
      <c r="T17" s="906"/>
      <c r="U17" s="907"/>
    </row>
    <row r="18" spans="1:21" ht="14.45" customHeight="1">
      <c r="A18" s="1561"/>
      <c r="B18" s="1565"/>
      <c r="C18" s="1090" t="s">
        <v>46</v>
      </c>
      <c r="D18" s="1532"/>
      <c r="E18" s="1532"/>
      <c r="F18" s="27" t="s">
        <v>47</v>
      </c>
      <c r="G18" s="29"/>
      <c r="H18" s="27" t="s">
        <v>48</v>
      </c>
      <c r="I18" s="1202"/>
      <c r="J18" s="1203"/>
      <c r="K18" s="1203"/>
      <c r="L18" s="1203"/>
      <c r="M18" s="1203"/>
      <c r="N18" s="1204"/>
      <c r="O18" s="1345">
        <f>AR-AS</f>
        <v>0</v>
      </c>
      <c r="P18" s="906"/>
      <c r="Q18" s="906"/>
      <c r="R18" s="959"/>
      <c r="S18" s="1345"/>
      <c r="T18" s="906"/>
      <c r="U18" s="907"/>
    </row>
    <row r="19" spans="1:21" ht="14.45" customHeight="1">
      <c r="A19" s="1561"/>
      <c r="B19" s="1565"/>
      <c r="C19" s="1090" t="s">
        <v>49</v>
      </c>
      <c r="D19" s="1532"/>
      <c r="E19" s="1532"/>
      <c r="F19" s="27" t="s">
        <v>50</v>
      </c>
      <c r="G19" s="29"/>
      <c r="H19" s="27" t="s">
        <v>51</v>
      </c>
      <c r="I19" s="1202"/>
      <c r="J19" s="1203"/>
      <c r="K19" s="1203"/>
      <c r="L19" s="1203"/>
      <c r="M19" s="1203"/>
      <c r="N19" s="1204"/>
      <c r="O19" s="1345">
        <f>AT-AU</f>
        <v>0</v>
      </c>
      <c r="P19" s="906"/>
      <c r="Q19" s="906"/>
      <c r="R19" s="959"/>
      <c r="S19" s="1345"/>
      <c r="T19" s="906"/>
      <c r="U19" s="907"/>
    </row>
    <row r="20" spans="1:21" ht="14.45" customHeight="1">
      <c r="A20" s="1561"/>
      <c r="B20" s="1565"/>
      <c r="C20" s="1090" t="s">
        <v>52</v>
      </c>
      <c r="D20" s="1532"/>
      <c r="E20" s="1532"/>
      <c r="F20" s="27" t="s">
        <v>53</v>
      </c>
      <c r="G20" s="29"/>
      <c r="H20" s="27" t="s">
        <v>54</v>
      </c>
      <c r="I20" s="1202"/>
      <c r="J20" s="1203"/>
      <c r="K20" s="1203"/>
      <c r="L20" s="1203"/>
      <c r="M20" s="1203"/>
      <c r="N20" s="1204"/>
      <c r="O20" s="1345">
        <f>AV-AW</f>
        <v>0</v>
      </c>
      <c r="P20" s="906"/>
      <c r="Q20" s="906"/>
      <c r="R20" s="959"/>
      <c r="S20" s="1345"/>
      <c r="T20" s="906"/>
      <c r="U20" s="907"/>
    </row>
    <row r="21" spans="1:21" ht="14.45" customHeight="1">
      <c r="A21" s="1561"/>
      <c r="B21" s="1566"/>
      <c r="C21" s="1097" t="s">
        <v>55</v>
      </c>
      <c r="D21" s="1528"/>
      <c r="E21" s="1528"/>
      <c r="F21" s="27" t="s">
        <v>56</v>
      </c>
      <c r="G21" s="30"/>
      <c r="H21" s="27" t="s">
        <v>57</v>
      </c>
      <c r="I21" s="1183"/>
      <c r="J21" s="1184"/>
      <c r="K21" s="1184"/>
      <c r="L21" s="1184"/>
      <c r="M21" s="1184"/>
      <c r="N21" s="1185"/>
      <c r="O21" s="1338">
        <f>AX-AY</f>
        <v>0</v>
      </c>
      <c r="P21" s="979"/>
      <c r="Q21" s="979"/>
      <c r="R21" s="1544"/>
      <c r="S21" s="1345"/>
      <c r="T21" s="906"/>
      <c r="U21" s="907"/>
    </row>
    <row r="22" spans="1:21" ht="14.45" customHeight="1">
      <c r="A22" s="1561"/>
      <c r="B22" s="1529" t="s">
        <v>58</v>
      </c>
      <c r="C22" s="1093" t="s">
        <v>59</v>
      </c>
      <c r="D22" s="1555"/>
      <c r="E22" s="1555"/>
      <c r="F22" s="27" t="s">
        <v>60</v>
      </c>
      <c r="G22" s="28"/>
      <c r="H22" s="27" t="s">
        <v>61</v>
      </c>
      <c r="I22" s="1224"/>
      <c r="J22" s="1225"/>
      <c r="K22" s="1225"/>
      <c r="L22" s="1225"/>
      <c r="M22" s="1225"/>
      <c r="N22" s="1226"/>
      <c r="O22" s="1556">
        <f>CS-CT</f>
        <v>0</v>
      </c>
      <c r="P22" s="1557"/>
      <c r="Q22" s="1557"/>
      <c r="R22" s="1558"/>
      <c r="S22" s="1342"/>
      <c r="T22" s="898"/>
      <c r="U22" s="899"/>
    </row>
    <row r="23" spans="1:21" ht="14.45" customHeight="1">
      <c r="A23" s="1561"/>
      <c r="B23" s="1530"/>
      <c r="C23" s="1090" t="s">
        <v>62</v>
      </c>
      <c r="D23" s="1532"/>
      <c r="E23" s="1532"/>
      <c r="F23" s="27" t="s">
        <v>63</v>
      </c>
      <c r="G23" s="29"/>
      <c r="H23" s="27" t="s">
        <v>64</v>
      </c>
      <c r="I23" s="1202"/>
      <c r="J23" s="1203"/>
      <c r="K23" s="1203"/>
      <c r="L23" s="1203"/>
      <c r="M23" s="1203"/>
      <c r="N23" s="1204"/>
      <c r="O23" s="1345">
        <f>CU-CV</f>
        <v>0</v>
      </c>
      <c r="P23" s="906"/>
      <c r="Q23" s="906"/>
      <c r="R23" s="959"/>
      <c r="S23" s="1345"/>
      <c r="T23" s="906"/>
      <c r="U23" s="907"/>
    </row>
    <row r="24" spans="1:21" ht="14.45" customHeight="1">
      <c r="A24" s="1561"/>
      <c r="B24" s="1530"/>
      <c r="C24" s="1090" t="s">
        <v>65</v>
      </c>
      <c r="D24" s="1532"/>
      <c r="E24" s="1532"/>
      <c r="F24" s="27" t="s">
        <v>66</v>
      </c>
      <c r="G24" s="29"/>
      <c r="H24" s="27" t="s">
        <v>67</v>
      </c>
      <c r="I24" s="1202"/>
      <c r="J24" s="1203"/>
      <c r="K24" s="1203"/>
      <c r="L24" s="1203"/>
      <c r="M24" s="1203"/>
      <c r="N24" s="1204"/>
      <c r="O24" s="1345">
        <f>BB-BC</f>
        <v>0</v>
      </c>
      <c r="P24" s="906"/>
      <c r="Q24" s="906"/>
      <c r="R24" s="959"/>
      <c r="S24" s="1345"/>
      <c r="T24" s="906"/>
      <c r="U24" s="907"/>
    </row>
    <row r="25" spans="1:21" ht="14.45" customHeight="1">
      <c r="A25" s="1561"/>
      <c r="B25" s="1530"/>
      <c r="C25" s="1090" t="s">
        <v>68</v>
      </c>
      <c r="D25" s="1532"/>
      <c r="E25" s="1532"/>
      <c r="F25" s="27" t="s">
        <v>69</v>
      </c>
      <c r="G25" s="29"/>
      <c r="H25" s="27" t="s">
        <v>70</v>
      </c>
      <c r="I25" s="1202"/>
      <c r="J25" s="1203"/>
      <c r="K25" s="1203"/>
      <c r="L25" s="1203"/>
      <c r="M25" s="1203"/>
      <c r="N25" s="1204"/>
      <c r="O25" s="1345">
        <f>BD-BE</f>
        <v>0</v>
      </c>
      <c r="P25" s="906"/>
      <c r="Q25" s="906"/>
      <c r="R25" s="959"/>
      <c r="S25" s="1345"/>
      <c r="T25" s="906"/>
      <c r="U25" s="907"/>
    </row>
    <row r="26" spans="1:21" ht="14.45" customHeight="1">
      <c r="A26" s="1561"/>
      <c r="B26" s="1530"/>
      <c r="C26" s="1090" t="s">
        <v>71</v>
      </c>
      <c r="D26" s="1532"/>
      <c r="E26" s="1532"/>
      <c r="F26" s="27" t="s">
        <v>72</v>
      </c>
      <c r="G26" s="29"/>
      <c r="H26" s="27" t="s">
        <v>73</v>
      </c>
      <c r="I26" s="1202"/>
      <c r="J26" s="1203"/>
      <c r="K26" s="1203"/>
      <c r="L26" s="1203"/>
      <c r="M26" s="1203"/>
      <c r="N26" s="1204"/>
      <c r="O26" s="1345">
        <f>BF-BG</f>
        <v>0</v>
      </c>
      <c r="P26" s="906"/>
      <c r="Q26" s="906"/>
      <c r="R26" s="959"/>
      <c r="S26" s="1345"/>
      <c r="T26" s="906"/>
      <c r="U26" s="907"/>
    </row>
    <row r="27" spans="1:21" ht="14.45" customHeight="1" thickBot="1">
      <c r="A27" s="1561"/>
      <c r="B27" s="1530"/>
      <c r="C27" s="1104" t="s">
        <v>74</v>
      </c>
      <c r="D27" s="1559"/>
      <c r="E27" s="1559"/>
      <c r="F27" s="27" t="s">
        <v>75</v>
      </c>
      <c r="G27" s="30"/>
      <c r="H27" s="27" t="s">
        <v>76</v>
      </c>
      <c r="I27" s="1183"/>
      <c r="J27" s="1184"/>
      <c r="K27" s="1184"/>
      <c r="L27" s="1184"/>
      <c r="M27" s="1184"/>
      <c r="N27" s="1185"/>
      <c r="O27" s="1345">
        <f>BH-BI</f>
        <v>0</v>
      </c>
      <c r="P27" s="906"/>
      <c r="Q27" s="906"/>
      <c r="R27" s="959"/>
      <c r="S27" s="1345"/>
      <c r="T27" s="906"/>
      <c r="U27" s="907"/>
    </row>
    <row r="28" spans="1:21" ht="14.45" customHeight="1" thickBot="1">
      <c r="A28" s="1554" t="s">
        <v>77</v>
      </c>
      <c r="B28" s="1398"/>
      <c r="C28" s="1398"/>
      <c r="D28" s="1398"/>
      <c r="E28" s="1398"/>
      <c r="F28" s="27" t="s">
        <v>78</v>
      </c>
      <c r="G28" s="31">
        <f>AB+CX+AF+AH+AJ+AL+AN+AP+AR+AT+AV+AX+CS+CU+BB+BD+BF+BH</f>
        <v>0</v>
      </c>
      <c r="H28" s="27" t="s">
        <v>79</v>
      </c>
      <c r="I28" s="864">
        <f>AC+CQ+AG+AI+AK+AM+AO+AQ+AS+AU+AW+AY+CT+CV+BC+BE+BG+BI</f>
        <v>0</v>
      </c>
      <c r="J28" s="865"/>
      <c r="K28" s="865"/>
      <c r="L28" s="865"/>
      <c r="M28" s="865"/>
      <c r="N28" s="1437"/>
      <c r="O28" s="1438">
        <f>SUM(O10:R27)</f>
        <v>0</v>
      </c>
      <c r="P28" s="865"/>
      <c r="Q28" s="865"/>
      <c r="R28" s="1437"/>
      <c r="S28" s="1438">
        <f>SUM(S10:U27)</f>
        <v>0</v>
      </c>
      <c r="T28" s="865"/>
      <c r="U28" s="866"/>
    </row>
    <row r="29" spans="1:21" ht="14.45" customHeight="1">
      <c r="A29" s="1552" t="s">
        <v>80</v>
      </c>
      <c r="B29" s="1530" t="s">
        <v>81</v>
      </c>
      <c r="C29" s="1371" t="s">
        <v>82</v>
      </c>
      <c r="D29" s="1372"/>
      <c r="E29" s="1372"/>
      <c r="F29" s="27" t="s">
        <v>83</v>
      </c>
      <c r="G29" s="28"/>
      <c r="H29" s="27" t="s">
        <v>84</v>
      </c>
      <c r="I29" s="1224"/>
      <c r="J29" s="1225"/>
      <c r="K29" s="1225"/>
      <c r="L29" s="1225"/>
      <c r="M29" s="1225"/>
      <c r="N29" s="1226"/>
      <c r="O29" s="1342">
        <f>BL-BM</f>
        <v>0</v>
      </c>
      <c r="P29" s="898"/>
      <c r="Q29" s="898"/>
      <c r="R29" s="954"/>
      <c r="S29" s="1342"/>
      <c r="T29" s="898"/>
      <c r="U29" s="899"/>
    </row>
    <row r="30" spans="1:21" ht="14.45" customHeight="1">
      <c r="A30" s="1375"/>
      <c r="B30" s="1530"/>
      <c r="C30" s="1090" t="s">
        <v>85</v>
      </c>
      <c r="D30" s="1532"/>
      <c r="E30" s="1532"/>
      <c r="F30" s="27" t="s">
        <v>86</v>
      </c>
      <c r="G30" s="29"/>
      <c r="H30" s="27" t="s">
        <v>87</v>
      </c>
      <c r="I30" s="1202"/>
      <c r="J30" s="1203"/>
      <c r="K30" s="1203"/>
      <c r="L30" s="1203"/>
      <c r="M30" s="1203"/>
      <c r="N30" s="1204"/>
      <c r="O30" s="1345">
        <f>BN-BO</f>
        <v>0</v>
      </c>
      <c r="P30" s="906"/>
      <c r="Q30" s="906"/>
      <c r="R30" s="959"/>
      <c r="S30" s="1345"/>
      <c r="T30" s="906"/>
      <c r="U30" s="907"/>
    </row>
    <row r="31" spans="1:21" ht="14.45" customHeight="1">
      <c r="A31" s="1375"/>
      <c r="B31" s="1530"/>
      <c r="C31" s="1090" t="s">
        <v>88</v>
      </c>
      <c r="D31" s="1532"/>
      <c r="E31" s="1532"/>
      <c r="F31" s="27" t="s">
        <v>89</v>
      </c>
      <c r="G31" s="29"/>
      <c r="H31" s="27" t="s">
        <v>90</v>
      </c>
      <c r="I31" s="1202"/>
      <c r="J31" s="1203"/>
      <c r="K31" s="1203"/>
      <c r="L31" s="1203"/>
      <c r="M31" s="1203"/>
      <c r="N31" s="1204"/>
      <c r="O31" s="1345">
        <f>BP-BQ</f>
        <v>0</v>
      </c>
      <c r="P31" s="906"/>
      <c r="Q31" s="906"/>
      <c r="R31" s="959"/>
      <c r="S31" s="1345"/>
      <c r="T31" s="906"/>
      <c r="U31" s="907"/>
    </row>
    <row r="32" spans="1:21" ht="14.45" customHeight="1">
      <c r="A32" s="1375"/>
      <c r="B32" s="1530"/>
      <c r="C32" s="1090" t="s">
        <v>91</v>
      </c>
      <c r="D32" s="1532"/>
      <c r="E32" s="1532"/>
      <c r="F32" s="27" t="s">
        <v>92</v>
      </c>
      <c r="G32" s="29"/>
      <c r="H32" s="27" t="s">
        <v>93</v>
      </c>
      <c r="I32" s="1202"/>
      <c r="J32" s="1203"/>
      <c r="K32" s="1203"/>
      <c r="L32" s="1203"/>
      <c r="M32" s="1203"/>
      <c r="N32" s="1204"/>
      <c r="O32" s="1345">
        <f>BR-BS</f>
        <v>0</v>
      </c>
      <c r="P32" s="906"/>
      <c r="Q32" s="906"/>
      <c r="R32" s="959"/>
      <c r="S32" s="1345"/>
      <c r="T32" s="906"/>
      <c r="U32" s="907"/>
    </row>
    <row r="33" spans="1:21" ht="14.45" customHeight="1">
      <c r="A33" s="1375"/>
      <c r="B33" s="1531"/>
      <c r="C33" s="1533" t="s">
        <v>94</v>
      </c>
      <c r="D33" s="1534"/>
      <c r="E33" s="1534"/>
      <c r="F33" s="27" t="s">
        <v>95</v>
      </c>
      <c r="G33" s="30"/>
      <c r="H33" s="27" t="s">
        <v>96</v>
      </c>
      <c r="I33" s="1183"/>
      <c r="J33" s="1184"/>
      <c r="K33" s="1184"/>
      <c r="L33" s="1184"/>
      <c r="M33" s="1184"/>
      <c r="N33" s="1185"/>
      <c r="O33" s="1338">
        <f>BT-BU</f>
        <v>0</v>
      </c>
      <c r="P33" s="979"/>
      <c r="Q33" s="979"/>
      <c r="R33" s="1544"/>
      <c r="S33" s="1345"/>
      <c r="T33" s="906"/>
      <c r="U33" s="907"/>
    </row>
    <row r="34" spans="1:21" ht="14.45" customHeight="1">
      <c r="A34" s="1375"/>
      <c r="B34" s="32"/>
      <c r="C34" s="1110" t="s">
        <v>97</v>
      </c>
      <c r="D34" s="1545"/>
      <c r="E34" s="1545"/>
      <c r="F34" s="27" t="s">
        <v>98</v>
      </c>
      <c r="G34" s="33"/>
      <c r="H34" s="27" t="s">
        <v>99</v>
      </c>
      <c r="I34" s="1546"/>
      <c r="J34" s="1547"/>
      <c r="K34" s="1547"/>
      <c r="L34" s="1547"/>
      <c r="M34" s="1547"/>
      <c r="N34" s="1548"/>
      <c r="O34" s="1549">
        <f>BV-BW</f>
        <v>0</v>
      </c>
      <c r="P34" s="1550"/>
      <c r="Q34" s="1550"/>
      <c r="R34" s="1551"/>
      <c r="S34" s="1299"/>
      <c r="T34" s="1114"/>
      <c r="U34" s="1115"/>
    </row>
    <row r="35" spans="1:21" ht="14.45" customHeight="1">
      <c r="A35" s="1375"/>
      <c r="B35" s="1529" t="s">
        <v>100</v>
      </c>
      <c r="C35" s="1469" t="s">
        <v>101</v>
      </c>
      <c r="D35" s="837"/>
      <c r="E35" s="837"/>
      <c r="F35" s="27" t="s">
        <v>102</v>
      </c>
      <c r="G35" s="28"/>
      <c r="H35" s="27" t="s">
        <v>103</v>
      </c>
      <c r="I35" s="1224"/>
      <c r="J35" s="1225"/>
      <c r="K35" s="1225"/>
      <c r="L35" s="1225"/>
      <c r="M35" s="1225"/>
      <c r="N35" s="1226"/>
      <c r="O35" s="1342">
        <f>BX-BY</f>
        <v>0</v>
      </c>
      <c r="P35" s="898"/>
      <c r="Q35" s="898"/>
      <c r="R35" s="954"/>
      <c r="S35" s="1345"/>
      <c r="T35" s="906"/>
      <c r="U35" s="907"/>
    </row>
    <row r="36" spans="1:21" ht="14.45" customHeight="1">
      <c r="A36" s="1375"/>
      <c r="B36" s="1530"/>
      <c r="C36" s="1090" t="s">
        <v>104</v>
      </c>
      <c r="D36" s="1532"/>
      <c r="E36" s="1532"/>
      <c r="F36" s="27" t="s">
        <v>105</v>
      </c>
      <c r="G36" s="29"/>
      <c r="H36" s="27" t="s">
        <v>106</v>
      </c>
      <c r="I36" s="1202"/>
      <c r="J36" s="1203"/>
      <c r="K36" s="1203"/>
      <c r="L36" s="1203"/>
      <c r="M36" s="1203"/>
      <c r="N36" s="1204"/>
      <c r="O36" s="1345">
        <f>BZ-CA</f>
        <v>0</v>
      </c>
      <c r="P36" s="906"/>
      <c r="Q36" s="906"/>
      <c r="R36" s="959"/>
      <c r="S36" s="1345"/>
      <c r="T36" s="906"/>
      <c r="U36" s="907"/>
    </row>
    <row r="37" spans="1:21" ht="14.45" customHeight="1">
      <c r="A37" s="1375"/>
      <c r="B37" s="1531"/>
      <c r="C37" s="1533" t="s">
        <v>107</v>
      </c>
      <c r="D37" s="1534"/>
      <c r="E37" s="1534"/>
      <c r="F37" s="27" t="s">
        <v>108</v>
      </c>
      <c r="G37" s="30"/>
      <c r="H37" s="27" t="s">
        <v>109</v>
      </c>
      <c r="I37" s="1183"/>
      <c r="J37" s="1184"/>
      <c r="K37" s="1184"/>
      <c r="L37" s="1184"/>
      <c r="M37" s="1184"/>
      <c r="N37" s="1185"/>
      <c r="O37" s="1514">
        <f>CB-CC</f>
        <v>0</v>
      </c>
      <c r="P37" s="1515"/>
      <c r="Q37" s="1515"/>
      <c r="R37" s="1516"/>
      <c r="S37" s="1345"/>
      <c r="T37" s="906"/>
      <c r="U37" s="907"/>
    </row>
    <row r="38" spans="1:21" ht="14.45" customHeight="1">
      <c r="A38" s="1375"/>
      <c r="B38" s="1529" t="s">
        <v>110</v>
      </c>
      <c r="C38" s="1469" t="s">
        <v>111</v>
      </c>
      <c r="D38" s="837"/>
      <c r="E38" s="837"/>
      <c r="F38" s="27" t="s">
        <v>112</v>
      </c>
      <c r="G38" s="28"/>
      <c r="H38" s="27" t="s">
        <v>113</v>
      </c>
      <c r="I38" s="1224"/>
      <c r="J38" s="1225"/>
      <c r="K38" s="1225"/>
      <c r="L38" s="1225"/>
      <c r="M38" s="1225"/>
      <c r="N38" s="1226"/>
      <c r="O38" s="1342">
        <f>CD-CE</f>
        <v>0</v>
      </c>
      <c r="P38" s="898"/>
      <c r="Q38" s="898"/>
      <c r="R38" s="954"/>
      <c r="S38" s="1342"/>
      <c r="T38" s="898"/>
      <c r="U38" s="899"/>
    </row>
    <row r="39" spans="1:21" ht="14.45" customHeight="1">
      <c r="A39" s="1553"/>
      <c r="B39" s="1531"/>
      <c r="C39" s="1097" t="s">
        <v>114</v>
      </c>
      <c r="D39" s="1528"/>
      <c r="E39" s="1528"/>
      <c r="F39" s="27" t="s">
        <v>115</v>
      </c>
      <c r="G39" s="34"/>
      <c r="H39" s="27" t="s">
        <v>116</v>
      </c>
      <c r="I39" s="1183"/>
      <c r="J39" s="1184"/>
      <c r="K39" s="1184"/>
      <c r="L39" s="1184"/>
      <c r="M39" s="1184"/>
      <c r="N39" s="1185"/>
      <c r="O39" s="1514">
        <f>CF-CG</f>
        <v>0</v>
      </c>
      <c r="P39" s="1515"/>
      <c r="Q39" s="1515"/>
      <c r="R39" s="1516"/>
      <c r="S39" s="1338"/>
      <c r="T39" s="979"/>
      <c r="U39" s="1029"/>
    </row>
    <row r="40" spans="1:21" ht="14.45" customHeight="1" thickBot="1">
      <c r="A40" s="1517" t="s">
        <v>117</v>
      </c>
      <c r="B40" s="1518"/>
      <c r="C40" s="1469" t="s">
        <v>118</v>
      </c>
      <c r="D40" s="837"/>
      <c r="E40" s="837"/>
      <c r="F40" s="27" t="s">
        <v>119</v>
      </c>
      <c r="G40" s="28"/>
      <c r="H40" s="27" t="s">
        <v>120</v>
      </c>
      <c r="I40" s="1410"/>
      <c r="J40" s="1411"/>
      <c r="K40" s="1411"/>
      <c r="L40" s="1411"/>
      <c r="M40" s="1411"/>
      <c r="N40" s="1412"/>
      <c r="O40" s="1521">
        <f>CH-CI</f>
        <v>0</v>
      </c>
      <c r="P40" s="1522"/>
      <c r="Q40" s="1522"/>
      <c r="R40" s="1523"/>
      <c r="S40" s="1521"/>
      <c r="T40" s="1522"/>
      <c r="U40" s="1524"/>
    </row>
    <row r="41" spans="1:21" ht="14.45" customHeight="1" thickBot="1">
      <c r="A41" s="1517"/>
      <c r="B41" s="1518"/>
      <c r="C41" s="1397" t="s">
        <v>121</v>
      </c>
      <c r="D41" s="1525"/>
      <c r="E41" s="1526"/>
      <c r="F41" s="27" t="s">
        <v>122</v>
      </c>
      <c r="G41" s="35">
        <f>BL+BN+BP+BR+BT+BV+BX+BZ+CB+CD+CF+CH</f>
        <v>0</v>
      </c>
      <c r="H41" s="36" t="s">
        <v>123</v>
      </c>
      <c r="I41" s="1400">
        <f>BM+BO+BQ+BS+BU+BW+BY+CA+CC+CE+CG+CI</f>
        <v>0</v>
      </c>
      <c r="J41" s="1401"/>
      <c r="K41" s="1401"/>
      <c r="L41" s="1401"/>
      <c r="M41" s="1401"/>
      <c r="N41" s="1402"/>
      <c r="O41" s="1403">
        <f>SUM(O29:R40)</f>
        <v>0</v>
      </c>
      <c r="P41" s="1401"/>
      <c r="Q41" s="1401"/>
      <c r="R41" s="1402"/>
      <c r="S41" s="1403">
        <f>SUM(S29:U40)</f>
        <v>0</v>
      </c>
      <c r="T41" s="1401"/>
      <c r="U41" s="1404"/>
    </row>
    <row r="42" spans="1:21" ht="14.45" customHeight="1">
      <c r="A42" s="1517"/>
      <c r="B42" s="1518"/>
      <c r="C42" s="1535" t="s">
        <v>124</v>
      </c>
      <c r="D42" s="1535"/>
      <c r="E42" s="1533"/>
      <c r="F42" s="27" t="s">
        <v>125</v>
      </c>
      <c r="G42" s="37"/>
      <c r="H42" s="38"/>
      <c r="I42" s="1536"/>
      <c r="J42" s="1536"/>
      <c r="K42" s="1536"/>
      <c r="L42" s="1536"/>
      <c r="M42" s="1536"/>
      <c r="N42" s="1537"/>
      <c r="O42" s="1538">
        <f>G42</f>
        <v>0</v>
      </c>
      <c r="P42" s="1539"/>
      <c r="Q42" s="1539"/>
      <c r="R42" s="1540"/>
      <c r="S42" s="1541"/>
      <c r="T42" s="1542"/>
      <c r="U42" s="1543"/>
    </row>
    <row r="43" spans="1:21" ht="14.45" customHeight="1">
      <c r="A43" s="1517"/>
      <c r="B43" s="1518"/>
      <c r="C43" s="1509" t="s">
        <v>126</v>
      </c>
      <c r="D43" s="1509"/>
      <c r="E43" s="1110"/>
      <c r="F43" s="39" t="s">
        <v>127</v>
      </c>
      <c r="G43" s="23"/>
      <c r="H43" s="38"/>
      <c r="I43" s="1510"/>
      <c r="J43" s="1510"/>
      <c r="K43" s="1510"/>
      <c r="L43" s="1510"/>
      <c r="M43" s="1510"/>
      <c r="N43" s="1511"/>
      <c r="O43" s="1512">
        <f>G43</f>
        <v>0</v>
      </c>
      <c r="P43" s="997"/>
      <c r="Q43" s="997"/>
      <c r="R43" s="1513"/>
      <c r="S43" s="1438"/>
      <c r="T43" s="865"/>
      <c r="U43" s="866"/>
    </row>
    <row r="44" spans="1:21" ht="14.45" customHeight="1" thickBot="1">
      <c r="A44" s="1517"/>
      <c r="B44" s="1518"/>
      <c r="C44" s="1500" t="s">
        <v>128</v>
      </c>
      <c r="D44" s="1500"/>
      <c r="E44" s="1469"/>
      <c r="F44" s="39" t="s">
        <v>129</v>
      </c>
      <c r="G44" s="40"/>
      <c r="H44" s="38"/>
      <c r="I44" s="1501"/>
      <c r="J44" s="1501"/>
      <c r="K44" s="1501"/>
      <c r="L44" s="1501"/>
      <c r="M44" s="1501"/>
      <c r="N44" s="1502"/>
      <c r="O44" s="1503">
        <f>G44</f>
        <v>0</v>
      </c>
      <c r="P44" s="1504"/>
      <c r="Q44" s="1504"/>
      <c r="R44" s="1505"/>
      <c r="S44" s="1506"/>
      <c r="T44" s="1024"/>
      <c r="U44" s="1025"/>
    </row>
    <row r="45" spans="1:21" ht="14.45" customHeight="1" thickBot="1">
      <c r="A45" s="1519"/>
      <c r="B45" s="1520"/>
      <c r="C45" s="1507" t="s">
        <v>130</v>
      </c>
      <c r="D45" s="1507"/>
      <c r="E45" s="1508"/>
      <c r="F45" s="41" t="s">
        <v>131</v>
      </c>
      <c r="G45" s="35">
        <f>AA+BJ+CJ+CW+CM+CN</f>
        <v>0</v>
      </c>
      <c r="H45" s="22" t="s">
        <v>132</v>
      </c>
      <c r="I45" s="1400">
        <f>BK+CK</f>
        <v>0</v>
      </c>
      <c r="J45" s="1401"/>
      <c r="K45" s="1401"/>
      <c r="L45" s="1401"/>
      <c r="M45" s="1401"/>
      <c r="N45" s="1402"/>
      <c r="O45" s="1403">
        <f>O9+O28+O41+O42+O43+O44</f>
        <v>0</v>
      </c>
      <c r="P45" s="1401"/>
      <c r="Q45" s="1401"/>
      <c r="R45" s="1402"/>
      <c r="S45" s="1403">
        <f>U9+S28+S41+S42+S43+S44</f>
        <v>0</v>
      </c>
      <c r="T45" s="1401"/>
      <c r="U45" s="1404"/>
    </row>
    <row r="46" spans="1:21" ht="14.45" customHeight="1" thickBot="1">
      <c r="A46" s="1477" t="s">
        <v>133</v>
      </c>
      <c r="B46" s="1478"/>
      <c r="C46" s="1479"/>
      <c r="D46" s="42"/>
      <c r="E46" s="43"/>
      <c r="F46" s="44"/>
      <c r="G46" s="45" t="s">
        <v>134</v>
      </c>
      <c r="H46" s="36" t="s">
        <v>135</v>
      </c>
      <c r="I46" s="1480"/>
      <c r="J46" s="1481"/>
      <c r="K46" s="1481"/>
      <c r="L46" s="1481"/>
      <c r="M46" s="1481"/>
      <c r="N46" s="1482"/>
      <c r="O46" s="1483" t="s">
        <v>136</v>
      </c>
      <c r="P46" s="1484"/>
      <c r="Q46" s="1484"/>
      <c r="R46" s="1485"/>
      <c r="S46" s="1486"/>
      <c r="T46" s="1484"/>
      <c r="U46" s="1485"/>
    </row>
    <row r="47" spans="1:21" ht="14.45" customHeight="1" thickBot="1">
      <c r="A47" s="1487" t="s">
        <v>137</v>
      </c>
      <c r="B47" s="1488"/>
      <c r="C47" s="1489"/>
      <c r="D47" s="46" t="s">
        <v>138</v>
      </c>
      <c r="E47" s="1490"/>
      <c r="F47" s="1491"/>
      <c r="G47" s="1492" t="s">
        <v>139</v>
      </c>
      <c r="H47" s="1493"/>
      <c r="I47" s="1494"/>
      <c r="J47" s="1495"/>
      <c r="K47" s="1495"/>
      <c r="L47" s="1495"/>
      <c r="M47" s="1495"/>
      <c r="N47" s="1496"/>
      <c r="O47" s="1492" t="s">
        <v>140</v>
      </c>
      <c r="P47" s="1497"/>
      <c r="Q47" s="1497"/>
      <c r="R47" s="1498"/>
      <c r="S47" s="1492"/>
      <c r="T47" s="1497"/>
      <c r="U47" s="1499"/>
    </row>
    <row r="48" spans="1:21" ht="9.9499999999999993" customHeight="1">
      <c r="A48" s="478" t="s">
        <v>141</v>
      </c>
      <c r="B48" s="478"/>
      <c r="C48" s="478"/>
      <c r="D48" s="478"/>
      <c r="E48" s="478"/>
      <c r="F48" s="478"/>
      <c r="G48" s="478"/>
      <c r="H48" s="478"/>
      <c r="I48" s="478"/>
      <c r="J48" s="478"/>
      <c r="K48" s="478"/>
      <c r="L48" s="478"/>
      <c r="M48" s="478"/>
      <c r="N48" s="478"/>
      <c r="O48" s="478"/>
      <c r="P48" s="478"/>
      <c r="Q48" s="478"/>
      <c r="R48" s="478"/>
      <c r="S48" s="478"/>
      <c r="T48" s="478"/>
      <c r="U48" s="478"/>
    </row>
    <row r="49" spans="1:21" ht="20.100000000000001" customHeight="1">
      <c r="A49" s="47"/>
      <c r="B49" s="47"/>
      <c r="C49" s="48"/>
      <c r="D49" s="49"/>
      <c r="E49" s="50"/>
      <c r="F49" s="50"/>
      <c r="G49" s="50"/>
      <c r="H49" s="50"/>
      <c r="I49" s="50"/>
      <c r="J49" s="50"/>
      <c r="K49" s="50"/>
      <c r="L49" s="50"/>
      <c r="M49" s="50"/>
      <c r="N49" s="47"/>
      <c r="O49" s="47"/>
      <c r="P49" s="47"/>
      <c r="Q49" s="47"/>
      <c r="R49" s="51"/>
      <c r="S49" s="51"/>
      <c r="T49" s="51"/>
    </row>
    <row r="50" spans="1:21">
      <c r="A50" s="2"/>
      <c r="B50" s="2"/>
      <c r="C50" s="2"/>
      <c r="D50" s="2"/>
      <c r="E50" s="2"/>
      <c r="F50" s="2"/>
      <c r="G50" s="2"/>
      <c r="H50" s="2"/>
      <c r="I50" s="2"/>
      <c r="J50" s="2"/>
      <c r="K50" s="2"/>
      <c r="L50" s="2"/>
      <c r="M50" s="2"/>
      <c r="N50" s="2"/>
      <c r="O50" s="2"/>
      <c r="P50" s="2"/>
      <c r="Q50" s="2"/>
      <c r="R50" s="2"/>
      <c r="S50" s="2"/>
      <c r="T50" s="2"/>
      <c r="U50" s="2"/>
    </row>
    <row r="51" spans="1:21" ht="22.5">
      <c r="A51" s="3"/>
      <c r="B51" s="3"/>
      <c r="C51" s="1527" t="s">
        <v>142</v>
      </c>
      <c r="D51" s="1527"/>
      <c r="E51" s="1273" t="s">
        <v>143</v>
      </c>
      <c r="F51" s="1273"/>
      <c r="G51" s="1273"/>
      <c r="H51" s="1273"/>
      <c r="I51" s="1273"/>
      <c r="J51" s="1273"/>
      <c r="K51" s="1273"/>
      <c r="L51" s="1273"/>
      <c r="M51" s="1273"/>
      <c r="N51" s="1273"/>
      <c r="O51" s="52"/>
      <c r="P51" s="52"/>
      <c r="Q51" s="52"/>
      <c r="R51" s="1119" t="s">
        <v>144</v>
      </c>
      <c r="S51" s="1119"/>
      <c r="T51" s="1119"/>
      <c r="U51" s="1119"/>
    </row>
    <row r="52" spans="1:21" ht="15.75" thickBot="1">
      <c r="A52" s="53"/>
      <c r="B52" s="53"/>
      <c r="C52" s="53"/>
      <c r="D52" s="53"/>
      <c r="E52" s="53"/>
      <c r="F52" s="53"/>
      <c r="G52" s="53"/>
      <c r="H52" s="53"/>
      <c r="I52" s="53"/>
      <c r="J52" s="53"/>
      <c r="K52" s="53"/>
      <c r="L52" s="53"/>
      <c r="M52" s="53"/>
      <c r="N52" s="53"/>
      <c r="O52" s="53"/>
      <c r="P52" s="53"/>
      <c r="Q52" s="53"/>
      <c r="R52" s="53"/>
      <c r="S52" s="53"/>
      <c r="T52" s="53"/>
      <c r="U52" s="53"/>
    </row>
    <row r="53" spans="1:21">
      <c r="A53" s="1473" t="s">
        <v>145</v>
      </c>
      <c r="B53" s="505"/>
      <c r="C53" s="505"/>
      <c r="D53" s="505"/>
      <c r="E53" s="1475"/>
      <c r="F53" s="1475"/>
      <c r="G53" s="1475"/>
      <c r="H53" s="1475"/>
      <c r="I53" s="1475"/>
      <c r="J53" s="1475"/>
      <c r="K53" s="1475"/>
      <c r="L53" s="1475"/>
      <c r="M53" s="1475"/>
      <c r="N53" s="1475"/>
      <c r="O53" s="1475"/>
      <c r="P53" s="1475"/>
      <c r="Q53" s="1475"/>
      <c r="R53" s="1475"/>
      <c r="S53" s="1475"/>
      <c r="T53" s="1475"/>
      <c r="U53" s="1476"/>
    </row>
    <row r="54" spans="1:21">
      <c r="A54" s="1474"/>
      <c r="B54" s="1462"/>
      <c r="C54" s="1462"/>
      <c r="D54" s="1462"/>
      <c r="E54" s="1154"/>
      <c r="F54" s="1154"/>
      <c r="G54" s="1154"/>
      <c r="H54" s="1154"/>
      <c r="I54" s="1154"/>
      <c r="J54" s="1154"/>
      <c r="K54" s="1154"/>
      <c r="L54" s="1154"/>
      <c r="M54" s="1154"/>
      <c r="N54" s="1154"/>
      <c r="O54" s="1154"/>
      <c r="P54" s="1154"/>
      <c r="Q54" s="1154"/>
      <c r="R54" s="1154"/>
      <c r="S54" s="1154"/>
      <c r="T54" s="1154"/>
      <c r="U54" s="1182"/>
    </row>
    <row r="55" spans="1:21">
      <c r="A55" s="1453" t="s">
        <v>146</v>
      </c>
      <c r="B55" s="1454"/>
      <c r="C55" s="1454"/>
      <c r="D55" s="1454"/>
      <c r="E55" s="1454"/>
      <c r="F55" s="1454"/>
      <c r="G55" s="1454"/>
      <c r="H55" s="1454"/>
      <c r="I55" s="1454"/>
      <c r="J55" s="1454"/>
      <c r="K55" s="1454"/>
      <c r="L55" s="1454"/>
      <c r="M55" s="1455"/>
      <c r="N55" s="1459" t="s">
        <v>147</v>
      </c>
      <c r="O55" s="1460"/>
      <c r="P55" s="1460"/>
      <c r="Q55" s="1460"/>
      <c r="R55" s="1461"/>
      <c r="S55" s="1459" t="s">
        <v>148</v>
      </c>
      <c r="T55" s="1460"/>
      <c r="U55" s="1042"/>
    </row>
    <row r="56" spans="1:21">
      <c r="A56" s="1456"/>
      <c r="B56" s="1457"/>
      <c r="C56" s="1457"/>
      <c r="D56" s="1457"/>
      <c r="E56" s="1457"/>
      <c r="F56" s="1457"/>
      <c r="G56" s="1457"/>
      <c r="H56" s="1457"/>
      <c r="I56" s="1457"/>
      <c r="J56" s="1457"/>
      <c r="K56" s="1457"/>
      <c r="L56" s="1457"/>
      <c r="M56" s="1458"/>
      <c r="N56" s="511"/>
      <c r="O56" s="1462"/>
      <c r="P56" s="1462"/>
      <c r="Q56" s="1462"/>
      <c r="R56" s="512"/>
      <c r="S56" s="511"/>
      <c r="T56" s="1462"/>
      <c r="U56" s="1463"/>
    </row>
    <row r="57" spans="1:21" ht="15" customHeight="1">
      <c r="A57" s="1417" t="s">
        <v>149</v>
      </c>
      <c r="B57" s="1464"/>
      <c r="C57" s="1469" t="s">
        <v>150</v>
      </c>
      <c r="D57" s="942"/>
      <c r="E57" s="942"/>
      <c r="F57" s="942"/>
      <c r="G57" s="942"/>
      <c r="H57" s="942"/>
      <c r="I57" s="942"/>
      <c r="J57" s="942"/>
      <c r="K57" s="942"/>
      <c r="L57" s="942"/>
      <c r="M57" s="943"/>
      <c r="N57" s="54" t="s">
        <v>151</v>
      </c>
      <c r="O57" s="1451"/>
      <c r="P57" s="1196"/>
      <c r="Q57" s="1196"/>
      <c r="R57" s="1452"/>
      <c r="S57" s="1227"/>
      <c r="T57" s="1225"/>
      <c r="U57" s="1228"/>
    </row>
    <row r="58" spans="1:21" ht="15.75" thickBot="1">
      <c r="A58" s="1465"/>
      <c r="B58" s="1466"/>
      <c r="C58" s="1104" t="s">
        <v>152</v>
      </c>
      <c r="D58" s="1105"/>
      <c r="E58" s="1105"/>
      <c r="F58" s="1105"/>
      <c r="G58" s="1105"/>
      <c r="H58" s="1105"/>
      <c r="I58" s="1105"/>
      <c r="J58" s="1105"/>
      <c r="K58" s="1105"/>
      <c r="L58" s="1105"/>
      <c r="M58" s="1106"/>
      <c r="N58" s="54" t="s">
        <v>153</v>
      </c>
      <c r="O58" s="1423"/>
      <c r="P58" s="1043"/>
      <c r="Q58" s="1043"/>
      <c r="R58" s="1424"/>
      <c r="S58" s="1296"/>
      <c r="T58" s="1203"/>
      <c r="U58" s="1297"/>
    </row>
    <row r="59" spans="1:21" ht="15.75" thickBot="1">
      <c r="A59" s="1465"/>
      <c r="B59" s="1466"/>
      <c r="C59" s="1442" t="s">
        <v>154</v>
      </c>
      <c r="D59" s="1443"/>
      <c r="E59" s="1443"/>
      <c r="F59" s="1443"/>
      <c r="G59" s="1444"/>
      <c r="H59" s="55" t="s">
        <v>155</v>
      </c>
      <c r="I59" s="773"/>
      <c r="J59" s="774"/>
      <c r="K59" s="774"/>
      <c r="L59" s="774"/>
      <c r="M59" s="849"/>
      <c r="N59" s="54" t="s">
        <v>156</v>
      </c>
      <c r="O59" s="1445"/>
      <c r="P59" s="1446"/>
      <c r="Q59" s="1446"/>
      <c r="R59" s="1447"/>
      <c r="S59" s="1296"/>
      <c r="T59" s="1203"/>
      <c r="U59" s="1297"/>
    </row>
    <row r="60" spans="1:21">
      <c r="A60" s="1465"/>
      <c r="B60" s="1466"/>
      <c r="C60" s="1448" t="s">
        <v>157</v>
      </c>
      <c r="D60" s="1449"/>
      <c r="E60" s="1449"/>
      <c r="F60" s="1449"/>
      <c r="G60" s="1449"/>
      <c r="H60" s="1449"/>
      <c r="I60" s="1449"/>
      <c r="J60" s="1449"/>
      <c r="K60" s="1449"/>
      <c r="L60" s="1449"/>
      <c r="M60" s="1450"/>
      <c r="N60" s="54" t="s">
        <v>158</v>
      </c>
      <c r="O60" s="1451"/>
      <c r="P60" s="1196"/>
      <c r="Q60" s="1196"/>
      <c r="R60" s="1452"/>
      <c r="S60" s="1296"/>
      <c r="T60" s="1203"/>
      <c r="U60" s="1297"/>
    </row>
    <row r="61" spans="1:21" ht="15.75" thickBot="1">
      <c r="A61" s="1465"/>
      <c r="B61" s="1466"/>
      <c r="C61" s="1371" t="s">
        <v>159</v>
      </c>
      <c r="D61" s="1372"/>
      <c r="E61" s="1372"/>
      <c r="F61" s="1372"/>
      <c r="G61" s="1372"/>
      <c r="H61" s="1372"/>
      <c r="I61" s="1372"/>
      <c r="J61" s="1372"/>
      <c r="K61" s="1372"/>
      <c r="L61" s="1372"/>
      <c r="M61" s="1373"/>
      <c r="N61" s="54" t="s">
        <v>160</v>
      </c>
      <c r="O61" s="1423"/>
      <c r="P61" s="1043"/>
      <c r="Q61" s="1043"/>
      <c r="R61" s="1424"/>
      <c r="S61" s="1296"/>
      <c r="T61" s="1203"/>
      <c r="U61" s="1297"/>
    </row>
    <row r="62" spans="1:21" ht="25.5" customHeight="1" thickBot="1">
      <c r="A62" s="1465"/>
      <c r="B62" s="1466"/>
      <c r="C62" s="56" t="s">
        <v>161</v>
      </c>
      <c r="D62" s="57"/>
      <c r="E62" s="1439" t="s">
        <v>162</v>
      </c>
      <c r="F62" s="1440"/>
      <c r="G62" s="1441"/>
      <c r="H62" s="55" t="s">
        <v>163</v>
      </c>
      <c r="I62" s="773"/>
      <c r="J62" s="774"/>
      <c r="K62" s="774"/>
      <c r="L62" s="774"/>
      <c r="M62" s="849"/>
      <c r="N62" s="54" t="s">
        <v>164</v>
      </c>
      <c r="O62" s="1423"/>
      <c r="P62" s="1043"/>
      <c r="Q62" s="1043"/>
      <c r="R62" s="1424"/>
      <c r="S62" s="1296"/>
      <c r="T62" s="1203"/>
      <c r="U62" s="1297"/>
    </row>
    <row r="63" spans="1:21" ht="23.25" customHeight="1" thickBot="1">
      <c r="A63" s="1465"/>
      <c r="B63" s="1466"/>
      <c r="C63" s="58" t="s">
        <v>165</v>
      </c>
      <c r="D63" s="1425" t="s">
        <v>166</v>
      </c>
      <c r="E63" s="1426"/>
      <c r="F63" s="1426"/>
      <c r="G63" s="1427"/>
      <c r="H63" s="55" t="s">
        <v>167</v>
      </c>
      <c r="I63" s="773"/>
      <c r="J63" s="774"/>
      <c r="K63" s="774"/>
      <c r="L63" s="774"/>
      <c r="M63" s="849"/>
      <c r="N63" s="54" t="s">
        <v>168</v>
      </c>
      <c r="O63" s="1423"/>
      <c r="P63" s="1043"/>
      <c r="Q63" s="1043"/>
      <c r="R63" s="1424"/>
      <c r="S63" s="1296"/>
      <c r="T63" s="1203"/>
      <c r="U63" s="1297"/>
    </row>
    <row r="64" spans="1:21">
      <c r="A64" s="1465"/>
      <c r="B64" s="1466"/>
      <c r="C64" s="1104" t="s">
        <v>169</v>
      </c>
      <c r="D64" s="1105"/>
      <c r="E64" s="1105"/>
      <c r="F64" s="1105"/>
      <c r="G64" s="1105"/>
      <c r="H64" s="1372"/>
      <c r="I64" s="1105"/>
      <c r="J64" s="1105"/>
      <c r="K64" s="1105"/>
      <c r="L64" s="1105"/>
      <c r="M64" s="1106"/>
      <c r="N64" s="54" t="s">
        <v>170</v>
      </c>
      <c r="O64" s="1423"/>
      <c r="P64" s="1043"/>
      <c r="Q64" s="1043"/>
      <c r="R64" s="1424"/>
      <c r="S64" s="1296"/>
      <c r="T64" s="1203"/>
      <c r="U64" s="1297"/>
    </row>
    <row r="65" spans="1:21">
      <c r="A65" s="1465"/>
      <c r="B65" s="1466"/>
      <c r="C65" s="1104" t="s">
        <v>171</v>
      </c>
      <c r="D65" s="1105"/>
      <c r="E65" s="1105"/>
      <c r="F65" s="1105"/>
      <c r="G65" s="1105"/>
      <c r="H65" s="1105"/>
      <c r="I65" s="1105"/>
      <c r="J65" s="1105"/>
      <c r="K65" s="1105"/>
      <c r="L65" s="1105"/>
      <c r="M65" s="1106"/>
      <c r="N65" s="54" t="s">
        <v>172</v>
      </c>
      <c r="O65" s="1423"/>
      <c r="P65" s="1043"/>
      <c r="Q65" s="1043"/>
      <c r="R65" s="1424"/>
      <c r="S65" s="1296"/>
      <c r="T65" s="1203"/>
      <c r="U65" s="1297"/>
    </row>
    <row r="66" spans="1:21">
      <c r="A66" s="1465"/>
      <c r="B66" s="1466"/>
      <c r="C66" s="1090" t="s">
        <v>173</v>
      </c>
      <c r="D66" s="1091"/>
      <c r="E66" s="1091"/>
      <c r="F66" s="1091"/>
      <c r="G66" s="1091"/>
      <c r="H66" s="1091"/>
      <c r="I66" s="1091"/>
      <c r="J66" s="1091"/>
      <c r="K66" s="1091"/>
      <c r="L66" s="1091"/>
      <c r="M66" s="1092"/>
      <c r="N66" s="54" t="s">
        <v>174</v>
      </c>
      <c r="O66" s="1423"/>
      <c r="P66" s="1043"/>
      <c r="Q66" s="1043"/>
      <c r="R66" s="1424"/>
      <c r="S66" s="1296"/>
      <c r="T66" s="1203"/>
      <c r="U66" s="1297"/>
    </row>
    <row r="67" spans="1:21">
      <c r="A67" s="1465"/>
      <c r="B67" s="1466"/>
      <c r="C67" s="1090" t="s">
        <v>175</v>
      </c>
      <c r="D67" s="1091"/>
      <c r="E67" s="1091"/>
      <c r="F67" s="1091"/>
      <c r="G67" s="1091"/>
      <c r="H67" s="1091"/>
      <c r="I67" s="1091"/>
      <c r="J67" s="1091"/>
      <c r="K67" s="1091"/>
      <c r="L67" s="1091"/>
      <c r="M67" s="1092"/>
      <c r="N67" s="54" t="s">
        <v>176</v>
      </c>
      <c r="O67" s="1423"/>
      <c r="P67" s="1043"/>
      <c r="Q67" s="1043"/>
      <c r="R67" s="1424"/>
      <c r="S67" s="1296"/>
      <c r="T67" s="1203"/>
      <c r="U67" s="1297"/>
    </row>
    <row r="68" spans="1:21">
      <c r="A68" s="1467"/>
      <c r="B68" s="1468"/>
      <c r="C68" s="1470" t="s">
        <v>177</v>
      </c>
      <c r="D68" s="1471"/>
      <c r="E68" s="1471"/>
      <c r="F68" s="1471"/>
      <c r="G68" s="1471"/>
      <c r="H68" s="1471"/>
      <c r="I68" s="1471"/>
      <c r="J68" s="1471"/>
      <c r="K68" s="1471"/>
      <c r="L68" s="1471"/>
      <c r="M68" s="1472"/>
      <c r="N68" s="54" t="s">
        <v>178</v>
      </c>
      <c r="O68" s="864">
        <f>DA+DB+DC+DD+DE+DF+DG+DH+DI+DJ+DK</f>
        <v>0</v>
      </c>
      <c r="P68" s="865"/>
      <c r="Q68" s="865"/>
      <c r="R68" s="1437"/>
      <c r="S68" s="1438">
        <f>SUM(S57:U67)</f>
        <v>0</v>
      </c>
      <c r="T68" s="865"/>
      <c r="U68" s="866"/>
    </row>
    <row r="69" spans="1:21" ht="15" customHeight="1">
      <c r="A69" s="1428" t="s">
        <v>179</v>
      </c>
      <c r="B69" s="1429"/>
      <c r="C69" s="1090" t="s">
        <v>180</v>
      </c>
      <c r="D69" s="1091"/>
      <c r="E69" s="1091"/>
      <c r="F69" s="1091"/>
      <c r="G69" s="1091"/>
      <c r="H69" s="1091"/>
      <c r="I69" s="1091"/>
      <c r="J69" s="1091"/>
      <c r="K69" s="1091"/>
      <c r="L69" s="1091"/>
      <c r="M69" s="1092"/>
      <c r="N69" s="54" t="s">
        <v>181</v>
      </c>
      <c r="O69" s="1224"/>
      <c r="P69" s="1225"/>
      <c r="Q69" s="1225"/>
      <c r="R69" s="1226"/>
      <c r="S69" s="1227"/>
      <c r="T69" s="1225"/>
      <c r="U69" s="1228"/>
    </row>
    <row r="70" spans="1:21">
      <c r="A70" s="1430"/>
      <c r="B70" s="1431"/>
      <c r="C70" s="1371" t="s">
        <v>182</v>
      </c>
      <c r="D70" s="1372"/>
      <c r="E70" s="1372"/>
      <c r="F70" s="1372"/>
      <c r="G70" s="1372"/>
      <c r="H70" s="1372"/>
      <c r="I70" s="1372"/>
      <c r="J70" s="1372"/>
      <c r="K70" s="1372"/>
      <c r="L70" s="1372"/>
      <c r="M70" s="1373"/>
      <c r="N70" s="54" t="s">
        <v>183</v>
      </c>
      <c r="O70" s="1183"/>
      <c r="P70" s="1184"/>
      <c r="Q70" s="1184"/>
      <c r="R70" s="1185"/>
      <c r="S70" s="1303"/>
      <c r="T70" s="1184"/>
      <c r="U70" s="1304"/>
    </row>
    <row r="71" spans="1:21">
      <c r="A71" s="1432"/>
      <c r="B71" s="1433"/>
      <c r="C71" s="1434" t="s">
        <v>77</v>
      </c>
      <c r="D71" s="1435"/>
      <c r="E71" s="1435"/>
      <c r="F71" s="1435"/>
      <c r="G71" s="1435"/>
      <c r="H71" s="1435"/>
      <c r="I71" s="1435"/>
      <c r="J71" s="1435"/>
      <c r="K71" s="1435"/>
      <c r="L71" s="1435"/>
      <c r="M71" s="1436"/>
      <c r="N71" s="54" t="s">
        <v>184</v>
      </c>
      <c r="O71" s="864">
        <f>DM+DN</f>
        <v>0</v>
      </c>
      <c r="P71" s="865"/>
      <c r="Q71" s="865"/>
      <c r="R71" s="1437"/>
      <c r="S71" s="1438">
        <f>SUM(S69:U70)</f>
        <v>0</v>
      </c>
      <c r="T71" s="865"/>
      <c r="U71" s="866"/>
    </row>
    <row r="72" spans="1:21" ht="15" customHeight="1">
      <c r="A72" s="1428" t="s">
        <v>185</v>
      </c>
      <c r="B72" s="1429"/>
      <c r="C72" s="1093" t="s">
        <v>186</v>
      </c>
      <c r="D72" s="1094"/>
      <c r="E72" s="1094"/>
      <c r="F72" s="1094"/>
      <c r="G72" s="1094"/>
      <c r="H72" s="1094"/>
      <c r="I72" s="1094"/>
      <c r="J72" s="1094"/>
      <c r="K72" s="1094"/>
      <c r="L72" s="1094"/>
      <c r="M72" s="1095"/>
      <c r="N72" s="54" t="s">
        <v>187</v>
      </c>
      <c r="O72" s="1224"/>
      <c r="P72" s="1225"/>
      <c r="Q72" s="1225"/>
      <c r="R72" s="1226"/>
      <c r="S72" s="1227"/>
      <c r="T72" s="1225"/>
      <c r="U72" s="1228"/>
    </row>
    <row r="73" spans="1:21">
      <c r="A73" s="1430"/>
      <c r="B73" s="1431"/>
      <c r="C73" s="1097" t="s">
        <v>188</v>
      </c>
      <c r="D73" s="1098"/>
      <c r="E73" s="1098"/>
      <c r="F73" s="1098"/>
      <c r="G73" s="1098"/>
      <c r="H73" s="1098"/>
      <c r="I73" s="1098"/>
      <c r="J73" s="1098"/>
      <c r="K73" s="1098"/>
      <c r="L73" s="1098"/>
      <c r="M73" s="1099"/>
      <c r="N73" s="54" t="s">
        <v>189</v>
      </c>
      <c r="O73" s="1183"/>
      <c r="P73" s="1184"/>
      <c r="Q73" s="1184"/>
      <c r="R73" s="1185"/>
      <c r="S73" s="1303"/>
      <c r="T73" s="1184"/>
      <c r="U73" s="1304"/>
    </row>
    <row r="74" spans="1:21">
      <c r="A74" s="1432"/>
      <c r="B74" s="1433"/>
      <c r="C74" s="1434" t="s">
        <v>121</v>
      </c>
      <c r="D74" s="1435"/>
      <c r="E74" s="1435"/>
      <c r="F74" s="1435"/>
      <c r="G74" s="1435"/>
      <c r="H74" s="1435"/>
      <c r="I74" s="1435"/>
      <c r="J74" s="1435"/>
      <c r="K74" s="1435"/>
      <c r="L74" s="1435"/>
      <c r="M74" s="1436"/>
      <c r="N74" s="54" t="s">
        <v>190</v>
      </c>
      <c r="O74" s="864">
        <f>DP+DQ</f>
        <v>0</v>
      </c>
      <c r="P74" s="865"/>
      <c r="Q74" s="865"/>
      <c r="R74" s="1437"/>
      <c r="S74" s="1438">
        <f>SUM(S72:U73)</f>
        <v>0</v>
      </c>
      <c r="T74" s="865"/>
      <c r="U74" s="866"/>
    </row>
    <row r="75" spans="1:21" ht="15" customHeight="1">
      <c r="A75" s="1417" t="s">
        <v>191</v>
      </c>
      <c r="B75" s="1418"/>
      <c r="C75" s="1093" t="s">
        <v>192</v>
      </c>
      <c r="D75" s="1094"/>
      <c r="E75" s="1094"/>
      <c r="F75" s="1094"/>
      <c r="G75" s="1094"/>
      <c r="H75" s="1094"/>
      <c r="I75" s="1094"/>
      <c r="J75" s="1094"/>
      <c r="K75" s="1094"/>
      <c r="L75" s="1094"/>
      <c r="M75" s="1095"/>
      <c r="N75" s="54" t="s">
        <v>193</v>
      </c>
      <c r="O75" s="1224"/>
      <c r="P75" s="1225"/>
      <c r="Q75" s="1225"/>
      <c r="R75" s="1226"/>
      <c r="S75" s="1225"/>
      <c r="T75" s="1225"/>
      <c r="U75" s="1228"/>
    </row>
    <row r="76" spans="1:21">
      <c r="A76" s="1419"/>
      <c r="B76" s="1420"/>
      <c r="C76" s="1090" t="s">
        <v>194</v>
      </c>
      <c r="D76" s="1091"/>
      <c r="E76" s="1091"/>
      <c r="F76" s="1091"/>
      <c r="G76" s="1091"/>
      <c r="H76" s="1091"/>
      <c r="I76" s="1091"/>
      <c r="J76" s="1091"/>
      <c r="K76" s="1091"/>
      <c r="L76" s="1091"/>
      <c r="M76" s="1092"/>
      <c r="N76" s="54" t="s">
        <v>195</v>
      </c>
      <c r="O76" s="1202"/>
      <c r="P76" s="1203"/>
      <c r="Q76" s="1203"/>
      <c r="R76" s="1204"/>
      <c r="S76" s="1296"/>
      <c r="T76" s="1203"/>
      <c r="U76" s="1297"/>
    </row>
    <row r="77" spans="1:21" ht="15.75" thickBot="1">
      <c r="A77" s="1419"/>
      <c r="B77" s="1420"/>
      <c r="C77" s="1104" t="s">
        <v>196</v>
      </c>
      <c r="D77" s="1105"/>
      <c r="E77" s="1105"/>
      <c r="F77" s="1105"/>
      <c r="G77" s="1105"/>
      <c r="H77" s="1105"/>
      <c r="I77" s="1105"/>
      <c r="J77" s="1105"/>
      <c r="K77" s="1105"/>
      <c r="L77" s="1105"/>
      <c r="M77" s="1106"/>
      <c r="N77" s="54" t="s">
        <v>197</v>
      </c>
      <c r="O77" s="1202"/>
      <c r="P77" s="1203"/>
      <c r="Q77" s="1203"/>
      <c r="R77" s="1204"/>
      <c r="S77" s="1296"/>
      <c r="T77" s="1203"/>
      <c r="U77" s="1297"/>
    </row>
    <row r="78" spans="1:21" ht="15.75" thickBot="1">
      <c r="A78" s="1419"/>
      <c r="B78" s="1420"/>
      <c r="C78" s="1104" t="s">
        <v>198</v>
      </c>
      <c r="D78" s="1105"/>
      <c r="E78" s="1105"/>
      <c r="F78" s="1415"/>
      <c r="G78" s="59" t="s">
        <v>199</v>
      </c>
      <c r="H78" s="55" t="s">
        <v>200</v>
      </c>
      <c r="I78" s="1416"/>
      <c r="J78" s="1091"/>
      <c r="K78" s="1091"/>
      <c r="L78" s="1091"/>
      <c r="M78" s="1092"/>
      <c r="N78" s="54" t="s">
        <v>201</v>
      </c>
      <c r="O78" s="1202"/>
      <c r="P78" s="1203"/>
      <c r="Q78" s="1203"/>
      <c r="R78" s="1204"/>
      <c r="S78" s="1296"/>
      <c r="T78" s="1203"/>
      <c r="U78" s="1297"/>
    </row>
    <row r="79" spans="1:21">
      <c r="A79" s="1419"/>
      <c r="B79" s="1420"/>
      <c r="C79" s="1090" t="s">
        <v>202</v>
      </c>
      <c r="D79" s="1091"/>
      <c r="E79" s="1091"/>
      <c r="F79" s="1091"/>
      <c r="G79" s="1091"/>
      <c r="H79" s="1369"/>
      <c r="I79" s="1091"/>
      <c r="J79" s="1091"/>
      <c r="K79" s="1091"/>
      <c r="L79" s="1091"/>
      <c r="M79" s="1092"/>
      <c r="N79" s="54" t="s">
        <v>203</v>
      </c>
      <c r="O79" s="1202"/>
      <c r="P79" s="1203"/>
      <c r="Q79" s="1203"/>
      <c r="R79" s="1204"/>
      <c r="S79" s="1296"/>
      <c r="T79" s="1203"/>
      <c r="U79" s="1297"/>
    </row>
    <row r="80" spans="1:21">
      <c r="A80" s="1419"/>
      <c r="B80" s="1420"/>
      <c r="C80" s="1090" t="s">
        <v>204</v>
      </c>
      <c r="D80" s="1091"/>
      <c r="E80" s="1091"/>
      <c r="F80" s="1091"/>
      <c r="G80" s="1091"/>
      <c r="H80" s="1091"/>
      <c r="I80" s="1091"/>
      <c r="J80" s="1091"/>
      <c r="K80" s="1091"/>
      <c r="L80" s="1091"/>
      <c r="M80" s="1092"/>
      <c r="N80" s="54" t="s">
        <v>205</v>
      </c>
      <c r="O80" s="1202"/>
      <c r="P80" s="1203"/>
      <c r="Q80" s="1203"/>
      <c r="R80" s="1204"/>
      <c r="S80" s="1296"/>
      <c r="T80" s="1203"/>
      <c r="U80" s="1297"/>
    </row>
    <row r="81" spans="1:21">
      <c r="A81" s="1419"/>
      <c r="B81" s="1420"/>
      <c r="C81" s="1090" t="s">
        <v>206</v>
      </c>
      <c r="D81" s="1091"/>
      <c r="E81" s="60" t="s">
        <v>207</v>
      </c>
      <c r="F81" s="1096"/>
      <c r="G81" s="1091"/>
      <c r="H81" s="1091"/>
      <c r="I81" s="1091"/>
      <c r="J81" s="1091"/>
      <c r="K81" s="1091"/>
      <c r="L81" s="1091"/>
      <c r="M81" s="1092"/>
      <c r="N81" s="54" t="s">
        <v>208</v>
      </c>
      <c r="O81" s="1202"/>
      <c r="P81" s="1203"/>
      <c r="Q81" s="1203"/>
      <c r="R81" s="1204"/>
      <c r="S81" s="1296"/>
      <c r="T81" s="1203"/>
      <c r="U81" s="1297"/>
    </row>
    <row r="82" spans="1:21">
      <c r="A82" s="1419"/>
      <c r="B82" s="1420"/>
      <c r="C82" s="1090" t="s">
        <v>209</v>
      </c>
      <c r="D82" s="1091"/>
      <c r="E82" s="1091"/>
      <c r="F82" s="1091"/>
      <c r="G82" s="1091"/>
      <c r="H82" s="1091"/>
      <c r="I82" s="1091"/>
      <c r="J82" s="1091"/>
      <c r="K82" s="1091"/>
      <c r="L82" s="1091"/>
      <c r="M82" s="1092"/>
      <c r="N82" s="54" t="s">
        <v>210</v>
      </c>
      <c r="O82" s="1202"/>
      <c r="P82" s="1203"/>
      <c r="Q82" s="1203"/>
      <c r="R82" s="1204"/>
      <c r="S82" s="1296"/>
      <c r="T82" s="1203"/>
      <c r="U82" s="1297"/>
    </row>
    <row r="83" spans="1:21">
      <c r="A83" s="1421"/>
      <c r="B83" s="1422"/>
      <c r="C83" s="1097" t="s">
        <v>211</v>
      </c>
      <c r="D83" s="1098"/>
      <c r="E83" s="1098"/>
      <c r="F83" s="1098"/>
      <c r="G83" s="1098"/>
      <c r="H83" s="1098"/>
      <c r="I83" s="1098"/>
      <c r="J83" s="1098"/>
      <c r="K83" s="1098"/>
      <c r="L83" s="1098"/>
      <c r="M83" s="1099"/>
      <c r="N83" s="54" t="s">
        <v>212</v>
      </c>
      <c r="O83" s="1202"/>
      <c r="P83" s="1203"/>
      <c r="Q83" s="1203"/>
      <c r="R83" s="1204"/>
      <c r="S83" s="1296"/>
      <c r="T83" s="1203"/>
      <c r="U83" s="1297"/>
    </row>
    <row r="84" spans="1:21" ht="15.75" customHeight="1" thickBot="1">
      <c r="A84" s="1405" t="s">
        <v>213</v>
      </c>
      <c r="B84" s="1406"/>
      <c r="C84" s="1407" t="s">
        <v>214</v>
      </c>
      <c r="D84" s="1408"/>
      <c r="E84" s="1408"/>
      <c r="F84" s="1408"/>
      <c r="G84" s="1408"/>
      <c r="H84" s="1408"/>
      <c r="I84" s="1408"/>
      <c r="J84" s="1408"/>
      <c r="K84" s="1408"/>
      <c r="L84" s="1408"/>
      <c r="M84" s="1409"/>
      <c r="N84" s="54" t="s">
        <v>215</v>
      </c>
      <c r="O84" s="1410"/>
      <c r="P84" s="1411"/>
      <c r="Q84" s="1411"/>
      <c r="R84" s="1412"/>
      <c r="S84" s="1413"/>
      <c r="T84" s="1411"/>
      <c r="U84" s="1414"/>
    </row>
    <row r="85" spans="1:21" ht="15.75" thickBot="1">
      <c r="A85" s="61"/>
      <c r="B85" s="62"/>
      <c r="C85" s="1397" t="s">
        <v>216</v>
      </c>
      <c r="D85" s="1398"/>
      <c r="E85" s="1398"/>
      <c r="F85" s="1398"/>
      <c r="G85" s="1398"/>
      <c r="H85" s="1398"/>
      <c r="I85" s="1398"/>
      <c r="J85" s="1398"/>
      <c r="K85" s="1398"/>
      <c r="L85" s="1398"/>
      <c r="M85" s="1399"/>
      <c r="N85" s="63" t="s">
        <v>217</v>
      </c>
      <c r="O85" s="1400">
        <f>DS+DT+DU+DV+DW+DX+DY+DZ+EA+EB</f>
        <v>0</v>
      </c>
      <c r="P85" s="1401"/>
      <c r="Q85" s="1401"/>
      <c r="R85" s="1402"/>
      <c r="S85" s="1403">
        <f>SUM(S75:U84)</f>
        <v>0</v>
      </c>
      <c r="T85" s="1401"/>
      <c r="U85" s="1404"/>
    </row>
    <row r="86" spans="1:21" ht="15.75" thickBot="1">
      <c r="A86" s="61"/>
      <c r="B86" s="62"/>
      <c r="C86" s="1388" t="s">
        <v>218</v>
      </c>
      <c r="D86" s="1389"/>
      <c r="E86" s="1389"/>
      <c r="F86" s="1389"/>
      <c r="G86" s="1389"/>
      <c r="H86" s="1389"/>
      <c r="I86" s="1389"/>
      <c r="J86" s="1389"/>
      <c r="K86" s="1390" t="s">
        <v>219</v>
      </c>
      <c r="L86" s="1390"/>
      <c r="M86" s="1391"/>
      <c r="N86" s="63" t="s">
        <v>220</v>
      </c>
      <c r="O86" s="1392"/>
      <c r="P86" s="1393"/>
      <c r="Q86" s="1393"/>
      <c r="R86" s="1394"/>
      <c r="S86" s="1395"/>
      <c r="T86" s="1393"/>
      <c r="U86" s="1396"/>
    </row>
    <row r="87" spans="1:21" ht="15.75" thickBot="1">
      <c r="A87" s="61"/>
      <c r="B87" s="62"/>
      <c r="C87" s="1397" t="s">
        <v>221</v>
      </c>
      <c r="D87" s="1398"/>
      <c r="E87" s="1398"/>
      <c r="F87" s="1398"/>
      <c r="G87" s="1398"/>
      <c r="H87" s="1398"/>
      <c r="I87" s="1398"/>
      <c r="J87" s="1398"/>
      <c r="K87" s="1398"/>
      <c r="L87" s="1398"/>
      <c r="M87" s="1399"/>
      <c r="N87" s="63" t="s">
        <v>222</v>
      </c>
      <c r="O87" s="1400">
        <f>DL+DO+DR+EC+ED</f>
        <v>0</v>
      </c>
      <c r="P87" s="1401"/>
      <c r="Q87" s="1401"/>
      <c r="R87" s="1402"/>
      <c r="S87" s="1403">
        <f>S68+S71+S74+S85+S86</f>
        <v>0</v>
      </c>
      <c r="T87" s="1401"/>
      <c r="U87" s="1404"/>
    </row>
    <row r="88" spans="1:21" ht="15" customHeight="1">
      <c r="A88" s="1374" t="s">
        <v>223</v>
      </c>
      <c r="B88" s="64" t="s">
        <v>224</v>
      </c>
      <c r="C88" s="1377" t="s">
        <v>225</v>
      </c>
      <c r="D88" s="1378"/>
      <c r="E88" s="1378"/>
      <c r="F88" s="1378"/>
      <c r="G88" s="1378"/>
      <c r="H88" s="1378"/>
      <c r="I88" s="1378"/>
      <c r="J88" s="1378"/>
      <c r="K88" s="1378"/>
      <c r="L88" s="1378"/>
      <c r="M88" s="1379"/>
      <c r="N88" s="54" t="s">
        <v>226</v>
      </c>
      <c r="O88" s="1380"/>
      <c r="P88" s="1381"/>
      <c r="Q88" s="1381"/>
      <c r="R88" s="1382"/>
      <c r="S88" s="1383"/>
      <c r="T88" s="1381"/>
      <c r="U88" s="1384"/>
    </row>
    <row r="89" spans="1:21">
      <c r="A89" s="1375"/>
      <c r="B89" s="1385" t="s">
        <v>227</v>
      </c>
      <c r="C89" s="65"/>
      <c r="D89" s="1096" t="s">
        <v>228</v>
      </c>
      <c r="E89" s="1091"/>
      <c r="F89" s="1091"/>
      <c r="G89" s="1091"/>
      <c r="H89" s="1091"/>
      <c r="I89" s="1091"/>
      <c r="J89" s="1091"/>
      <c r="K89" s="1091"/>
      <c r="L89" s="1091"/>
      <c r="M89" s="1092"/>
      <c r="N89" s="54" t="s">
        <v>229</v>
      </c>
      <c r="O89" s="1202"/>
      <c r="P89" s="1203"/>
      <c r="Q89" s="1203"/>
      <c r="R89" s="1204"/>
      <c r="S89" s="1296"/>
      <c r="T89" s="1203"/>
      <c r="U89" s="1297"/>
    </row>
    <row r="90" spans="1:21">
      <c r="A90" s="1375"/>
      <c r="B90" s="1386"/>
      <c r="C90" s="66" t="s">
        <v>230</v>
      </c>
      <c r="D90" s="1368" t="s">
        <v>231</v>
      </c>
      <c r="E90" s="1369"/>
      <c r="F90" s="1369"/>
      <c r="G90" s="1369"/>
      <c r="H90" s="1369"/>
      <c r="I90" s="1369"/>
      <c r="J90" s="1369"/>
      <c r="K90" s="1369"/>
      <c r="L90" s="1369"/>
      <c r="M90" s="1370"/>
      <c r="N90" s="54" t="s">
        <v>232</v>
      </c>
      <c r="O90" s="1202"/>
      <c r="P90" s="1203"/>
      <c r="Q90" s="1203"/>
      <c r="R90" s="1204"/>
      <c r="S90" s="1296"/>
      <c r="T90" s="1203"/>
      <c r="U90" s="1297"/>
    </row>
    <row r="91" spans="1:21">
      <c r="A91" s="1375"/>
      <c r="B91" s="1387"/>
      <c r="C91" s="67"/>
      <c r="D91" s="1368" t="s">
        <v>233</v>
      </c>
      <c r="E91" s="1369"/>
      <c r="F91" s="1369"/>
      <c r="G91" s="1369"/>
      <c r="H91" s="1369"/>
      <c r="I91" s="1369"/>
      <c r="J91" s="1369"/>
      <c r="K91" s="1369"/>
      <c r="L91" s="1369"/>
      <c r="M91" s="1370"/>
      <c r="N91" s="54" t="s">
        <v>234</v>
      </c>
      <c r="O91" s="1202"/>
      <c r="P91" s="1203"/>
      <c r="Q91" s="1203"/>
      <c r="R91" s="1204"/>
      <c r="S91" s="1296"/>
      <c r="T91" s="1203"/>
      <c r="U91" s="1297"/>
    </row>
    <row r="92" spans="1:21">
      <c r="A92" s="1375"/>
      <c r="B92" s="68" t="s">
        <v>235</v>
      </c>
      <c r="C92" s="1371" t="s">
        <v>236</v>
      </c>
      <c r="D92" s="1372"/>
      <c r="E92" s="1372"/>
      <c r="F92" s="1372"/>
      <c r="G92" s="1372"/>
      <c r="H92" s="1372"/>
      <c r="I92" s="1372"/>
      <c r="J92" s="1372"/>
      <c r="K92" s="1372"/>
      <c r="L92" s="1372"/>
      <c r="M92" s="1373"/>
      <c r="N92" s="54" t="s">
        <v>237</v>
      </c>
      <c r="O92" s="1202"/>
      <c r="P92" s="1203"/>
      <c r="Q92" s="1203"/>
      <c r="R92" s="1204"/>
      <c r="S92" s="1296"/>
      <c r="T92" s="1203"/>
      <c r="U92" s="1297"/>
    </row>
    <row r="93" spans="1:21">
      <c r="A93" s="1375"/>
      <c r="B93" s="68" t="s">
        <v>238</v>
      </c>
      <c r="C93" s="1090" t="s">
        <v>239</v>
      </c>
      <c r="D93" s="1091"/>
      <c r="E93" s="1091"/>
      <c r="F93" s="1091"/>
      <c r="G93" s="1091"/>
      <c r="H93" s="1091"/>
      <c r="I93" s="1091"/>
      <c r="J93" s="1091"/>
      <c r="K93" s="1091"/>
      <c r="L93" s="1091"/>
      <c r="M93" s="1092"/>
      <c r="N93" s="54" t="s">
        <v>240</v>
      </c>
      <c r="O93" s="1202"/>
      <c r="P93" s="1203"/>
      <c r="Q93" s="1203"/>
      <c r="R93" s="1204"/>
      <c r="S93" s="1296"/>
      <c r="T93" s="1203"/>
      <c r="U93" s="1297"/>
    </row>
    <row r="94" spans="1:21" ht="15.75" thickBot="1">
      <c r="A94" s="1376"/>
      <c r="B94" s="69" t="s">
        <v>241</v>
      </c>
      <c r="C94" s="1362" t="s">
        <v>242</v>
      </c>
      <c r="D94" s="1363"/>
      <c r="E94" s="1363"/>
      <c r="F94" s="1363"/>
      <c r="G94" s="1363"/>
      <c r="H94" s="1363"/>
      <c r="I94" s="1363"/>
      <c r="J94" s="1363"/>
      <c r="K94" s="1363"/>
      <c r="L94" s="1363"/>
      <c r="M94" s="1364"/>
      <c r="N94" s="70" t="s">
        <v>243</v>
      </c>
      <c r="O94" s="1365"/>
      <c r="P94" s="1366"/>
      <c r="Q94" s="1366"/>
      <c r="R94" s="1367"/>
      <c r="S94" s="1296"/>
      <c r="T94" s="1203"/>
      <c r="U94" s="1297"/>
    </row>
    <row r="95" spans="1:21">
      <c r="A95" s="478" t="s">
        <v>141</v>
      </c>
      <c r="B95" s="478"/>
      <c r="C95" s="478"/>
      <c r="D95" s="478"/>
      <c r="E95" s="478"/>
      <c r="F95" s="478"/>
      <c r="G95" s="478"/>
      <c r="H95" s="478"/>
      <c r="I95" s="478"/>
      <c r="J95" s="478"/>
      <c r="K95" s="478"/>
      <c r="L95" s="478"/>
      <c r="M95" s="478"/>
      <c r="N95" s="478"/>
      <c r="O95" s="478"/>
      <c r="P95" s="478"/>
      <c r="Q95" s="478"/>
      <c r="R95" s="478"/>
      <c r="S95" s="478"/>
      <c r="T95" s="478"/>
      <c r="U95" s="478"/>
    </row>
    <row r="96" spans="1:21" ht="20.100000000000001" customHeight="1">
      <c r="A96" s="71"/>
      <c r="B96" s="71"/>
      <c r="C96" s="72"/>
      <c r="D96" s="72"/>
      <c r="E96" s="72"/>
      <c r="F96" s="71"/>
      <c r="G96" s="71"/>
      <c r="H96" s="71"/>
      <c r="I96" s="71"/>
      <c r="J96" s="71"/>
      <c r="K96" s="71"/>
      <c r="L96" s="71"/>
      <c r="M96" s="71"/>
      <c r="N96" s="71"/>
      <c r="O96" s="71"/>
      <c r="P96" s="71"/>
      <c r="Q96" s="71"/>
      <c r="R96" s="71"/>
      <c r="S96" s="71"/>
      <c r="T96" s="71"/>
      <c r="U96" s="71"/>
    </row>
    <row r="97" spans="1:21">
      <c r="A97" s="73"/>
      <c r="B97" s="73"/>
      <c r="C97" s="74"/>
      <c r="D97" s="74"/>
      <c r="E97" s="74"/>
      <c r="F97" s="75"/>
      <c r="G97" s="73"/>
      <c r="H97" s="75"/>
      <c r="I97" s="75"/>
      <c r="J97" s="75"/>
      <c r="K97" s="75"/>
      <c r="L97" s="75"/>
      <c r="M97" s="75"/>
      <c r="N97" s="76"/>
      <c r="O97" s="76"/>
      <c r="P97" s="76"/>
      <c r="Q97" s="76"/>
      <c r="R97" s="76"/>
      <c r="S97" s="76"/>
      <c r="T97" s="76"/>
      <c r="U97" s="77"/>
    </row>
    <row r="98" spans="1:21">
      <c r="A98" s="2"/>
      <c r="B98" s="2"/>
      <c r="C98" s="2"/>
      <c r="D98" s="2"/>
      <c r="E98" s="2"/>
      <c r="F98" s="2"/>
      <c r="G98" s="2"/>
      <c r="H98" s="2"/>
      <c r="I98" s="2"/>
      <c r="J98" s="2"/>
      <c r="K98" s="2"/>
      <c r="L98" s="2"/>
      <c r="M98" s="2"/>
      <c r="N98" s="2"/>
      <c r="O98" s="2"/>
      <c r="P98" s="2"/>
      <c r="Q98" s="2"/>
      <c r="R98" s="2"/>
      <c r="S98" s="2"/>
      <c r="T98" s="2"/>
      <c r="U98" s="2"/>
    </row>
    <row r="99" spans="1:21">
      <c r="A99" s="3"/>
      <c r="B99" s="3"/>
      <c r="C99" s="78" t="s">
        <v>244</v>
      </c>
      <c r="D99" s="79"/>
      <c r="E99" s="79"/>
      <c r="F99" s="79"/>
      <c r="G99" s="79"/>
      <c r="H99" s="79"/>
      <c r="I99" s="79"/>
      <c r="J99" s="79"/>
      <c r="K99" s="79"/>
      <c r="L99" s="79"/>
      <c r="M99" s="79"/>
      <c r="N99" s="79"/>
      <c r="O99" s="79"/>
      <c r="P99" s="79"/>
      <c r="Q99" s="79"/>
      <c r="R99" s="1119" t="s">
        <v>245</v>
      </c>
      <c r="S99" s="1119"/>
      <c r="T99" s="1119"/>
      <c r="U99" s="1119"/>
    </row>
    <row r="100" spans="1:21">
      <c r="A100" s="3"/>
      <c r="B100" s="3"/>
      <c r="C100" s="3"/>
      <c r="D100" s="3"/>
      <c r="E100" s="3"/>
      <c r="F100" s="3"/>
      <c r="G100" s="3"/>
      <c r="H100" s="3"/>
      <c r="I100" s="3"/>
      <c r="J100" s="3"/>
      <c r="K100" s="3"/>
      <c r="L100" s="3"/>
      <c r="M100" s="3"/>
      <c r="N100" s="3"/>
      <c r="O100" s="3"/>
      <c r="P100" s="3"/>
      <c r="Q100" s="3"/>
      <c r="R100" s="1119"/>
      <c r="S100" s="1119"/>
      <c r="T100" s="1119"/>
      <c r="U100" s="1119"/>
    </row>
    <row r="101" spans="1:21" ht="15.75" thickBot="1">
      <c r="A101" s="53"/>
      <c r="B101" s="53"/>
      <c r="C101" s="53"/>
      <c r="D101" s="53"/>
      <c r="E101" s="53"/>
      <c r="F101" s="53"/>
      <c r="G101" s="53"/>
      <c r="H101" s="53"/>
      <c r="I101" s="53"/>
      <c r="J101" s="53"/>
      <c r="K101" s="53"/>
      <c r="L101" s="53"/>
      <c r="M101" s="53"/>
      <c r="N101" s="53"/>
      <c r="O101" s="53"/>
      <c r="P101" s="53"/>
      <c r="Q101" s="53"/>
      <c r="R101" s="80"/>
      <c r="S101" s="80"/>
      <c r="T101" s="80"/>
      <c r="U101" s="80"/>
    </row>
    <row r="102" spans="1:21">
      <c r="A102" s="81" t="s">
        <v>246</v>
      </c>
      <c r="B102" s="82"/>
      <c r="C102" s="82"/>
      <c r="D102" s="1346"/>
      <c r="E102" s="1346"/>
      <c r="F102" s="1346"/>
      <c r="G102" s="1346"/>
      <c r="H102" s="1346"/>
      <c r="I102" s="1346"/>
      <c r="J102" s="1346"/>
      <c r="K102" s="1346"/>
      <c r="L102" s="1346"/>
      <c r="M102" s="1346"/>
      <c r="N102" s="1346"/>
      <c r="O102" s="1346"/>
      <c r="P102" s="1346"/>
      <c r="Q102" s="1346"/>
      <c r="R102" s="1346"/>
      <c r="S102" s="1346"/>
      <c r="T102" s="1346"/>
      <c r="U102" s="1347"/>
    </row>
    <row r="103" spans="1:21">
      <c r="A103" s="1348"/>
      <c r="B103" s="1349"/>
      <c r="C103" s="1349"/>
      <c r="D103" s="1349"/>
      <c r="E103" s="1349"/>
      <c r="F103" s="1352" t="s">
        <v>147</v>
      </c>
      <c r="G103" s="1352"/>
      <c r="H103" s="1352"/>
      <c r="I103" s="1352"/>
      <c r="J103" s="1352"/>
      <c r="K103" s="1352"/>
      <c r="L103" s="1352"/>
      <c r="M103" s="1352"/>
      <c r="N103" s="1352"/>
      <c r="O103" s="1352"/>
      <c r="P103" s="1352"/>
      <c r="Q103" s="1352"/>
      <c r="R103" s="1353"/>
      <c r="S103" s="1354" t="s">
        <v>247</v>
      </c>
      <c r="T103" s="1355"/>
      <c r="U103" s="1356"/>
    </row>
    <row r="104" spans="1:21" ht="21.75" customHeight="1" thickBot="1">
      <c r="A104" s="1350"/>
      <c r="B104" s="1351"/>
      <c r="C104" s="1351"/>
      <c r="D104" s="1351"/>
      <c r="E104" s="1351"/>
      <c r="F104" s="1354" t="s">
        <v>248</v>
      </c>
      <c r="G104" s="1355"/>
      <c r="H104" s="1360" t="s">
        <v>249</v>
      </c>
      <c r="I104" s="1360"/>
      <c r="J104" s="1360"/>
      <c r="K104" s="1360"/>
      <c r="L104" s="1360"/>
      <c r="M104" s="1361"/>
      <c r="N104" s="1354" t="s">
        <v>250</v>
      </c>
      <c r="O104" s="1355"/>
      <c r="P104" s="1355"/>
      <c r="Q104" s="1355"/>
      <c r="R104" s="1352"/>
      <c r="S104" s="1357"/>
      <c r="T104" s="1358"/>
      <c r="U104" s="1359"/>
    </row>
    <row r="105" spans="1:21" ht="15" customHeight="1">
      <c r="A105" s="791" t="s">
        <v>251</v>
      </c>
      <c r="B105" s="1339" t="s">
        <v>252</v>
      </c>
      <c r="C105" s="1340"/>
      <c r="D105" s="1340"/>
      <c r="E105" s="1341"/>
      <c r="F105" s="83" t="s">
        <v>253</v>
      </c>
      <c r="G105" s="84"/>
      <c r="H105" s="85" t="s">
        <v>254</v>
      </c>
      <c r="I105" s="1237"/>
      <c r="J105" s="1237"/>
      <c r="K105" s="1237"/>
      <c r="L105" s="1237"/>
      <c r="M105" s="1240"/>
      <c r="N105" s="83" t="s">
        <v>255</v>
      </c>
      <c r="O105" s="1113">
        <f>+FA+FB</f>
        <v>0</v>
      </c>
      <c r="P105" s="1114"/>
      <c r="Q105" s="1114"/>
      <c r="R105" s="1298"/>
      <c r="S105" s="1342"/>
      <c r="T105" s="898"/>
      <c r="U105" s="899"/>
    </row>
    <row r="106" spans="1:21">
      <c r="A106" s="791"/>
      <c r="B106" s="1343" t="s">
        <v>256</v>
      </c>
      <c r="C106" s="1011"/>
      <c r="D106" s="1011"/>
      <c r="E106" s="1344"/>
      <c r="F106" s="86" t="s">
        <v>257</v>
      </c>
      <c r="G106" s="87"/>
      <c r="H106" s="88" t="s">
        <v>258</v>
      </c>
      <c r="I106" s="1142"/>
      <c r="J106" s="1142"/>
      <c r="K106" s="1142"/>
      <c r="L106" s="1142"/>
      <c r="M106" s="1143"/>
      <c r="N106" s="86" t="s">
        <v>259</v>
      </c>
      <c r="O106" s="1113">
        <f>+FD+FE</f>
        <v>0</v>
      </c>
      <c r="P106" s="1114"/>
      <c r="Q106" s="1114"/>
      <c r="R106" s="1298"/>
      <c r="S106" s="1345"/>
      <c r="T106" s="906"/>
      <c r="U106" s="907"/>
    </row>
    <row r="107" spans="1:21">
      <c r="A107" s="791"/>
      <c r="B107" s="1339" t="s">
        <v>260</v>
      </c>
      <c r="C107" s="1340"/>
      <c r="D107" s="1340"/>
      <c r="E107" s="1341"/>
      <c r="F107" s="86" t="s">
        <v>261</v>
      </c>
      <c r="G107" s="89"/>
      <c r="H107" s="90" t="s">
        <v>262</v>
      </c>
      <c r="I107" s="1244"/>
      <c r="J107" s="1187"/>
      <c r="K107" s="1187"/>
      <c r="L107" s="1187"/>
      <c r="M107" s="1188"/>
      <c r="N107" s="86" t="s">
        <v>263</v>
      </c>
      <c r="O107" s="1113">
        <f>+FG+FH</f>
        <v>0</v>
      </c>
      <c r="P107" s="1114"/>
      <c r="Q107" s="1114"/>
      <c r="R107" s="1298"/>
      <c r="S107" s="1338"/>
      <c r="T107" s="979"/>
      <c r="U107" s="1029"/>
    </row>
    <row r="108" spans="1:21" ht="15.75" thickBot="1">
      <c r="A108" s="791"/>
      <c r="B108" s="1335" t="s">
        <v>264</v>
      </c>
      <c r="C108" s="1336"/>
      <c r="D108" s="1336"/>
      <c r="E108" s="1337"/>
      <c r="F108" s="91" t="s">
        <v>265</v>
      </c>
      <c r="G108" s="92">
        <f>FA+FD+FG</f>
        <v>0</v>
      </c>
      <c r="H108" s="93" t="s">
        <v>266</v>
      </c>
      <c r="I108" s="1249">
        <f>FB+FE+FH</f>
        <v>0</v>
      </c>
      <c r="J108" s="1250"/>
      <c r="K108" s="1250"/>
      <c r="L108" s="1250"/>
      <c r="M108" s="1253"/>
      <c r="N108" s="86" t="s">
        <v>267</v>
      </c>
      <c r="O108" s="1113">
        <f>FJ+FK</f>
        <v>0</v>
      </c>
      <c r="P108" s="1114"/>
      <c r="Q108" s="1114"/>
      <c r="R108" s="1298"/>
      <c r="S108" s="1299">
        <f>SUM(S105:U107)</f>
        <v>0</v>
      </c>
      <c r="T108" s="1114"/>
      <c r="U108" s="1115"/>
    </row>
    <row r="109" spans="1:21">
      <c r="A109" s="791"/>
      <c r="B109" s="1335" t="s">
        <v>268</v>
      </c>
      <c r="C109" s="1336"/>
      <c r="D109" s="1336"/>
      <c r="E109" s="1336"/>
      <c r="F109" s="1336"/>
      <c r="G109" s="1336"/>
      <c r="H109" s="1336"/>
      <c r="I109" s="1336"/>
      <c r="J109" s="1336"/>
      <c r="K109" s="1336"/>
      <c r="L109" s="1336"/>
      <c r="M109" s="1337"/>
      <c r="N109" s="86" t="s">
        <v>269</v>
      </c>
      <c r="O109" s="1224"/>
      <c r="P109" s="1225"/>
      <c r="Q109" s="1225"/>
      <c r="R109" s="1226"/>
      <c r="S109" s="1227"/>
      <c r="T109" s="1225"/>
      <c r="U109" s="1228"/>
    </row>
    <row r="110" spans="1:21">
      <c r="A110" s="791"/>
      <c r="B110" s="1205" t="s">
        <v>270</v>
      </c>
      <c r="C110" s="698"/>
      <c r="D110" s="698"/>
      <c r="E110" s="698"/>
      <c r="F110" s="698"/>
      <c r="G110" s="698"/>
      <c r="H110" s="698"/>
      <c r="I110" s="698"/>
      <c r="J110" s="698"/>
      <c r="K110" s="698"/>
      <c r="L110" s="698"/>
      <c r="M110" s="1206"/>
      <c r="N110" s="86" t="s">
        <v>271</v>
      </c>
      <c r="O110" s="1202"/>
      <c r="P110" s="1203"/>
      <c r="Q110" s="1203"/>
      <c r="R110" s="1204"/>
      <c r="S110" s="1296"/>
      <c r="T110" s="1203"/>
      <c r="U110" s="1297"/>
    </row>
    <row r="111" spans="1:21">
      <c r="A111" s="791"/>
      <c r="B111" s="1205" t="s">
        <v>272</v>
      </c>
      <c r="C111" s="698"/>
      <c r="D111" s="698"/>
      <c r="E111" s="698"/>
      <c r="F111" s="698"/>
      <c r="G111" s="698"/>
      <c r="H111" s="698"/>
      <c r="I111" s="698"/>
      <c r="J111" s="698"/>
      <c r="K111" s="698"/>
      <c r="L111" s="698"/>
      <c r="M111" s="1206"/>
      <c r="N111" s="86" t="s">
        <v>273</v>
      </c>
      <c r="O111" s="1202"/>
      <c r="P111" s="1203"/>
      <c r="Q111" s="1203"/>
      <c r="R111" s="1204"/>
      <c r="S111" s="1296"/>
      <c r="T111" s="1203"/>
      <c r="U111" s="1297"/>
    </row>
    <row r="112" spans="1:21">
      <c r="A112" s="791"/>
      <c r="B112" s="1205" t="s">
        <v>274</v>
      </c>
      <c r="C112" s="698"/>
      <c r="D112" s="698"/>
      <c r="E112" s="698"/>
      <c r="F112" s="698"/>
      <c r="G112" s="698"/>
      <c r="H112" s="698"/>
      <c r="I112" s="698"/>
      <c r="J112" s="698"/>
      <c r="K112" s="698"/>
      <c r="L112" s="698"/>
      <c r="M112" s="1206"/>
      <c r="N112" s="86" t="s">
        <v>275</v>
      </c>
      <c r="O112" s="1202"/>
      <c r="P112" s="1203"/>
      <c r="Q112" s="1203"/>
      <c r="R112" s="1204"/>
      <c r="S112" s="1296"/>
      <c r="T112" s="1203"/>
      <c r="U112" s="1297"/>
    </row>
    <row r="113" spans="1:21">
      <c r="A113" s="791"/>
      <c r="B113" s="1326" t="s">
        <v>276</v>
      </c>
      <c r="C113" s="1191"/>
      <c r="D113" s="1191"/>
      <c r="E113" s="1191"/>
      <c r="F113" s="1191"/>
      <c r="G113" s="1191"/>
      <c r="H113" s="1191"/>
      <c r="I113" s="1191"/>
      <c r="J113" s="1191"/>
      <c r="K113" s="1191"/>
      <c r="L113" s="1191"/>
      <c r="M113" s="1327"/>
      <c r="N113" s="86" t="s">
        <v>277</v>
      </c>
      <c r="O113" s="1183"/>
      <c r="P113" s="1184"/>
      <c r="Q113" s="1184"/>
      <c r="R113" s="1185"/>
      <c r="S113" s="1296"/>
      <c r="T113" s="1203"/>
      <c r="U113" s="1297"/>
    </row>
    <row r="114" spans="1:21">
      <c r="A114" s="1322"/>
      <c r="B114" s="1262" t="s">
        <v>278</v>
      </c>
      <c r="C114" s="604"/>
      <c r="D114" s="604"/>
      <c r="E114" s="604"/>
      <c r="F114" s="604"/>
      <c r="G114" s="604"/>
      <c r="H114" s="604"/>
      <c r="I114" s="604"/>
      <c r="J114" s="604"/>
      <c r="K114" s="604"/>
      <c r="L114" s="604"/>
      <c r="M114" s="1263"/>
      <c r="N114" s="86" t="s">
        <v>279</v>
      </c>
      <c r="O114" s="1113">
        <f>FL+FM+FN+FO+FP+FQ</f>
        <v>0</v>
      </c>
      <c r="P114" s="1114"/>
      <c r="Q114" s="1114"/>
      <c r="R114" s="1298"/>
      <c r="S114" s="1299">
        <f>SUM(S108:U113)</f>
        <v>0</v>
      </c>
      <c r="T114" s="1114"/>
      <c r="U114" s="1115"/>
    </row>
    <row r="115" spans="1:21" ht="15" customHeight="1">
      <c r="A115" s="1030" t="s">
        <v>280</v>
      </c>
      <c r="B115" s="1323" t="s">
        <v>281</v>
      </c>
      <c r="C115" s="1324"/>
      <c r="D115" s="1324"/>
      <c r="E115" s="1324"/>
      <c r="F115" s="1324"/>
      <c r="G115" s="1324"/>
      <c r="H115" s="1324"/>
      <c r="I115" s="1324"/>
      <c r="J115" s="1324"/>
      <c r="K115" s="1324"/>
      <c r="L115" s="1324"/>
      <c r="M115" s="1325"/>
      <c r="N115" s="86" t="s">
        <v>282</v>
      </c>
      <c r="O115" s="1224"/>
      <c r="P115" s="1225"/>
      <c r="Q115" s="1225"/>
      <c r="R115" s="1226"/>
      <c r="S115" s="1227"/>
      <c r="T115" s="1225"/>
      <c r="U115" s="1228"/>
    </row>
    <row r="116" spans="1:21">
      <c r="A116" s="791"/>
      <c r="B116" s="1205" t="s">
        <v>283</v>
      </c>
      <c r="C116" s="698"/>
      <c r="D116" s="698"/>
      <c r="E116" s="698"/>
      <c r="F116" s="698"/>
      <c r="G116" s="698"/>
      <c r="H116" s="698"/>
      <c r="I116" s="698"/>
      <c r="J116" s="698"/>
      <c r="K116" s="698"/>
      <c r="L116" s="698"/>
      <c r="M116" s="1206"/>
      <c r="N116" s="86" t="s">
        <v>284</v>
      </c>
      <c r="O116" s="1202"/>
      <c r="P116" s="1203"/>
      <c r="Q116" s="1203"/>
      <c r="R116" s="1204"/>
      <c r="S116" s="1296"/>
      <c r="T116" s="1203"/>
      <c r="U116" s="1297"/>
    </row>
    <row r="117" spans="1:21">
      <c r="A117" s="791"/>
      <c r="B117" s="1205" t="s">
        <v>285</v>
      </c>
      <c r="C117" s="698"/>
      <c r="D117" s="698"/>
      <c r="E117" s="698"/>
      <c r="F117" s="698"/>
      <c r="G117" s="698"/>
      <c r="H117" s="698"/>
      <c r="I117" s="698"/>
      <c r="J117" s="698"/>
      <c r="K117" s="698"/>
      <c r="L117" s="698"/>
      <c r="M117" s="1206"/>
      <c r="N117" s="86" t="s">
        <v>286</v>
      </c>
      <c r="O117" s="1202"/>
      <c r="P117" s="1203"/>
      <c r="Q117" s="1203"/>
      <c r="R117" s="1204"/>
      <c r="S117" s="1296"/>
      <c r="T117" s="1203"/>
      <c r="U117" s="1297"/>
    </row>
    <row r="118" spans="1:21">
      <c r="A118" s="791"/>
      <c r="B118" s="1205" t="s">
        <v>287</v>
      </c>
      <c r="C118" s="698"/>
      <c r="D118" s="698"/>
      <c r="E118" s="698"/>
      <c r="F118" s="698"/>
      <c r="G118" s="698"/>
      <c r="H118" s="698"/>
      <c r="I118" s="698"/>
      <c r="J118" s="698"/>
      <c r="K118" s="698"/>
      <c r="L118" s="698"/>
      <c r="M118" s="1206"/>
      <c r="N118" s="86" t="s">
        <v>288</v>
      </c>
      <c r="O118" s="1202"/>
      <c r="P118" s="1203"/>
      <c r="Q118" s="1203"/>
      <c r="R118" s="1204"/>
      <c r="S118" s="1296"/>
      <c r="T118" s="1203"/>
      <c r="U118" s="1297"/>
    </row>
    <row r="119" spans="1:21">
      <c r="A119" s="791"/>
      <c r="B119" s="1205" t="s">
        <v>289</v>
      </c>
      <c r="C119" s="698"/>
      <c r="D119" s="698"/>
      <c r="E119" s="698"/>
      <c r="F119" s="698"/>
      <c r="G119" s="698"/>
      <c r="H119" s="698"/>
      <c r="I119" s="698"/>
      <c r="J119" s="698"/>
      <c r="K119" s="698"/>
      <c r="L119" s="698"/>
      <c r="M119" s="1206"/>
      <c r="N119" s="86" t="s">
        <v>290</v>
      </c>
      <c r="O119" s="1202"/>
      <c r="P119" s="1203"/>
      <c r="Q119" s="1203"/>
      <c r="R119" s="1204"/>
      <c r="S119" s="1296"/>
      <c r="T119" s="1203"/>
      <c r="U119" s="1297"/>
    </row>
    <row r="120" spans="1:21">
      <c r="A120" s="791"/>
      <c r="B120" s="1205" t="s">
        <v>291</v>
      </c>
      <c r="C120" s="698"/>
      <c r="D120" s="698"/>
      <c r="E120" s="698"/>
      <c r="F120" s="698"/>
      <c r="G120" s="698"/>
      <c r="H120" s="698"/>
      <c r="I120" s="698"/>
      <c r="J120" s="698"/>
      <c r="K120" s="698"/>
      <c r="L120" s="698"/>
      <c r="M120" s="1206"/>
      <c r="N120" s="86" t="s">
        <v>292</v>
      </c>
      <c r="O120" s="1202"/>
      <c r="P120" s="1203"/>
      <c r="Q120" s="1203"/>
      <c r="R120" s="1204"/>
      <c r="S120" s="1296"/>
      <c r="T120" s="1203"/>
      <c r="U120" s="1297"/>
    </row>
    <row r="121" spans="1:21">
      <c r="A121" s="791"/>
      <c r="B121" s="1205" t="s">
        <v>293</v>
      </c>
      <c r="C121" s="698"/>
      <c r="D121" s="698"/>
      <c r="E121" s="698"/>
      <c r="F121" s="698"/>
      <c r="G121" s="698"/>
      <c r="H121" s="698"/>
      <c r="I121" s="698"/>
      <c r="J121" s="698"/>
      <c r="K121" s="698"/>
      <c r="L121" s="698"/>
      <c r="M121" s="1206"/>
      <c r="N121" s="86" t="s">
        <v>294</v>
      </c>
      <c r="O121" s="1202"/>
      <c r="P121" s="1203"/>
      <c r="Q121" s="1203"/>
      <c r="R121" s="1204"/>
      <c r="S121" s="1296"/>
      <c r="T121" s="1203"/>
      <c r="U121" s="1297"/>
    </row>
    <row r="122" spans="1:21">
      <c r="A122" s="791"/>
      <c r="B122" s="1326" t="s">
        <v>295</v>
      </c>
      <c r="C122" s="1191"/>
      <c r="D122" s="1191"/>
      <c r="E122" s="1191"/>
      <c r="F122" s="1191"/>
      <c r="G122" s="1191"/>
      <c r="H122" s="1191"/>
      <c r="I122" s="1191"/>
      <c r="J122" s="1191"/>
      <c r="K122" s="1191"/>
      <c r="L122" s="1191"/>
      <c r="M122" s="1327"/>
      <c r="N122" s="86" t="s">
        <v>296</v>
      </c>
      <c r="O122" s="1202"/>
      <c r="P122" s="1203"/>
      <c r="Q122" s="1203"/>
      <c r="R122" s="1204"/>
      <c r="S122" s="1296"/>
      <c r="T122" s="1203"/>
      <c r="U122" s="1297"/>
    </row>
    <row r="123" spans="1:21" ht="15" customHeight="1">
      <c r="A123" s="791"/>
      <c r="B123" s="1328" t="s">
        <v>297</v>
      </c>
      <c r="C123" s="1331" t="s">
        <v>298</v>
      </c>
      <c r="D123" s="1333" t="s">
        <v>299</v>
      </c>
      <c r="E123" s="1333"/>
      <c r="F123" s="1333"/>
      <c r="G123" s="1333"/>
      <c r="H123" s="1333"/>
      <c r="I123" s="1333"/>
      <c r="J123" s="1333"/>
      <c r="K123" s="1333"/>
      <c r="L123" s="1333"/>
      <c r="M123" s="1334"/>
      <c r="N123" s="86" t="s">
        <v>300</v>
      </c>
      <c r="O123" s="1202"/>
      <c r="P123" s="1203"/>
      <c r="Q123" s="1203"/>
      <c r="R123" s="1204"/>
      <c r="S123" s="1296"/>
      <c r="T123" s="1203"/>
      <c r="U123" s="1297"/>
    </row>
    <row r="124" spans="1:21">
      <c r="A124" s="791"/>
      <c r="B124" s="1329"/>
      <c r="C124" s="1332"/>
      <c r="D124" s="1333" t="s">
        <v>301</v>
      </c>
      <c r="E124" s="1333"/>
      <c r="F124" s="1333"/>
      <c r="G124" s="1333"/>
      <c r="H124" s="1333"/>
      <c r="I124" s="1333"/>
      <c r="J124" s="1333"/>
      <c r="K124" s="1333"/>
      <c r="L124" s="1333"/>
      <c r="M124" s="1334"/>
      <c r="N124" s="86" t="s">
        <v>302</v>
      </c>
      <c r="O124" s="1202"/>
      <c r="P124" s="1203"/>
      <c r="Q124" s="1203"/>
      <c r="R124" s="1204"/>
      <c r="S124" s="1296"/>
      <c r="T124" s="1203"/>
      <c r="U124" s="1297"/>
    </row>
    <row r="125" spans="1:21">
      <c r="A125" s="791"/>
      <c r="B125" s="1329"/>
      <c r="C125" s="1200" t="s">
        <v>303</v>
      </c>
      <c r="D125" s="692"/>
      <c r="E125" s="692"/>
      <c r="F125" s="692"/>
      <c r="G125" s="692"/>
      <c r="H125" s="692"/>
      <c r="I125" s="692"/>
      <c r="J125" s="692"/>
      <c r="K125" s="692"/>
      <c r="L125" s="692"/>
      <c r="M125" s="1201"/>
      <c r="N125" s="86" t="s">
        <v>304</v>
      </c>
      <c r="O125" s="1202"/>
      <c r="P125" s="1203"/>
      <c r="Q125" s="1203"/>
      <c r="R125" s="1204"/>
      <c r="S125" s="1296"/>
      <c r="T125" s="1203"/>
      <c r="U125" s="1297"/>
    </row>
    <row r="126" spans="1:21">
      <c r="A126" s="791"/>
      <c r="B126" s="1330"/>
      <c r="C126" s="1205" t="s">
        <v>305</v>
      </c>
      <c r="D126" s="698"/>
      <c r="E126" s="698"/>
      <c r="F126" s="698"/>
      <c r="G126" s="698"/>
      <c r="H126" s="698"/>
      <c r="I126" s="698"/>
      <c r="J126" s="698"/>
      <c r="K126" s="698"/>
      <c r="L126" s="698"/>
      <c r="M126" s="1206"/>
      <c r="N126" s="86" t="s">
        <v>306</v>
      </c>
      <c r="O126" s="1202"/>
      <c r="P126" s="1203"/>
      <c r="Q126" s="1203"/>
      <c r="R126" s="1204"/>
      <c r="S126" s="1296"/>
      <c r="T126" s="1203"/>
      <c r="U126" s="1297"/>
    </row>
    <row r="127" spans="1:21">
      <c r="A127" s="791"/>
      <c r="B127" s="1257" t="s">
        <v>307</v>
      </c>
      <c r="C127" s="1258"/>
      <c r="D127" s="1258"/>
      <c r="E127" s="1258"/>
      <c r="F127" s="1258"/>
      <c r="G127" s="1258"/>
      <c r="H127" s="1258"/>
      <c r="I127" s="1258"/>
      <c r="J127" s="1258"/>
      <c r="K127" s="1258"/>
      <c r="L127" s="1258"/>
      <c r="M127" s="1259"/>
      <c r="N127" s="86" t="s">
        <v>308</v>
      </c>
      <c r="O127" s="1183"/>
      <c r="P127" s="1184"/>
      <c r="Q127" s="1184"/>
      <c r="R127" s="1185"/>
      <c r="S127" s="1296"/>
      <c r="T127" s="1203"/>
      <c r="U127" s="1297"/>
    </row>
    <row r="128" spans="1:21">
      <c r="A128" s="1322"/>
      <c r="B128" s="1262" t="s">
        <v>309</v>
      </c>
      <c r="C128" s="604"/>
      <c r="D128" s="604"/>
      <c r="E128" s="604"/>
      <c r="F128" s="604"/>
      <c r="G128" s="604"/>
      <c r="H128" s="604"/>
      <c r="I128" s="604"/>
      <c r="J128" s="604"/>
      <c r="K128" s="604"/>
      <c r="L128" s="604"/>
      <c r="M128" s="1263"/>
      <c r="N128" s="86" t="s">
        <v>310</v>
      </c>
      <c r="O128" s="1113">
        <f>+FS+FT+FU+FV+FW+FX+FY+FZ+GA+GB+GC+GD+GE</f>
        <v>0</v>
      </c>
      <c r="P128" s="1114"/>
      <c r="Q128" s="1114"/>
      <c r="R128" s="1298"/>
      <c r="S128" s="1299">
        <f>SUM(S115:U127)</f>
        <v>0</v>
      </c>
      <c r="T128" s="1114"/>
      <c r="U128" s="1115"/>
    </row>
    <row r="129" spans="1:21">
      <c r="A129" s="1210" t="s">
        <v>311</v>
      </c>
      <c r="B129" s="1211"/>
      <c r="C129" s="1211"/>
      <c r="D129" s="1211"/>
      <c r="E129" s="1211"/>
      <c r="F129" s="1211"/>
      <c r="G129" s="1211"/>
      <c r="H129" s="1211"/>
      <c r="I129" s="1211"/>
      <c r="J129" s="1211"/>
      <c r="K129" s="1211"/>
      <c r="L129" s="1211"/>
      <c r="M129" s="1212"/>
      <c r="N129" s="86" t="s">
        <v>312</v>
      </c>
      <c r="O129" s="1280">
        <f>FR-GF</f>
        <v>0</v>
      </c>
      <c r="P129" s="1281"/>
      <c r="Q129" s="1281"/>
      <c r="R129" s="1282"/>
      <c r="S129" s="1283">
        <f>S114-S128</f>
        <v>0</v>
      </c>
      <c r="T129" s="1281"/>
      <c r="U129" s="1284"/>
    </row>
    <row r="130" spans="1:21" ht="15" customHeight="1">
      <c r="A130" s="1312" t="s">
        <v>313</v>
      </c>
      <c r="B130" s="1314" t="s">
        <v>314</v>
      </c>
      <c r="C130" s="1315"/>
      <c r="D130" s="1315"/>
      <c r="E130" s="1315"/>
      <c r="F130" s="1315"/>
      <c r="G130" s="1315"/>
      <c r="H130" s="1315"/>
      <c r="I130" s="1315"/>
      <c r="J130" s="1315"/>
      <c r="K130" s="1316" t="s">
        <v>315</v>
      </c>
      <c r="L130" s="1316"/>
      <c r="M130" s="1317"/>
      <c r="N130" s="86" t="s">
        <v>316</v>
      </c>
      <c r="O130" s="1224"/>
      <c r="P130" s="1225"/>
      <c r="Q130" s="1225"/>
      <c r="R130" s="1226"/>
      <c r="S130" s="1296"/>
      <c r="T130" s="1203"/>
      <c r="U130" s="1297"/>
    </row>
    <row r="131" spans="1:21">
      <c r="A131" s="1313"/>
      <c r="B131" s="1318" t="s">
        <v>317</v>
      </c>
      <c r="C131" s="1319"/>
      <c r="D131" s="1319"/>
      <c r="E131" s="1319"/>
      <c r="F131" s="1319"/>
      <c r="G131" s="1319"/>
      <c r="H131" s="1319"/>
      <c r="I131" s="1319"/>
      <c r="J131" s="1319"/>
      <c r="K131" s="1320" t="s">
        <v>318</v>
      </c>
      <c r="L131" s="1320"/>
      <c r="M131" s="1321"/>
      <c r="N131" s="86" t="s">
        <v>319</v>
      </c>
      <c r="O131" s="1183"/>
      <c r="P131" s="1184"/>
      <c r="Q131" s="1184"/>
      <c r="R131" s="1185"/>
      <c r="S131" s="1303"/>
      <c r="T131" s="1184"/>
      <c r="U131" s="1304"/>
    </row>
    <row r="132" spans="1:21" ht="15" customHeight="1">
      <c r="A132" s="1030" t="s">
        <v>320</v>
      </c>
      <c r="B132" s="655" t="s">
        <v>321</v>
      </c>
      <c r="C132" s="656"/>
      <c r="D132" s="656"/>
      <c r="E132" s="656"/>
      <c r="F132" s="656"/>
      <c r="G132" s="656"/>
      <c r="H132" s="656"/>
      <c r="I132" s="656"/>
      <c r="J132" s="656"/>
      <c r="K132" s="656"/>
      <c r="L132" s="656"/>
      <c r="M132" s="1256"/>
      <c r="N132" s="86" t="s">
        <v>322</v>
      </c>
      <c r="O132" s="1307"/>
      <c r="P132" s="1308"/>
      <c r="Q132" s="1308"/>
      <c r="R132" s="1309"/>
      <c r="S132" s="1310"/>
      <c r="T132" s="1308"/>
      <c r="U132" s="1311"/>
    </row>
    <row r="133" spans="1:21">
      <c r="A133" s="1305"/>
      <c r="B133" s="1205" t="s">
        <v>323</v>
      </c>
      <c r="C133" s="698"/>
      <c r="D133" s="698"/>
      <c r="E133" s="698"/>
      <c r="F133" s="698"/>
      <c r="G133" s="698"/>
      <c r="H133" s="698"/>
      <c r="I133" s="698"/>
      <c r="J133" s="698"/>
      <c r="K133" s="698"/>
      <c r="L133" s="698"/>
      <c r="M133" s="1206"/>
      <c r="N133" s="86" t="s">
        <v>324</v>
      </c>
      <c r="O133" s="1202"/>
      <c r="P133" s="1203"/>
      <c r="Q133" s="1203"/>
      <c r="R133" s="1204"/>
      <c r="S133" s="1296"/>
      <c r="T133" s="1203"/>
      <c r="U133" s="1297"/>
    </row>
    <row r="134" spans="1:21">
      <c r="A134" s="1305"/>
      <c r="B134" s="1205" t="s">
        <v>325</v>
      </c>
      <c r="C134" s="698"/>
      <c r="D134" s="698"/>
      <c r="E134" s="698"/>
      <c r="F134" s="698"/>
      <c r="G134" s="698"/>
      <c r="H134" s="698"/>
      <c r="I134" s="698"/>
      <c r="J134" s="698"/>
      <c r="K134" s="698"/>
      <c r="L134" s="698"/>
      <c r="M134" s="1206"/>
      <c r="N134" s="86" t="s">
        <v>326</v>
      </c>
      <c r="O134" s="1202"/>
      <c r="P134" s="1203"/>
      <c r="Q134" s="1203"/>
      <c r="R134" s="1204"/>
      <c r="S134" s="1296"/>
      <c r="T134" s="1203"/>
      <c r="U134" s="1297"/>
    </row>
    <row r="135" spans="1:21">
      <c r="A135" s="1305"/>
      <c r="B135" s="1205" t="s">
        <v>327</v>
      </c>
      <c r="C135" s="698"/>
      <c r="D135" s="698"/>
      <c r="E135" s="698"/>
      <c r="F135" s="698"/>
      <c r="G135" s="698"/>
      <c r="H135" s="698"/>
      <c r="I135" s="698"/>
      <c r="J135" s="698"/>
      <c r="K135" s="698"/>
      <c r="L135" s="698"/>
      <c r="M135" s="1206"/>
      <c r="N135" s="86" t="s">
        <v>328</v>
      </c>
      <c r="O135" s="1202"/>
      <c r="P135" s="1203"/>
      <c r="Q135" s="1203"/>
      <c r="R135" s="1204"/>
      <c r="S135" s="1296"/>
      <c r="T135" s="1203"/>
      <c r="U135" s="1297"/>
    </row>
    <row r="136" spans="1:21">
      <c r="A136" s="1305"/>
      <c r="B136" s="1205" t="s">
        <v>329</v>
      </c>
      <c r="C136" s="698"/>
      <c r="D136" s="698"/>
      <c r="E136" s="698"/>
      <c r="F136" s="698"/>
      <c r="G136" s="698"/>
      <c r="H136" s="698"/>
      <c r="I136" s="698"/>
      <c r="J136" s="698"/>
      <c r="K136" s="698"/>
      <c r="L136" s="698"/>
      <c r="M136" s="1206"/>
      <c r="N136" s="86" t="s">
        <v>330</v>
      </c>
      <c r="O136" s="1202"/>
      <c r="P136" s="1203"/>
      <c r="Q136" s="1203"/>
      <c r="R136" s="1204"/>
      <c r="S136" s="1296"/>
      <c r="T136" s="1203"/>
      <c r="U136" s="1297"/>
    </row>
    <row r="137" spans="1:21">
      <c r="A137" s="1305"/>
      <c r="B137" s="1293" t="s">
        <v>331</v>
      </c>
      <c r="C137" s="1294"/>
      <c r="D137" s="1294"/>
      <c r="E137" s="1294"/>
      <c r="F137" s="1294"/>
      <c r="G137" s="1294"/>
      <c r="H137" s="1294"/>
      <c r="I137" s="1294"/>
      <c r="J137" s="1294"/>
      <c r="K137" s="1294"/>
      <c r="L137" s="1294"/>
      <c r="M137" s="1295"/>
      <c r="N137" s="86" t="s">
        <v>332</v>
      </c>
      <c r="O137" s="1183"/>
      <c r="P137" s="1184"/>
      <c r="Q137" s="1184"/>
      <c r="R137" s="1185"/>
      <c r="S137" s="1296"/>
      <c r="T137" s="1203"/>
      <c r="U137" s="1297"/>
    </row>
    <row r="138" spans="1:21">
      <c r="A138" s="1306"/>
      <c r="B138" s="1262" t="s">
        <v>333</v>
      </c>
      <c r="C138" s="604"/>
      <c r="D138" s="604"/>
      <c r="E138" s="604"/>
      <c r="F138" s="604"/>
      <c r="G138" s="604"/>
      <c r="H138" s="604"/>
      <c r="I138" s="604"/>
      <c r="J138" s="604"/>
      <c r="K138" s="604"/>
      <c r="L138" s="604"/>
      <c r="M138" s="1263"/>
      <c r="N138" s="86" t="s">
        <v>334</v>
      </c>
      <c r="O138" s="1113">
        <f>GH+GI+GJ+GK+GL+GM+GN+GO</f>
        <v>0</v>
      </c>
      <c r="P138" s="1114"/>
      <c r="Q138" s="1114"/>
      <c r="R138" s="1298"/>
      <c r="S138" s="1299">
        <f>SUM(S130:U137)</f>
        <v>0</v>
      </c>
      <c r="T138" s="1114"/>
      <c r="U138" s="1115"/>
    </row>
    <row r="139" spans="1:21" ht="15" customHeight="1">
      <c r="A139" s="1300" t="s">
        <v>335</v>
      </c>
      <c r="B139" s="655" t="s">
        <v>336</v>
      </c>
      <c r="C139" s="656"/>
      <c r="D139" s="656"/>
      <c r="E139" s="656"/>
      <c r="F139" s="656"/>
      <c r="G139" s="656"/>
      <c r="H139" s="656"/>
      <c r="I139" s="656"/>
      <c r="J139" s="656"/>
      <c r="K139" s="656"/>
      <c r="L139" s="656"/>
      <c r="M139" s="1256"/>
      <c r="N139" s="86" t="s">
        <v>337</v>
      </c>
      <c r="O139" s="1224"/>
      <c r="P139" s="1225"/>
      <c r="Q139" s="1225"/>
      <c r="R139" s="1226"/>
      <c r="S139" s="1227"/>
      <c r="T139" s="1225"/>
      <c r="U139" s="1228"/>
    </row>
    <row r="140" spans="1:21">
      <c r="A140" s="1301"/>
      <c r="B140" s="1205" t="s">
        <v>338</v>
      </c>
      <c r="C140" s="698"/>
      <c r="D140" s="698"/>
      <c r="E140" s="698"/>
      <c r="F140" s="698"/>
      <c r="G140" s="698"/>
      <c r="H140" s="698"/>
      <c r="I140" s="698"/>
      <c r="J140" s="698"/>
      <c r="K140" s="698"/>
      <c r="L140" s="698"/>
      <c r="M140" s="1206"/>
      <c r="N140" s="86" t="s">
        <v>339</v>
      </c>
      <c r="O140" s="1202"/>
      <c r="P140" s="1203"/>
      <c r="Q140" s="1203"/>
      <c r="R140" s="1204"/>
      <c r="S140" s="1296"/>
      <c r="T140" s="1203"/>
      <c r="U140" s="1297"/>
    </row>
    <row r="141" spans="1:21">
      <c r="A141" s="1301"/>
      <c r="B141" s="1205" t="s">
        <v>340</v>
      </c>
      <c r="C141" s="698"/>
      <c r="D141" s="698"/>
      <c r="E141" s="698"/>
      <c r="F141" s="698"/>
      <c r="G141" s="698"/>
      <c r="H141" s="698"/>
      <c r="I141" s="698"/>
      <c r="J141" s="698"/>
      <c r="K141" s="698"/>
      <c r="L141" s="698"/>
      <c r="M141" s="1206"/>
      <c r="N141" s="86" t="s">
        <v>341</v>
      </c>
      <c r="O141" s="1202"/>
      <c r="P141" s="1203"/>
      <c r="Q141" s="1203"/>
      <c r="R141" s="1204"/>
      <c r="S141" s="1296"/>
      <c r="T141" s="1203"/>
      <c r="U141" s="1297"/>
    </row>
    <row r="142" spans="1:21">
      <c r="A142" s="1301"/>
      <c r="B142" s="1293" t="s">
        <v>342</v>
      </c>
      <c r="C142" s="1294"/>
      <c r="D142" s="1294"/>
      <c r="E142" s="1294"/>
      <c r="F142" s="1294"/>
      <c r="G142" s="1294"/>
      <c r="H142" s="1294"/>
      <c r="I142" s="1294"/>
      <c r="J142" s="1294"/>
      <c r="K142" s="1294"/>
      <c r="L142" s="1294"/>
      <c r="M142" s="1295"/>
      <c r="N142" s="86" t="s">
        <v>343</v>
      </c>
      <c r="O142" s="1183"/>
      <c r="P142" s="1184"/>
      <c r="Q142" s="1184"/>
      <c r="R142" s="1185"/>
      <c r="S142" s="1296"/>
      <c r="T142" s="1203"/>
      <c r="U142" s="1297"/>
    </row>
    <row r="143" spans="1:21">
      <c r="A143" s="1302"/>
      <c r="B143" s="1262" t="s">
        <v>344</v>
      </c>
      <c r="C143" s="604"/>
      <c r="D143" s="604"/>
      <c r="E143" s="604"/>
      <c r="F143" s="604"/>
      <c r="G143" s="604"/>
      <c r="H143" s="604"/>
      <c r="I143" s="604"/>
      <c r="J143" s="604"/>
      <c r="K143" s="604"/>
      <c r="L143" s="604"/>
      <c r="M143" s="1263"/>
      <c r="N143" s="86" t="s">
        <v>345</v>
      </c>
      <c r="O143" s="1113">
        <f>GQ+GR+GS+GT</f>
        <v>0</v>
      </c>
      <c r="P143" s="1114"/>
      <c r="Q143" s="1114"/>
      <c r="R143" s="1298"/>
      <c r="S143" s="1299">
        <f>SUM(S139:U142)</f>
        <v>0</v>
      </c>
      <c r="T143" s="1114"/>
      <c r="U143" s="1115"/>
    </row>
    <row r="144" spans="1:21">
      <c r="A144" s="1210" t="s">
        <v>346</v>
      </c>
      <c r="B144" s="1211"/>
      <c r="C144" s="1211"/>
      <c r="D144" s="1211"/>
      <c r="E144" s="1211"/>
      <c r="F144" s="1211"/>
      <c r="G144" s="1211"/>
      <c r="H144" s="1211"/>
      <c r="I144" s="1211"/>
      <c r="J144" s="1211"/>
      <c r="K144" s="1211"/>
      <c r="L144" s="1211"/>
      <c r="M144" s="1212"/>
      <c r="N144" s="86" t="s">
        <v>347</v>
      </c>
      <c r="O144" s="1280">
        <f>GP-GU</f>
        <v>0</v>
      </c>
      <c r="P144" s="1281"/>
      <c r="Q144" s="1281"/>
      <c r="R144" s="1282"/>
      <c r="S144" s="1283">
        <f>S138-S143</f>
        <v>0</v>
      </c>
      <c r="T144" s="1281"/>
      <c r="U144" s="1284"/>
    </row>
    <row r="145" spans="1:21" ht="15.75" thickBot="1">
      <c r="A145" s="1285" t="s">
        <v>348</v>
      </c>
      <c r="B145" s="1286"/>
      <c r="C145" s="1286"/>
      <c r="D145" s="1286"/>
      <c r="E145" s="1286"/>
      <c r="F145" s="1286"/>
      <c r="G145" s="1286"/>
      <c r="H145" s="1286"/>
      <c r="I145" s="1286"/>
      <c r="J145" s="1286"/>
      <c r="K145" s="1286"/>
      <c r="L145" s="1286"/>
      <c r="M145" s="1287"/>
      <c r="N145" s="91" t="s">
        <v>349</v>
      </c>
      <c r="O145" s="1288">
        <f>FR-GF+GH-GI+GP-GU</f>
        <v>0</v>
      </c>
      <c r="P145" s="1289"/>
      <c r="Q145" s="1289"/>
      <c r="R145" s="1290"/>
      <c r="S145" s="1291">
        <f>S114-S128+S130-S131+S138-S143</f>
        <v>0</v>
      </c>
      <c r="T145" s="1289"/>
      <c r="U145" s="1292"/>
    </row>
    <row r="146" spans="1:21">
      <c r="A146" s="478" t="s">
        <v>141</v>
      </c>
      <c r="B146" s="478"/>
      <c r="C146" s="478"/>
      <c r="D146" s="478"/>
      <c r="E146" s="478"/>
      <c r="F146" s="478"/>
      <c r="G146" s="478"/>
      <c r="H146" s="478"/>
      <c r="I146" s="478"/>
      <c r="J146" s="478"/>
      <c r="K146" s="478"/>
      <c r="L146" s="478"/>
      <c r="M146" s="478"/>
      <c r="N146" s="478"/>
      <c r="O146" s="478"/>
      <c r="P146" s="478"/>
      <c r="Q146" s="478"/>
      <c r="R146" s="478"/>
      <c r="S146" s="478"/>
      <c r="T146" s="478"/>
      <c r="U146" s="478"/>
    </row>
    <row r="147" spans="1:21">
      <c r="A147" s="77"/>
      <c r="B147" s="77"/>
      <c r="C147" s="77"/>
      <c r="D147" s="77"/>
      <c r="E147" s="77"/>
      <c r="F147" s="94"/>
      <c r="G147" s="77"/>
      <c r="H147" s="95"/>
      <c r="I147" s="95"/>
      <c r="J147" s="95"/>
      <c r="K147" s="95"/>
      <c r="L147" s="95"/>
      <c r="M147" s="95"/>
      <c r="N147" s="77"/>
      <c r="O147" s="77"/>
      <c r="P147" s="77"/>
      <c r="Q147" s="77"/>
      <c r="R147" s="77"/>
      <c r="S147" s="77"/>
      <c r="T147" s="77"/>
      <c r="U147" s="77"/>
    </row>
    <row r="148" spans="1:21">
      <c r="A148" s="77"/>
      <c r="B148" s="77"/>
      <c r="C148" s="77"/>
      <c r="D148" s="77"/>
      <c r="E148" s="77"/>
      <c r="F148" s="94"/>
      <c r="G148" s="77"/>
      <c r="H148" s="95"/>
      <c r="I148" s="95"/>
      <c r="J148" s="95"/>
      <c r="K148" s="95"/>
      <c r="L148" s="95"/>
      <c r="M148" s="95"/>
      <c r="N148" s="77"/>
      <c r="O148" s="77"/>
      <c r="P148" s="77"/>
      <c r="Q148" s="77"/>
      <c r="R148" s="77"/>
      <c r="S148" s="77"/>
      <c r="T148" s="77"/>
      <c r="U148" s="77"/>
    </row>
    <row r="149" spans="1:21" ht="15.75" thickBot="1">
      <c r="A149" s="96"/>
      <c r="B149" s="96"/>
      <c r="C149" s="96"/>
      <c r="D149" s="96"/>
      <c r="E149" s="96"/>
      <c r="F149" s="96"/>
      <c r="G149" s="96"/>
      <c r="H149" s="96"/>
      <c r="I149" s="96"/>
      <c r="J149" s="96"/>
      <c r="K149" s="96"/>
      <c r="L149" s="96"/>
      <c r="M149" s="96"/>
      <c r="N149" s="96"/>
      <c r="O149" s="96"/>
      <c r="P149" s="96"/>
      <c r="Q149" s="96"/>
      <c r="R149" s="96"/>
      <c r="S149" s="96"/>
      <c r="T149" s="96"/>
      <c r="U149" s="96"/>
    </row>
    <row r="150" spans="1:21" ht="15.75" thickBot="1">
      <c r="C150" s="97" t="s">
        <v>350</v>
      </c>
      <c r="D150" s="1270" t="s">
        <v>351</v>
      </c>
      <c r="E150" s="1271"/>
      <c r="F150" s="1271"/>
      <c r="G150" s="1271"/>
      <c r="H150" s="1271"/>
      <c r="I150" s="1271"/>
      <c r="J150" s="1271"/>
      <c r="K150" s="1271"/>
      <c r="L150" s="1271"/>
      <c r="M150" s="1271"/>
      <c r="N150" s="1272"/>
      <c r="O150" s="79"/>
      <c r="P150" s="79"/>
      <c r="Q150" s="79"/>
      <c r="R150" s="1273" t="s">
        <v>352</v>
      </c>
      <c r="S150" s="1273"/>
      <c r="T150" s="1273"/>
      <c r="U150" s="1273"/>
    </row>
    <row r="151" spans="1:21" ht="15.75" thickBot="1">
      <c r="R151" s="1119"/>
      <c r="S151" s="1119"/>
      <c r="T151" s="1119"/>
      <c r="U151" s="1119"/>
    </row>
    <row r="152" spans="1:21">
      <c r="A152" s="1274" t="s">
        <v>246</v>
      </c>
      <c r="B152" s="1275"/>
      <c r="C152" s="1275"/>
      <c r="D152" s="1276"/>
      <c r="E152" s="1276"/>
      <c r="F152" s="1276"/>
      <c r="G152" s="1276"/>
      <c r="H152" s="1276"/>
      <c r="I152" s="1276"/>
      <c r="J152" s="1276"/>
      <c r="K152" s="1276"/>
      <c r="L152" s="1276"/>
      <c r="M152" s="1276"/>
      <c r="N152" s="1276"/>
      <c r="O152" s="1276"/>
      <c r="P152" s="1276"/>
      <c r="Q152" s="1276"/>
      <c r="R152" s="1276"/>
      <c r="S152" s="1276"/>
      <c r="T152" s="1276"/>
      <c r="U152" s="1277"/>
    </row>
    <row r="153" spans="1:21" ht="15.75" thickBot="1">
      <c r="A153" s="841"/>
      <c r="B153" s="842"/>
      <c r="C153" s="842"/>
      <c r="D153" s="1278"/>
      <c r="E153" s="1278"/>
      <c r="F153" s="1278"/>
      <c r="G153" s="1278"/>
      <c r="H153" s="1278"/>
      <c r="I153" s="1278"/>
      <c r="J153" s="1278"/>
      <c r="K153" s="1278"/>
      <c r="L153" s="1278"/>
      <c r="M153" s="1278"/>
      <c r="N153" s="1278"/>
      <c r="O153" s="1278"/>
      <c r="P153" s="1278"/>
      <c r="Q153" s="1278"/>
      <c r="R153" s="1278"/>
      <c r="S153" s="1278"/>
      <c r="T153" s="1278"/>
      <c r="U153" s="1279"/>
    </row>
    <row r="154" spans="1:21" ht="15.75" thickBot="1">
      <c r="A154" s="1264"/>
      <c r="B154" s="1265"/>
      <c r="C154" s="1265"/>
      <c r="D154" s="1265"/>
      <c r="E154" s="1265"/>
      <c r="F154" s="1265"/>
      <c r="G154" s="1265"/>
      <c r="H154" s="1265"/>
      <c r="I154" s="1265"/>
      <c r="J154" s="1265"/>
      <c r="K154" s="1265"/>
      <c r="L154" s="1265"/>
      <c r="M154" s="1266"/>
      <c r="N154" s="98"/>
      <c r="O154" s="1267" t="s">
        <v>147</v>
      </c>
      <c r="P154" s="1267"/>
      <c r="Q154" s="1267"/>
      <c r="R154" s="819"/>
      <c r="S154" s="818" t="s">
        <v>148</v>
      </c>
      <c r="T154" s="1267"/>
      <c r="U154" s="1268"/>
    </row>
    <row r="155" spans="1:21">
      <c r="A155" s="1254" t="s">
        <v>353</v>
      </c>
      <c r="B155" s="655" t="s">
        <v>354</v>
      </c>
      <c r="C155" s="656"/>
      <c r="D155" s="656"/>
      <c r="E155" s="656"/>
      <c r="F155" s="656"/>
      <c r="G155" s="656"/>
      <c r="H155" s="656"/>
      <c r="I155" s="656"/>
      <c r="J155" s="656"/>
      <c r="K155" s="656"/>
      <c r="L155" s="656"/>
      <c r="M155" s="1256"/>
      <c r="N155" s="83" t="s">
        <v>355</v>
      </c>
      <c r="O155" s="1236"/>
      <c r="P155" s="1237"/>
      <c r="Q155" s="1237"/>
      <c r="R155" s="1238"/>
      <c r="S155" s="1239"/>
      <c r="T155" s="1237"/>
      <c r="U155" s="1240"/>
    </row>
    <row r="156" spans="1:21">
      <c r="A156" s="1255"/>
      <c r="B156" s="1257" t="s">
        <v>356</v>
      </c>
      <c r="C156" s="1258"/>
      <c r="D156" s="1258"/>
      <c r="E156" s="1258"/>
      <c r="F156" s="1258"/>
      <c r="G156" s="1258"/>
      <c r="H156" s="1258"/>
      <c r="I156" s="1258"/>
      <c r="J156" s="1258"/>
      <c r="K156" s="1258"/>
      <c r="L156" s="1258"/>
      <c r="M156" s="1259"/>
      <c r="N156" s="86" t="s">
        <v>357</v>
      </c>
      <c r="O156" s="1260"/>
      <c r="P156" s="1142"/>
      <c r="Q156" s="1142"/>
      <c r="R156" s="1261"/>
      <c r="S156" s="1141"/>
      <c r="T156" s="1142"/>
      <c r="U156" s="1143"/>
    </row>
    <row r="157" spans="1:21">
      <c r="A157" s="1255"/>
      <c r="B157" s="1153" t="s">
        <v>327</v>
      </c>
      <c r="C157" s="1154"/>
      <c r="D157" s="1154"/>
      <c r="E157" s="1154"/>
      <c r="F157" s="1154"/>
      <c r="G157" s="1154"/>
      <c r="H157" s="1154"/>
      <c r="I157" s="1154"/>
      <c r="J157" s="1154"/>
      <c r="K157" s="1154"/>
      <c r="L157" s="1154"/>
      <c r="M157" s="1182"/>
      <c r="N157" s="86" t="s">
        <v>358</v>
      </c>
      <c r="O157" s="1244"/>
      <c r="P157" s="1187"/>
      <c r="Q157" s="1187"/>
      <c r="R157" s="1245"/>
      <c r="S157" s="1186"/>
      <c r="T157" s="1187"/>
      <c r="U157" s="1188"/>
    </row>
    <row r="158" spans="1:21">
      <c r="A158" s="1269"/>
      <c r="B158" s="1262" t="s">
        <v>359</v>
      </c>
      <c r="C158" s="604"/>
      <c r="D158" s="604"/>
      <c r="E158" s="604"/>
      <c r="F158" s="604"/>
      <c r="G158" s="604"/>
      <c r="H158" s="604"/>
      <c r="I158" s="604"/>
      <c r="J158" s="604"/>
      <c r="K158" s="604"/>
      <c r="L158" s="604"/>
      <c r="M158" s="1263"/>
      <c r="N158" s="86" t="s">
        <v>360</v>
      </c>
      <c r="O158" s="1249">
        <f>HA+HB+HC</f>
        <v>0</v>
      </c>
      <c r="P158" s="1250"/>
      <c r="Q158" s="1250"/>
      <c r="R158" s="1251"/>
      <c r="S158" s="1252">
        <f>SUM(S155:U157)</f>
        <v>0</v>
      </c>
      <c r="T158" s="1250"/>
      <c r="U158" s="1253"/>
    </row>
    <row r="159" spans="1:21">
      <c r="A159" s="1254" t="s">
        <v>361</v>
      </c>
      <c r="B159" s="655" t="s">
        <v>362</v>
      </c>
      <c r="C159" s="656"/>
      <c r="D159" s="656"/>
      <c r="E159" s="656"/>
      <c r="F159" s="656"/>
      <c r="G159" s="656"/>
      <c r="H159" s="656"/>
      <c r="I159" s="656"/>
      <c r="J159" s="656"/>
      <c r="K159" s="656"/>
      <c r="L159" s="656"/>
      <c r="M159" s="1256"/>
      <c r="N159" s="86" t="s">
        <v>363</v>
      </c>
      <c r="O159" s="1236"/>
      <c r="P159" s="1237"/>
      <c r="Q159" s="1237"/>
      <c r="R159" s="1238"/>
      <c r="S159" s="1239"/>
      <c r="T159" s="1237"/>
      <c r="U159" s="1240"/>
    </row>
    <row r="160" spans="1:21">
      <c r="A160" s="1255"/>
      <c r="B160" s="1257" t="s">
        <v>364</v>
      </c>
      <c r="C160" s="1258"/>
      <c r="D160" s="1258"/>
      <c r="E160" s="1258"/>
      <c r="F160" s="1258"/>
      <c r="G160" s="1258"/>
      <c r="H160" s="1258"/>
      <c r="I160" s="1258"/>
      <c r="J160" s="1258"/>
      <c r="K160" s="1258"/>
      <c r="L160" s="1258"/>
      <c r="M160" s="1259"/>
      <c r="N160" s="86" t="s">
        <v>365</v>
      </c>
      <c r="O160" s="1260"/>
      <c r="P160" s="1142"/>
      <c r="Q160" s="1142"/>
      <c r="R160" s="1261"/>
      <c r="S160" s="1141"/>
      <c r="T160" s="1142"/>
      <c r="U160" s="1143"/>
    </row>
    <row r="161" spans="1:21">
      <c r="A161" s="1255"/>
      <c r="B161" s="1153" t="s">
        <v>366</v>
      </c>
      <c r="C161" s="1154"/>
      <c r="D161" s="1154"/>
      <c r="E161" s="1154"/>
      <c r="F161" s="1154"/>
      <c r="G161" s="1154"/>
      <c r="H161" s="1154"/>
      <c r="I161" s="1154"/>
      <c r="J161" s="1154"/>
      <c r="K161" s="1154"/>
      <c r="L161" s="1154"/>
      <c r="M161" s="1182"/>
      <c r="N161" s="86" t="s">
        <v>367</v>
      </c>
      <c r="O161" s="1244"/>
      <c r="P161" s="1187"/>
      <c r="Q161" s="1187"/>
      <c r="R161" s="1245"/>
      <c r="S161" s="1141"/>
      <c r="T161" s="1142"/>
      <c r="U161" s="1143"/>
    </row>
    <row r="162" spans="1:21">
      <c r="A162" s="1255"/>
      <c r="B162" s="857" t="s">
        <v>368</v>
      </c>
      <c r="C162" s="858"/>
      <c r="D162" s="858"/>
      <c r="E162" s="858"/>
      <c r="F162" s="858"/>
      <c r="G162" s="858"/>
      <c r="H162" s="858"/>
      <c r="I162" s="858"/>
      <c r="J162" s="858"/>
      <c r="K162" s="858"/>
      <c r="L162" s="858"/>
      <c r="M162" s="860"/>
      <c r="N162" s="86" t="s">
        <v>369</v>
      </c>
      <c r="O162" s="1249">
        <f>HE+HF+HG</f>
        <v>0</v>
      </c>
      <c r="P162" s="1250"/>
      <c r="Q162" s="1250"/>
      <c r="R162" s="1251"/>
      <c r="S162" s="1252">
        <f>SUM(S159:U161)</f>
        <v>0</v>
      </c>
      <c r="T162" s="1250"/>
      <c r="U162" s="1253"/>
    </row>
    <row r="163" spans="1:21">
      <c r="A163" s="1210" t="s">
        <v>370</v>
      </c>
      <c r="B163" s="1211"/>
      <c r="C163" s="1211"/>
      <c r="D163" s="1211"/>
      <c r="E163" s="1211"/>
      <c r="F163" s="1211"/>
      <c r="G163" s="1211"/>
      <c r="H163" s="1211"/>
      <c r="I163" s="1211"/>
      <c r="J163" s="1211"/>
      <c r="K163" s="1211"/>
      <c r="L163" s="1211"/>
      <c r="M163" s="1212"/>
      <c r="N163" s="86" t="s">
        <v>371</v>
      </c>
      <c r="O163" s="1213">
        <f>HD-HH</f>
        <v>0</v>
      </c>
      <c r="P163" s="1214"/>
      <c r="Q163" s="1214"/>
      <c r="R163" s="1215"/>
      <c r="S163" s="1216">
        <f>S158-S162</f>
        <v>0</v>
      </c>
      <c r="T163" s="1214"/>
      <c r="U163" s="1217"/>
    </row>
    <row r="164" spans="1:21">
      <c r="A164" s="1233" t="s">
        <v>372</v>
      </c>
      <c r="B164" s="1234"/>
      <c r="C164" s="1234"/>
      <c r="D164" s="1234"/>
      <c r="E164" s="1234"/>
      <c r="F164" s="1234"/>
      <c r="G164" s="1234"/>
      <c r="H164" s="1234"/>
      <c r="I164" s="1234"/>
      <c r="J164" s="1234"/>
      <c r="K164" s="1234"/>
      <c r="L164" s="1234"/>
      <c r="M164" s="1235"/>
      <c r="N164" s="86" t="s">
        <v>373</v>
      </c>
      <c r="O164" s="1236"/>
      <c r="P164" s="1237"/>
      <c r="Q164" s="1237"/>
      <c r="R164" s="1238"/>
      <c r="S164" s="1239"/>
      <c r="T164" s="1237"/>
      <c r="U164" s="1240"/>
    </row>
    <row r="165" spans="1:21">
      <c r="A165" s="1241" t="s">
        <v>374</v>
      </c>
      <c r="B165" s="1242"/>
      <c r="C165" s="1242"/>
      <c r="D165" s="1242"/>
      <c r="E165" s="1242"/>
      <c r="F165" s="1242"/>
      <c r="G165" s="1242"/>
      <c r="H165" s="1242"/>
      <c r="I165" s="1242"/>
      <c r="J165" s="1242"/>
      <c r="K165" s="1242"/>
      <c r="L165" s="1242"/>
      <c r="M165" s="1243"/>
      <c r="N165" s="86" t="s">
        <v>375</v>
      </c>
      <c r="O165" s="1244"/>
      <c r="P165" s="1187"/>
      <c r="Q165" s="1187"/>
      <c r="R165" s="1245"/>
      <c r="S165" s="1186"/>
      <c r="T165" s="1187"/>
      <c r="U165" s="1188"/>
    </row>
    <row r="166" spans="1:21">
      <c r="A166" s="1230" t="s">
        <v>376</v>
      </c>
      <c r="B166" s="1231"/>
      <c r="C166" s="1231"/>
      <c r="D166" s="1231"/>
      <c r="E166" s="1231"/>
      <c r="F166" s="1231"/>
      <c r="G166" s="1231"/>
      <c r="H166" s="1231"/>
      <c r="I166" s="1231"/>
      <c r="J166" s="1231"/>
      <c r="K166" s="1231"/>
      <c r="L166" s="1231"/>
      <c r="M166" s="1232"/>
      <c r="N166" s="86" t="s">
        <v>377</v>
      </c>
      <c r="O166" s="1213">
        <f>FR+GH+GP+HD</f>
        <v>0</v>
      </c>
      <c r="P166" s="1214"/>
      <c r="Q166" s="1214"/>
      <c r="R166" s="1215"/>
      <c r="S166" s="1216">
        <f>S114+S130+S138+S158</f>
        <v>0</v>
      </c>
      <c r="T166" s="1214"/>
      <c r="U166" s="1217"/>
    </row>
    <row r="167" spans="1:21">
      <c r="A167" s="1230" t="s">
        <v>378</v>
      </c>
      <c r="B167" s="1231"/>
      <c r="C167" s="1231"/>
      <c r="D167" s="1231"/>
      <c r="E167" s="1231"/>
      <c r="F167" s="1231"/>
      <c r="G167" s="1231"/>
      <c r="H167" s="1231"/>
      <c r="I167" s="1231"/>
      <c r="J167" s="1231"/>
      <c r="K167" s="1231"/>
      <c r="L167" s="1231"/>
      <c r="M167" s="1232"/>
      <c r="N167" s="86" t="s">
        <v>379</v>
      </c>
      <c r="O167" s="1213">
        <f>GF+GI+GU+HH+HJ+HK</f>
        <v>0</v>
      </c>
      <c r="P167" s="1214"/>
      <c r="Q167" s="1214"/>
      <c r="R167" s="1215"/>
      <c r="S167" s="1216">
        <f>S128+S131+S143+S162+S164+S165</f>
        <v>0</v>
      </c>
      <c r="T167" s="1214"/>
      <c r="U167" s="1217"/>
    </row>
    <row r="168" spans="1:21">
      <c r="A168" s="1210" t="s">
        <v>380</v>
      </c>
      <c r="B168" s="1211"/>
      <c r="C168" s="1211"/>
      <c r="D168" s="1211"/>
      <c r="E168" s="1211"/>
      <c r="F168" s="1211"/>
      <c r="G168" s="1211"/>
      <c r="H168" s="1211"/>
      <c r="I168" s="1211"/>
      <c r="J168" s="1211"/>
      <c r="K168" s="1211"/>
      <c r="L168" s="1211"/>
      <c r="M168" s="1212"/>
      <c r="N168" s="86" t="s">
        <v>381</v>
      </c>
      <c r="O168" s="1213">
        <f>HL-HM</f>
        <v>0</v>
      </c>
      <c r="P168" s="1214"/>
      <c r="Q168" s="1214"/>
      <c r="R168" s="1215"/>
      <c r="S168" s="1216">
        <f>S166-S167</f>
        <v>0</v>
      </c>
      <c r="T168" s="1214"/>
      <c r="U168" s="1217"/>
    </row>
    <row r="169" spans="1:21">
      <c r="A169" s="1218" t="s">
        <v>223</v>
      </c>
      <c r="B169" s="99" t="s">
        <v>224</v>
      </c>
      <c r="C169" s="1221" t="s">
        <v>382</v>
      </c>
      <c r="D169" s="1222"/>
      <c r="E169" s="1222"/>
      <c r="F169" s="1222"/>
      <c r="G169" s="1222"/>
      <c r="H169" s="1222"/>
      <c r="I169" s="1222"/>
      <c r="J169" s="1222"/>
      <c r="K169" s="1222"/>
      <c r="L169" s="1222"/>
      <c r="M169" s="1223"/>
      <c r="N169" s="27" t="s">
        <v>383</v>
      </c>
      <c r="O169" s="1224"/>
      <c r="P169" s="1225"/>
      <c r="Q169" s="1225"/>
      <c r="R169" s="1226"/>
      <c r="S169" s="1227"/>
      <c r="T169" s="1225"/>
      <c r="U169" s="1228"/>
    </row>
    <row r="170" spans="1:21">
      <c r="A170" s="1219"/>
      <c r="B170" s="1198" t="s">
        <v>227</v>
      </c>
      <c r="C170" s="1207" t="s">
        <v>384</v>
      </c>
      <c r="D170" s="1208"/>
      <c r="E170" s="1208"/>
      <c r="F170" s="1208"/>
      <c r="G170" s="1208"/>
      <c r="H170" s="1208"/>
      <c r="I170" s="1208"/>
      <c r="J170" s="1208"/>
      <c r="K170" s="1208"/>
      <c r="L170" s="1208"/>
      <c r="M170" s="1209"/>
      <c r="N170" s="27" t="s">
        <v>385</v>
      </c>
      <c r="O170" s="1202"/>
      <c r="P170" s="1203"/>
      <c r="Q170" s="1203"/>
      <c r="R170" s="1204"/>
      <c r="S170" s="1141"/>
      <c r="T170" s="1142"/>
      <c r="U170" s="1143"/>
    </row>
    <row r="171" spans="1:21">
      <c r="A171" s="1219"/>
      <c r="B171" s="1229"/>
      <c r="C171" s="1246" t="s">
        <v>386</v>
      </c>
      <c r="D171" s="1247"/>
      <c r="E171" s="1247"/>
      <c r="F171" s="1247"/>
      <c r="G171" s="1247"/>
      <c r="H171" s="1247"/>
      <c r="I171" s="1247"/>
      <c r="J171" s="1247"/>
      <c r="K171" s="1247"/>
      <c r="L171" s="1247"/>
      <c r="M171" s="1248"/>
      <c r="N171" s="27" t="s">
        <v>387</v>
      </c>
      <c r="O171" s="1202"/>
      <c r="P171" s="1203"/>
      <c r="Q171" s="1203"/>
      <c r="R171" s="1204"/>
      <c r="S171" s="1141"/>
      <c r="T171" s="1142"/>
      <c r="U171" s="1143"/>
    </row>
    <row r="172" spans="1:21">
      <c r="A172" s="1219"/>
      <c r="B172" s="1198" t="s">
        <v>235</v>
      </c>
      <c r="C172" s="1200" t="s">
        <v>388</v>
      </c>
      <c r="D172" s="692"/>
      <c r="E172" s="692"/>
      <c r="F172" s="692"/>
      <c r="G172" s="692"/>
      <c r="H172" s="692"/>
      <c r="I172" s="692"/>
      <c r="J172" s="692"/>
      <c r="K172" s="692"/>
      <c r="L172" s="692"/>
      <c r="M172" s="1201"/>
      <c r="N172" s="27" t="s">
        <v>389</v>
      </c>
      <c r="O172" s="1202"/>
      <c r="P172" s="1203"/>
      <c r="Q172" s="1203"/>
      <c r="R172" s="1204"/>
      <c r="S172" s="1141"/>
      <c r="T172" s="1142"/>
      <c r="U172" s="1143"/>
    </row>
    <row r="173" spans="1:21">
      <c r="A173" s="1219"/>
      <c r="B173" s="1199"/>
      <c r="C173" s="1200" t="s">
        <v>390</v>
      </c>
      <c r="D173" s="692"/>
      <c r="E173" s="692"/>
      <c r="F173" s="692"/>
      <c r="G173" s="692"/>
      <c r="H173" s="692"/>
      <c r="I173" s="692"/>
      <c r="J173" s="692"/>
      <c r="K173" s="692"/>
      <c r="L173" s="692"/>
      <c r="M173" s="1201"/>
      <c r="N173" s="27" t="s">
        <v>391</v>
      </c>
      <c r="O173" s="1202"/>
      <c r="P173" s="1203"/>
      <c r="Q173" s="1203"/>
      <c r="R173" s="1204"/>
      <c r="S173" s="1141"/>
      <c r="T173" s="1142"/>
      <c r="U173" s="1143"/>
    </row>
    <row r="174" spans="1:21">
      <c r="A174" s="1219"/>
      <c r="B174" s="100" t="s">
        <v>238</v>
      </c>
      <c r="C174" s="1205" t="s">
        <v>392</v>
      </c>
      <c r="D174" s="698"/>
      <c r="E174" s="698"/>
      <c r="F174" s="698"/>
      <c r="G174" s="698"/>
      <c r="H174" s="698"/>
      <c r="I174" s="698"/>
      <c r="J174" s="698"/>
      <c r="K174" s="698"/>
      <c r="L174" s="698"/>
      <c r="M174" s="1206"/>
      <c r="N174" s="101" t="s">
        <v>393</v>
      </c>
      <c r="O174" s="1202"/>
      <c r="P174" s="1203"/>
      <c r="Q174" s="1203"/>
      <c r="R174" s="1204"/>
      <c r="S174" s="1141"/>
      <c r="T174" s="1142"/>
      <c r="U174" s="1143"/>
    </row>
    <row r="175" spans="1:21">
      <c r="A175" s="1219"/>
      <c r="B175" s="100" t="s">
        <v>241</v>
      </c>
      <c r="C175" s="1205" t="s">
        <v>394</v>
      </c>
      <c r="D175" s="698"/>
      <c r="E175" s="698"/>
      <c r="F175" s="698"/>
      <c r="G175" s="698"/>
      <c r="H175" s="698"/>
      <c r="I175" s="698"/>
      <c r="J175" s="698"/>
      <c r="K175" s="698"/>
      <c r="L175" s="698"/>
      <c r="M175" s="1206"/>
      <c r="N175" s="102" t="s">
        <v>395</v>
      </c>
      <c r="O175" s="1202"/>
      <c r="P175" s="1203"/>
      <c r="Q175" s="1203"/>
      <c r="R175" s="1204"/>
      <c r="S175" s="1141"/>
      <c r="T175" s="1142"/>
      <c r="U175" s="1143"/>
    </row>
    <row r="176" spans="1:21">
      <c r="A176" s="1219"/>
      <c r="B176" s="100" t="s">
        <v>396</v>
      </c>
      <c r="C176" s="1205" t="s">
        <v>397</v>
      </c>
      <c r="D176" s="698"/>
      <c r="E176" s="698"/>
      <c r="F176" s="698"/>
      <c r="G176" s="698"/>
      <c r="H176" s="698"/>
      <c r="I176" s="698"/>
      <c r="J176" s="698"/>
      <c r="K176" s="698"/>
      <c r="L176" s="698"/>
      <c r="M176" s="1206"/>
      <c r="N176" s="27" t="s">
        <v>398</v>
      </c>
      <c r="O176" s="1202"/>
      <c r="P176" s="1203"/>
      <c r="Q176" s="1203"/>
      <c r="R176" s="1204"/>
      <c r="S176" s="1141"/>
      <c r="T176" s="1142"/>
      <c r="U176" s="1143"/>
    </row>
    <row r="177" spans="1:22">
      <c r="A177" s="1219"/>
      <c r="B177" s="103" t="s">
        <v>399</v>
      </c>
      <c r="C177" s="1207" t="s">
        <v>400</v>
      </c>
      <c r="D177" s="1208"/>
      <c r="E177" s="1208"/>
      <c r="F177" s="1208"/>
      <c r="G177" s="1208"/>
      <c r="H177" s="1208"/>
      <c r="I177" s="1208"/>
      <c r="J177" s="1208"/>
      <c r="K177" s="1208"/>
      <c r="L177" s="1208"/>
      <c r="M177" s="1209"/>
      <c r="N177" s="27" t="s">
        <v>401</v>
      </c>
      <c r="O177" s="1202"/>
      <c r="P177" s="1203"/>
      <c r="Q177" s="1203"/>
      <c r="R177" s="1204"/>
      <c r="S177" s="1141"/>
      <c r="T177" s="1142"/>
      <c r="U177" s="1143"/>
    </row>
    <row r="178" spans="1:22">
      <c r="A178" s="1219"/>
      <c r="B178" s="100" t="s">
        <v>402</v>
      </c>
      <c r="C178" s="1205" t="s">
        <v>403</v>
      </c>
      <c r="D178" s="698"/>
      <c r="E178" s="698"/>
      <c r="F178" s="698"/>
      <c r="G178" s="698"/>
      <c r="H178" s="698"/>
      <c r="I178" s="698"/>
      <c r="J178" s="698"/>
      <c r="K178" s="698"/>
      <c r="L178" s="698"/>
      <c r="M178" s="1206"/>
      <c r="N178" s="27" t="s">
        <v>404</v>
      </c>
      <c r="O178" s="1202"/>
      <c r="P178" s="1203"/>
      <c r="Q178" s="1203"/>
      <c r="R178" s="1204"/>
      <c r="S178" s="1141"/>
      <c r="T178" s="1142"/>
      <c r="U178" s="1143"/>
      <c r="V178" s="104" t="s">
        <v>405</v>
      </c>
    </row>
    <row r="179" spans="1:22">
      <c r="A179" s="1219"/>
      <c r="B179" s="105" t="s">
        <v>406</v>
      </c>
      <c r="C179" s="1205" t="s">
        <v>407</v>
      </c>
      <c r="D179" s="698"/>
      <c r="E179" s="698"/>
      <c r="F179" s="698"/>
      <c r="G179" s="698"/>
      <c r="H179" s="698"/>
      <c r="I179" s="698"/>
      <c r="J179" s="698"/>
      <c r="K179" s="698"/>
      <c r="L179" s="698"/>
      <c r="M179" s="1206"/>
      <c r="N179" s="27" t="s">
        <v>408</v>
      </c>
      <c r="O179" s="1202"/>
      <c r="P179" s="1203"/>
      <c r="Q179" s="1203"/>
      <c r="R179" s="1204"/>
      <c r="S179" s="1141"/>
      <c r="T179" s="1142"/>
      <c r="U179" s="1143"/>
    </row>
    <row r="180" spans="1:22">
      <c r="A180" s="1219"/>
      <c r="B180" s="106" t="s">
        <v>409</v>
      </c>
      <c r="C180" s="1205" t="s">
        <v>410</v>
      </c>
      <c r="D180" s="698"/>
      <c r="E180" s="698"/>
      <c r="F180" s="698"/>
      <c r="G180" s="698"/>
      <c r="H180" s="698"/>
      <c r="I180" s="698"/>
      <c r="J180" s="698"/>
      <c r="K180" s="698"/>
      <c r="L180" s="698"/>
      <c r="M180" s="1206"/>
      <c r="N180" s="27" t="s">
        <v>411</v>
      </c>
      <c r="O180" s="1202"/>
      <c r="P180" s="1203"/>
      <c r="Q180" s="1203"/>
      <c r="R180" s="1204"/>
      <c r="S180" s="1141"/>
      <c r="T180" s="1142"/>
      <c r="U180" s="1143"/>
    </row>
    <row r="181" spans="1:22" ht="15.75" thickBot="1">
      <c r="A181" s="1219"/>
      <c r="B181" s="106" t="s">
        <v>412</v>
      </c>
      <c r="C181" s="1205" t="s">
        <v>413</v>
      </c>
      <c r="D181" s="1191"/>
      <c r="E181" s="698"/>
      <c r="F181" s="698"/>
      <c r="G181" s="698"/>
      <c r="H181" s="1191"/>
      <c r="I181" s="698"/>
      <c r="J181" s="698"/>
      <c r="K181" s="698"/>
      <c r="L181" s="698"/>
      <c r="M181" s="1206"/>
      <c r="N181" s="27" t="s">
        <v>414</v>
      </c>
      <c r="O181" s="1202"/>
      <c r="P181" s="1203"/>
      <c r="Q181" s="1203"/>
      <c r="R181" s="1204"/>
      <c r="S181" s="1141"/>
      <c r="T181" s="1142"/>
      <c r="U181" s="1143"/>
    </row>
    <row r="182" spans="1:22" ht="25.5" thickBot="1">
      <c r="A182" s="1219"/>
      <c r="B182" s="107" t="s">
        <v>415</v>
      </c>
      <c r="C182" s="108" t="s">
        <v>416</v>
      </c>
      <c r="D182" s="109" t="s">
        <v>417</v>
      </c>
      <c r="E182" s="1180"/>
      <c r="F182" s="1181"/>
      <c r="G182" s="110" t="s">
        <v>418</v>
      </c>
      <c r="H182" s="109" t="s">
        <v>419</v>
      </c>
      <c r="I182" s="1180"/>
      <c r="J182" s="1154"/>
      <c r="K182" s="1154"/>
      <c r="L182" s="1154"/>
      <c r="M182" s="1182"/>
      <c r="N182" s="111"/>
      <c r="O182" s="1183"/>
      <c r="P182" s="1184"/>
      <c r="Q182" s="1184"/>
      <c r="R182" s="1185"/>
      <c r="S182" s="1186"/>
      <c r="T182" s="1187"/>
      <c r="U182" s="1188"/>
    </row>
    <row r="183" spans="1:22">
      <c r="A183" s="1219"/>
      <c r="B183" s="1189" t="s">
        <v>420</v>
      </c>
      <c r="C183" s="1191" t="s">
        <v>421</v>
      </c>
      <c r="D183" s="1192"/>
      <c r="E183" s="886"/>
      <c r="F183" s="886"/>
      <c r="G183" s="886"/>
      <c r="H183" s="1192"/>
      <c r="I183" s="886"/>
      <c r="J183" s="886"/>
      <c r="K183" s="886"/>
      <c r="L183" s="886"/>
      <c r="M183" s="886"/>
      <c r="N183" s="1193"/>
      <c r="O183" s="1195" t="s">
        <v>147</v>
      </c>
      <c r="P183" s="1196"/>
      <c r="Q183" s="1196"/>
      <c r="R183" s="1196"/>
      <c r="S183" s="1196"/>
      <c r="T183" s="1196"/>
      <c r="U183" s="1197"/>
    </row>
    <row r="184" spans="1:22">
      <c r="A184" s="1219"/>
      <c r="B184" s="1190"/>
      <c r="C184" s="1036"/>
      <c r="D184" s="1036"/>
      <c r="E184" s="1036"/>
      <c r="F184" s="1036"/>
      <c r="G184" s="1036"/>
      <c r="H184" s="1036"/>
      <c r="I184" s="1036"/>
      <c r="J184" s="1036"/>
      <c r="K184" s="1036"/>
      <c r="L184" s="1036"/>
      <c r="M184" s="1036"/>
      <c r="N184" s="1194"/>
      <c r="O184" s="1158" t="s">
        <v>422</v>
      </c>
      <c r="P184" s="1159"/>
      <c r="Q184" s="1159"/>
      <c r="R184" s="1160"/>
      <c r="S184" s="1158" t="s">
        <v>423</v>
      </c>
      <c r="T184" s="1159"/>
      <c r="U184" s="1161"/>
    </row>
    <row r="185" spans="1:22">
      <c r="A185" s="1219"/>
      <c r="B185" s="1177"/>
      <c r="C185" s="1178"/>
      <c r="D185" s="1178"/>
      <c r="E185" s="1178"/>
      <c r="F185" s="1178"/>
      <c r="G185" s="1178"/>
      <c r="H185" s="1178"/>
      <c r="I185" s="1178"/>
      <c r="J185" s="1178"/>
      <c r="K185" s="1178"/>
      <c r="L185" s="1178"/>
      <c r="M185" s="1178"/>
      <c r="N185" s="1179"/>
      <c r="O185" s="1164"/>
      <c r="P185" s="1165"/>
      <c r="Q185" s="1165"/>
      <c r="R185" s="1166"/>
      <c r="S185" s="1164"/>
      <c r="T185" s="1165"/>
      <c r="U185" s="1167"/>
    </row>
    <row r="186" spans="1:22">
      <c r="A186" s="1219"/>
      <c r="B186" s="1168"/>
      <c r="C186" s="1169"/>
      <c r="D186" s="1169"/>
      <c r="E186" s="1169"/>
      <c r="F186" s="1169"/>
      <c r="G186" s="1169"/>
      <c r="H186" s="1169"/>
      <c r="I186" s="1169"/>
      <c r="J186" s="1169"/>
      <c r="K186" s="1169"/>
      <c r="L186" s="1169"/>
      <c r="M186" s="1169"/>
      <c r="N186" s="1170"/>
      <c r="O186" s="1138"/>
      <c r="P186" s="1139"/>
      <c r="Q186" s="1139"/>
      <c r="R186" s="1140"/>
      <c r="S186" s="1141"/>
      <c r="T186" s="1142"/>
      <c r="U186" s="1143"/>
    </row>
    <row r="187" spans="1:22">
      <c r="A187" s="1219"/>
      <c r="B187" s="1168"/>
      <c r="C187" s="1169"/>
      <c r="D187" s="1169"/>
      <c r="E187" s="1169"/>
      <c r="F187" s="1169"/>
      <c r="G187" s="1169"/>
      <c r="H187" s="1169"/>
      <c r="I187" s="1169"/>
      <c r="J187" s="1169"/>
      <c r="K187" s="1169"/>
      <c r="L187" s="1169"/>
      <c r="M187" s="1169"/>
      <c r="N187" s="1170"/>
      <c r="O187" s="1138"/>
      <c r="P187" s="1139"/>
      <c r="Q187" s="1139"/>
      <c r="R187" s="1140"/>
      <c r="S187" s="1141"/>
      <c r="T187" s="1142"/>
      <c r="U187" s="1143"/>
    </row>
    <row r="188" spans="1:22">
      <c r="A188" s="1219"/>
      <c r="B188" s="1171"/>
      <c r="C188" s="1172"/>
      <c r="D188" s="1172"/>
      <c r="E188" s="1172"/>
      <c r="F188" s="1172"/>
      <c r="G188" s="1172"/>
      <c r="H188" s="1172"/>
      <c r="I188" s="1172"/>
      <c r="J188" s="1172"/>
      <c r="K188" s="1172"/>
      <c r="L188" s="1172"/>
      <c r="M188" s="1172"/>
      <c r="N188" s="1173"/>
      <c r="O188" s="1174"/>
      <c r="P188" s="1175"/>
      <c r="Q188" s="1175"/>
      <c r="R188" s="1176"/>
      <c r="S188" s="1141"/>
      <c r="T188" s="1142"/>
      <c r="U188" s="1143"/>
    </row>
    <row r="189" spans="1:22">
      <c r="A189" s="1219"/>
      <c r="B189" s="1150" t="s">
        <v>424</v>
      </c>
      <c r="C189" s="655" t="s">
        <v>425</v>
      </c>
      <c r="D189" s="656"/>
      <c r="E189" s="656"/>
      <c r="F189" s="656"/>
      <c r="G189" s="656"/>
      <c r="H189" s="656"/>
      <c r="I189" s="656"/>
      <c r="J189" s="656"/>
      <c r="K189" s="656"/>
      <c r="L189" s="656"/>
      <c r="M189" s="656"/>
      <c r="N189" s="1152"/>
      <c r="O189" s="1156" t="s">
        <v>147</v>
      </c>
      <c r="P189" s="829"/>
      <c r="Q189" s="829"/>
      <c r="R189" s="829"/>
      <c r="S189" s="829"/>
      <c r="T189" s="829"/>
      <c r="U189" s="1157"/>
    </row>
    <row r="190" spans="1:22">
      <c r="A190" s="1219"/>
      <c r="B190" s="1151"/>
      <c r="C190" s="1153"/>
      <c r="D190" s="1154"/>
      <c r="E190" s="1154"/>
      <c r="F190" s="1154"/>
      <c r="G190" s="1154"/>
      <c r="H190" s="1154"/>
      <c r="I190" s="1154"/>
      <c r="J190" s="1154"/>
      <c r="K190" s="1154"/>
      <c r="L190" s="1154"/>
      <c r="M190" s="1154"/>
      <c r="N190" s="1155"/>
      <c r="O190" s="1158" t="s">
        <v>426</v>
      </c>
      <c r="P190" s="1159"/>
      <c r="Q190" s="1159"/>
      <c r="R190" s="1160"/>
      <c r="S190" s="1158" t="s">
        <v>427</v>
      </c>
      <c r="T190" s="1159"/>
      <c r="U190" s="1161"/>
    </row>
    <row r="191" spans="1:22">
      <c r="A191" s="1219"/>
      <c r="B191" s="1135"/>
      <c r="C191" s="1162"/>
      <c r="D191" s="1162"/>
      <c r="E191" s="1162"/>
      <c r="F191" s="1162"/>
      <c r="G191" s="1162"/>
      <c r="H191" s="1162"/>
      <c r="I191" s="1162"/>
      <c r="J191" s="1162"/>
      <c r="K191" s="1162"/>
      <c r="L191" s="1162"/>
      <c r="M191" s="1162"/>
      <c r="N191" s="1163"/>
      <c r="O191" s="1164"/>
      <c r="P191" s="1165"/>
      <c r="Q191" s="1165"/>
      <c r="R191" s="1166"/>
      <c r="S191" s="1164"/>
      <c r="T191" s="1165"/>
      <c r="U191" s="1167"/>
    </row>
    <row r="192" spans="1:22">
      <c r="A192" s="1219"/>
      <c r="B192" s="1135"/>
      <c r="C192" s="1136"/>
      <c r="D192" s="1136"/>
      <c r="E192" s="1136"/>
      <c r="F192" s="1136"/>
      <c r="G192" s="1136"/>
      <c r="H192" s="1136"/>
      <c r="I192" s="1136"/>
      <c r="J192" s="1136"/>
      <c r="K192" s="1136"/>
      <c r="L192" s="1136"/>
      <c r="M192" s="1136"/>
      <c r="N192" s="1137"/>
      <c r="O192" s="1138"/>
      <c r="P192" s="1139"/>
      <c r="Q192" s="1139"/>
      <c r="R192" s="1140"/>
      <c r="S192" s="1141"/>
      <c r="T192" s="1142"/>
      <c r="U192" s="1143"/>
    </row>
    <row r="193" spans="1:21">
      <c r="A193" s="1219"/>
      <c r="B193" s="1135"/>
      <c r="C193" s="1136"/>
      <c r="D193" s="1136"/>
      <c r="E193" s="1136"/>
      <c r="F193" s="1136"/>
      <c r="G193" s="1136"/>
      <c r="H193" s="1136"/>
      <c r="I193" s="1136"/>
      <c r="J193" s="1136"/>
      <c r="K193" s="1136"/>
      <c r="L193" s="1136"/>
      <c r="M193" s="1136"/>
      <c r="N193" s="1137"/>
      <c r="O193" s="1138"/>
      <c r="P193" s="1139"/>
      <c r="Q193" s="1139"/>
      <c r="R193" s="1140"/>
      <c r="S193" s="1141"/>
      <c r="T193" s="1142"/>
      <c r="U193" s="1143"/>
    </row>
    <row r="194" spans="1:21">
      <c r="A194" s="1219"/>
      <c r="B194" s="1135"/>
      <c r="C194" s="1136"/>
      <c r="D194" s="1136"/>
      <c r="E194" s="1136"/>
      <c r="F194" s="1136"/>
      <c r="G194" s="1136"/>
      <c r="H194" s="1136"/>
      <c r="I194" s="1136"/>
      <c r="J194" s="1136"/>
      <c r="K194" s="1136"/>
      <c r="L194" s="1136"/>
      <c r="M194" s="1136"/>
      <c r="N194" s="1137"/>
      <c r="O194" s="1138"/>
      <c r="P194" s="1139"/>
      <c r="Q194" s="1139"/>
      <c r="R194" s="1140"/>
      <c r="S194" s="1141"/>
      <c r="T194" s="1142"/>
      <c r="U194" s="1143"/>
    </row>
    <row r="195" spans="1:21" ht="15.75" thickBot="1">
      <c r="A195" s="1220"/>
      <c r="B195" s="1144"/>
      <c r="C195" s="1145"/>
      <c r="D195" s="1145"/>
      <c r="E195" s="1145"/>
      <c r="F195" s="1145"/>
      <c r="G195" s="1145"/>
      <c r="H195" s="1145"/>
      <c r="I195" s="1145"/>
      <c r="J195" s="1145"/>
      <c r="K195" s="1145"/>
      <c r="L195" s="1145"/>
      <c r="M195" s="1145"/>
      <c r="N195" s="1146"/>
      <c r="O195" s="1147"/>
      <c r="P195" s="1148"/>
      <c r="Q195" s="1148"/>
      <c r="R195" s="1149"/>
      <c r="S195" s="1141"/>
      <c r="T195" s="1142"/>
      <c r="U195" s="1143"/>
    </row>
    <row r="196" spans="1:21">
      <c r="A196" s="478" t="s">
        <v>141</v>
      </c>
      <c r="B196" s="478"/>
      <c r="C196" s="478"/>
      <c r="D196" s="478"/>
      <c r="E196" s="478"/>
      <c r="F196" s="478"/>
      <c r="G196" s="478"/>
      <c r="H196" s="478"/>
      <c r="I196" s="478"/>
      <c r="J196" s="478"/>
      <c r="K196" s="478"/>
      <c r="L196" s="478"/>
      <c r="M196" s="478"/>
      <c r="N196" s="478"/>
      <c r="O196" s="478"/>
      <c r="P196" s="478"/>
      <c r="Q196" s="478"/>
      <c r="R196" s="478"/>
      <c r="S196" s="478"/>
      <c r="T196" s="478"/>
      <c r="U196" s="478"/>
    </row>
    <row r="197" spans="1:21">
      <c r="A197" s="77"/>
      <c r="B197" s="77"/>
      <c r="C197" s="77"/>
      <c r="D197" s="77"/>
      <c r="E197" s="77"/>
      <c r="F197" s="94"/>
      <c r="G197" s="77"/>
      <c r="H197" s="95"/>
      <c r="I197" s="95"/>
      <c r="J197" s="95"/>
      <c r="K197" s="95"/>
      <c r="L197" s="95"/>
      <c r="M197" s="95"/>
      <c r="N197" s="77"/>
      <c r="O197" s="77"/>
      <c r="P197" s="77"/>
      <c r="Q197" s="77"/>
      <c r="R197" s="77"/>
      <c r="S197" s="77"/>
      <c r="T197" s="77"/>
      <c r="U197" s="77"/>
    </row>
    <row r="198" spans="1:21">
      <c r="A198" s="77"/>
      <c r="B198" s="77"/>
      <c r="C198" s="77"/>
      <c r="D198" s="77"/>
      <c r="E198" s="77"/>
      <c r="F198" s="94"/>
      <c r="G198" s="77"/>
      <c r="H198" s="95"/>
      <c r="I198" s="95"/>
      <c r="J198" s="95"/>
      <c r="K198" s="95"/>
      <c r="L198" s="95"/>
      <c r="M198" s="95"/>
      <c r="N198" s="77"/>
      <c r="O198" s="77"/>
      <c r="P198" s="77"/>
      <c r="Q198" s="77"/>
      <c r="R198" s="77"/>
      <c r="S198" s="77"/>
      <c r="T198" s="77"/>
      <c r="U198" s="77"/>
    </row>
    <row r="199" spans="1:21" ht="15.75" thickBot="1">
      <c r="A199" s="96"/>
      <c r="B199" s="96"/>
      <c r="C199" s="96"/>
      <c r="D199" s="96"/>
      <c r="E199" s="96"/>
      <c r="F199" s="96"/>
      <c r="G199" s="96"/>
      <c r="H199" s="96"/>
      <c r="I199" s="96"/>
      <c r="J199" s="96"/>
      <c r="K199" s="96"/>
      <c r="L199" s="96"/>
      <c r="M199" s="96"/>
      <c r="N199" s="96"/>
      <c r="O199" s="96"/>
      <c r="P199" s="96"/>
      <c r="Q199" s="96"/>
      <c r="R199" s="96"/>
      <c r="S199" s="96"/>
      <c r="T199" s="96"/>
      <c r="U199" s="112"/>
    </row>
    <row r="200" spans="1:21" ht="15.75" thickBot="1">
      <c r="C200" s="113" t="s">
        <v>428</v>
      </c>
      <c r="D200" s="114"/>
      <c r="E200" s="1116" t="s">
        <v>429</v>
      </c>
      <c r="F200" s="1117"/>
      <c r="G200" s="1117"/>
      <c r="H200" s="1117"/>
      <c r="I200" s="1117"/>
      <c r="J200" s="1117"/>
      <c r="K200" s="1117"/>
      <c r="L200" s="1117"/>
      <c r="M200" s="1117"/>
      <c r="N200" s="1118"/>
      <c r="O200" s="2"/>
      <c r="P200" s="2"/>
      <c r="Q200" s="2"/>
      <c r="R200" s="1119" t="s">
        <v>430</v>
      </c>
      <c r="S200" s="1120"/>
      <c r="T200" s="1120"/>
      <c r="U200" s="1120"/>
    </row>
    <row r="201" spans="1:21" ht="15.75" thickBot="1">
      <c r="U201" s="112"/>
    </row>
    <row r="202" spans="1:21" ht="15.75" thickBot="1">
      <c r="A202" s="928" t="s">
        <v>431</v>
      </c>
      <c r="B202" s="728"/>
      <c r="C202" s="728"/>
      <c r="D202" s="728"/>
      <c r="E202" s="728"/>
      <c r="F202" s="728"/>
      <c r="G202" s="728"/>
      <c r="H202" s="728"/>
      <c r="I202" s="728"/>
      <c r="J202" s="728"/>
      <c r="K202" s="728"/>
      <c r="L202" s="728"/>
      <c r="M202" s="728"/>
      <c r="N202" s="728"/>
      <c r="O202" s="728"/>
      <c r="P202" s="728"/>
      <c r="Q202" s="728"/>
      <c r="R202" s="728"/>
      <c r="S202" s="728"/>
      <c r="T202" s="728"/>
      <c r="U202" s="929"/>
    </row>
    <row r="203" spans="1:21" ht="15" customHeight="1">
      <c r="A203" s="1121" t="s">
        <v>432</v>
      </c>
      <c r="B203" s="1122"/>
      <c r="C203" s="1123"/>
      <c r="D203" s="1124" t="s">
        <v>429</v>
      </c>
      <c r="E203" s="931"/>
      <c r="F203" s="931"/>
      <c r="G203" s="932"/>
      <c r="H203" s="936" t="s">
        <v>433</v>
      </c>
      <c r="I203" s="936"/>
      <c r="J203" s="936"/>
      <c r="K203" s="936"/>
      <c r="L203" s="936"/>
      <c r="M203" s="937"/>
      <c r="N203" s="1129" t="s">
        <v>434</v>
      </c>
      <c r="O203" s="1130"/>
      <c r="P203" s="1130"/>
      <c r="Q203" s="1130"/>
      <c r="R203" s="1130"/>
      <c r="S203" s="1130"/>
      <c r="T203" s="1130"/>
      <c r="U203" s="1131"/>
    </row>
    <row r="204" spans="1:21" ht="15.75" thickBot="1">
      <c r="A204" s="1063"/>
      <c r="B204" s="1064"/>
      <c r="C204" s="1065"/>
      <c r="D204" s="1125"/>
      <c r="E204" s="1126"/>
      <c r="F204" s="1126"/>
      <c r="G204" s="1127"/>
      <c r="H204" s="720"/>
      <c r="I204" s="720"/>
      <c r="J204" s="720"/>
      <c r="K204" s="720"/>
      <c r="L204" s="720"/>
      <c r="M204" s="1128"/>
      <c r="N204" s="1077" t="s">
        <v>435</v>
      </c>
      <c r="O204" s="1132"/>
      <c r="P204" s="1132"/>
      <c r="Q204" s="1132"/>
      <c r="R204" s="1133"/>
      <c r="S204" s="1082" t="s">
        <v>436</v>
      </c>
      <c r="T204" s="1083"/>
      <c r="U204" s="1134"/>
    </row>
    <row r="205" spans="1:21">
      <c r="A205" s="1049" t="s">
        <v>437</v>
      </c>
      <c r="B205" s="1110" t="s">
        <v>438</v>
      </c>
      <c r="C205" s="1111"/>
      <c r="D205" s="1111"/>
      <c r="E205" s="1111"/>
      <c r="F205" s="1111"/>
      <c r="G205" s="1112"/>
      <c r="H205" s="115" t="s">
        <v>439</v>
      </c>
      <c r="I205" s="1113"/>
      <c r="J205" s="1114"/>
      <c r="K205" s="1114"/>
      <c r="L205" s="1114"/>
      <c r="M205" s="1115"/>
      <c r="N205" s="22" t="s">
        <v>440</v>
      </c>
      <c r="O205" s="1113"/>
      <c r="P205" s="1114"/>
      <c r="Q205" s="1114"/>
      <c r="R205" s="1115"/>
      <c r="S205" s="22" t="s">
        <v>441</v>
      </c>
      <c r="T205" s="1055"/>
      <c r="U205" s="1056"/>
    </row>
    <row r="206" spans="1:21">
      <c r="A206" s="1109"/>
      <c r="B206" s="1110" t="s">
        <v>442</v>
      </c>
      <c r="C206" s="1111"/>
      <c r="D206" s="1111"/>
      <c r="E206" s="1111"/>
      <c r="F206" s="1111"/>
      <c r="G206" s="1112"/>
      <c r="H206" s="116" t="s">
        <v>443</v>
      </c>
      <c r="I206" s="1113"/>
      <c r="J206" s="1114"/>
      <c r="K206" s="1114"/>
      <c r="L206" s="1114"/>
      <c r="M206" s="1115"/>
      <c r="N206" s="27" t="s">
        <v>444</v>
      </c>
      <c r="O206" s="1113"/>
      <c r="P206" s="1114"/>
      <c r="Q206" s="1114"/>
      <c r="R206" s="1115"/>
      <c r="S206" s="27" t="s">
        <v>445</v>
      </c>
      <c r="T206" s="1055"/>
      <c r="U206" s="1056"/>
    </row>
    <row r="207" spans="1:21">
      <c r="A207" s="1030" t="s">
        <v>446</v>
      </c>
      <c r="B207" s="1093" t="s">
        <v>40</v>
      </c>
      <c r="C207" s="1094"/>
      <c r="D207" s="1094"/>
      <c r="E207" s="1094"/>
      <c r="F207" s="1094"/>
      <c r="G207" s="1095"/>
      <c r="H207" s="39" t="s">
        <v>447</v>
      </c>
      <c r="I207" s="897"/>
      <c r="J207" s="898"/>
      <c r="K207" s="898"/>
      <c r="L207" s="898"/>
      <c r="M207" s="899"/>
      <c r="N207" s="117" t="s">
        <v>448</v>
      </c>
      <c r="O207" s="897"/>
      <c r="P207" s="898"/>
      <c r="Q207" s="898"/>
      <c r="R207" s="899"/>
      <c r="S207" s="117" t="s">
        <v>449</v>
      </c>
      <c r="T207" s="900"/>
      <c r="U207" s="901"/>
    </row>
    <row r="208" spans="1:21">
      <c r="A208" s="792"/>
      <c r="B208" s="1100" t="s">
        <v>43</v>
      </c>
      <c r="C208" s="1101"/>
      <c r="D208" s="1096" t="s">
        <v>450</v>
      </c>
      <c r="E208" s="1091"/>
      <c r="F208" s="1091"/>
      <c r="G208" s="1092"/>
      <c r="H208" s="39" t="s">
        <v>451</v>
      </c>
      <c r="I208" s="905"/>
      <c r="J208" s="906"/>
      <c r="K208" s="906"/>
      <c r="L208" s="906"/>
      <c r="M208" s="907"/>
      <c r="N208" s="27" t="s">
        <v>452</v>
      </c>
      <c r="O208" s="905"/>
      <c r="P208" s="906"/>
      <c r="Q208" s="906"/>
      <c r="R208" s="907"/>
      <c r="S208" s="27" t="s">
        <v>453</v>
      </c>
      <c r="T208" s="908"/>
      <c r="U208" s="909"/>
    </row>
    <row r="209" spans="1:21">
      <c r="A209" s="792"/>
      <c r="B209" s="1102"/>
      <c r="C209" s="1046"/>
      <c r="D209" s="1096" t="s">
        <v>454</v>
      </c>
      <c r="E209" s="1091"/>
      <c r="F209" s="1091"/>
      <c r="G209" s="1092"/>
      <c r="H209" s="39" t="s">
        <v>455</v>
      </c>
      <c r="I209" s="905"/>
      <c r="J209" s="906"/>
      <c r="K209" s="906"/>
      <c r="L209" s="906"/>
      <c r="M209" s="907"/>
      <c r="N209" s="27" t="s">
        <v>456</v>
      </c>
      <c r="O209" s="905"/>
      <c r="P209" s="906"/>
      <c r="Q209" s="906"/>
      <c r="R209" s="907"/>
      <c r="S209" s="27" t="s">
        <v>457</v>
      </c>
      <c r="T209" s="1026"/>
      <c r="U209" s="1027"/>
    </row>
    <row r="210" spans="1:21">
      <c r="A210" s="792"/>
      <c r="B210" s="1103"/>
      <c r="C210" s="1048"/>
      <c r="D210" s="1096" t="s">
        <v>458</v>
      </c>
      <c r="E210" s="1091"/>
      <c r="F210" s="1091"/>
      <c r="G210" s="1092"/>
      <c r="H210" s="39" t="s">
        <v>459</v>
      </c>
      <c r="I210" s="905"/>
      <c r="J210" s="906"/>
      <c r="K210" s="906"/>
      <c r="L210" s="906"/>
      <c r="M210" s="907"/>
      <c r="N210" s="27" t="s">
        <v>460</v>
      </c>
      <c r="O210" s="905"/>
      <c r="P210" s="906"/>
      <c r="Q210" s="906"/>
      <c r="R210" s="907"/>
      <c r="S210" s="27" t="s">
        <v>461</v>
      </c>
      <c r="T210" s="1026"/>
      <c r="U210" s="1027"/>
    </row>
    <row r="211" spans="1:21">
      <c r="A211" s="792"/>
      <c r="B211" s="1104" t="s">
        <v>462</v>
      </c>
      <c r="C211" s="1105"/>
      <c r="D211" s="1105"/>
      <c r="E211" s="1105"/>
      <c r="F211" s="1105"/>
      <c r="G211" s="1106"/>
      <c r="H211" s="39" t="s">
        <v>463</v>
      </c>
      <c r="I211" s="905"/>
      <c r="J211" s="906"/>
      <c r="K211" s="906"/>
      <c r="L211" s="906"/>
      <c r="M211" s="907"/>
      <c r="N211" s="27" t="s">
        <v>464</v>
      </c>
      <c r="O211" s="905"/>
      <c r="P211" s="906"/>
      <c r="Q211" s="906"/>
      <c r="R211" s="907"/>
      <c r="S211" s="27" t="s">
        <v>465</v>
      </c>
      <c r="T211" s="1026"/>
      <c r="U211" s="1027"/>
    </row>
    <row r="212" spans="1:21">
      <c r="A212" s="792"/>
      <c r="B212" s="1107" t="s">
        <v>49</v>
      </c>
      <c r="C212" s="1059"/>
      <c r="D212" s="1096" t="s">
        <v>458</v>
      </c>
      <c r="E212" s="1091"/>
      <c r="F212" s="1091"/>
      <c r="G212" s="1092"/>
      <c r="H212" s="39" t="s">
        <v>466</v>
      </c>
      <c r="I212" s="905"/>
      <c r="J212" s="906"/>
      <c r="K212" s="906"/>
      <c r="L212" s="906"/>
      <c r="M212" s="907"/>
      <c r="N212" s="27" t="s">
        <v>467</v>
      </c>
      <c r="O212" s="905"/>
      <c r="P212" s="906"/>
      <c r="Q212" s="906"/>
      <c r="R212" s="907"/>
      <c r="S212" s="27" t="s">
        <v>468</v>
      </c>
      <c r="T212" s="1026"/>
      <c r="U212" s="1027"/>
    </row>
    <row r="213" spans="1:21">
      <c r="A213" s="792"/>
      <c r="B213" s="684"/>
      <c r="C213" s="1060"/>
      <c r="D213" s="1096" t="s">
        <v>469</v>
      </c>
      <c r="E213" s="1091"/>
      <c r="F213" s="1091"/>
      <c r="G213" s="1092"/>
      <c r="H213" s="39" t="s">
        <v>470</v>
      </c>
      <c r="I213" s="905"/>
      <c r="J213" s="906"/>
      <c r="K213" s="906"/>
      <c r="L213" s="906"/>
      <c r="M213" s="907"/>
      <c r="N213" s="27" t="s">
        <v>471</v>
      </c>
      <c r="O213" s="905"/>
      <c r="P213" s="906"/>
      <c r="Q213" s="906"/>
      <c r="R213" s="907"/>
      <c r="S213" s="27" t="s">
        <v>472</v>
      </c>
      <c r="T213" s="1026"/>
      <c r="U213" s="1027"/>
    </row>
    <row r="214" spans="1:21">
      <c r="A214" s="792"/>
      <c r="B214" s="684"/>
      <c r="C214" s="1060"/>
      <c r="D214" s="1096" t="s">
        <v>473</v>
      </c>
      <c r="E214" s="1091"/>
      <c r="F214" s="1091"/>
      <c r="G214" s="1092"/>
      <c r="H214" s="39" t="s">
        <v>474</v>
      </c>
      <c r="I214" s="905"/>
      <c r="J214" s="906"/>
      <c r="K214" s="906"/>
      <c r="L214" s="906"/>
      <c r="M214" s="907"/>
      <c r="N214" s="27" t="s">
        <v>475</v>
      </c>
      <c r="O214" s="905"/>
      <c r="P214" s="906"/>
      <c r="Q214" s="906"/>
      <c r="R214" s="907"/>
      <c r="S214" s="27" t="s">
        <v>476</v>
      </c>
      <c r="T214" s="1026"/>
      <c r="U214" s="1027"/>
    </row>
    <row r="215" spans="1:21">
      <c r="A215" s="792"/>
      <c r="B215" s="686"/>
      <c r="C215" s="1108"/>
      <c r="D215" s="1096" t="s">
        <v>477</v>
      </c>
      <c r="E215" s="1091"/>
      <c r="F215" s="1091"/>
      <c r="G215" s="1092"/>
      <c r="H215" s="39" t="s">
        <v>478</v>
      </c>
      <c r="I215" s="905"/>
      <c r="J215" s="906"/>
      <c r="K215" s="906"/>
      <c r="L215" s="906"/>
      <c r="M215" s="907"/>
      <c r="N215" s="27" t="s">
        <v>479</v>
      </c>
      <c r="O215" s="905"/>
      <c r="P215" s="906"/>
      <c r="Q215" s="906"/>
      <c r="R215" s="907"/>
      <c r="S215" s="27" t="s">
        <v>480</v>
      </c>
      <c r="T215" s="1026"/>
      <c r="U215" s="1027"/>
    </row>
    <row r="216" spans="1:21">
      <c r="A216" s="792"/>
      <c r="B216" s="1090" t="s">
        <v>481</v>
      </c>
      <c r="C216" s="1091"/>
      <c r="D216" s="1091"/>
      <c r="E216" s="1091"/>
      <c r="F216" s="1091"/>
      <c r="G216" s="1092"/>
      <c r="H216" s="39" t="s">
        <v>482</v>
      </c>
      <c r="I216" s="905"/>
      <c r="J216" s="906"/>
      <c r="K216" s="906"/>
      <c r="L216" s="906"/>
      <c r="M216" s="907"/>
      <c r="N216" s="27" t="s">
        <v>483</v>
      </c>
      <c r="O216" s="905"/>
      <c r="P216" s="906"/>
      <c r="Q216" s="906"/>
      <c r="R216" s="907"/>
      <c r="S216" s="27" t="s">
        <v>484</v>
      </c>
      <c r="T216" s="1026"/>
      <c r="U216" s="1027"/>
    </row>
    <row r="217" spans="1:21">
      <c r="A217" s="792"/>
      <c r="B217" s="1097" t="s">
        <v>485</v>
      </c>
      <c r="C217" s="1098"/>
      <c r="D217" s="1098"/>
      <c r="E217" s="1098"/>
      <c r="F217" s="1098"/>
      <c r="G217" s="1099"/>
      <c r="H217" s="39" t="s">
        <v>486</v>
      </c>
      <c r="I217" s="1014"/>
      <c r="J217" s="979"/>
      <c r="K217" s="979"/>
      <c r="L217" s="979"/>
      <c r="M217" s="1029"/>
      <c r="N217" s="27" t="s">
        <v>487</v>
      </c>
      <c r="O217" s="1014"/>
      <c r="P217" s="979"/>
      <c r="Q217" s="979"/>
      <c r="R217" s="1029"/>
      <c r="S217" s="27" t="s">
        <v>488</v>
      </c>
      <c r="T217" s="1026"/>
      <c r="U217" s="1027"/>
    </row>
    <row r="218" spans="1:21">
      <c r="A218" s="793"/>
      <c r="B218" s="861" t="s">
        <v>489</v>
      </c>
      <c r="C218" s="862"/>
      <c r="D218" s="862"/>
      <c r="E218" s="862"/>
      <c r="F218" s="862"/>
      <c r="G218" s="863"/>
      <c r="H218" s="39" t="s">
        <v>490</v>
      </c>
      <c r="I218" s="864">
        <f>SUM(I207:I217)</f>
        <v>0</v>
      </c>
      <c r="J218" s="865"/>
      <c r="K218" s="865"/>
      <c r="L218" s="865"/>
      <c r="M218" s="866"/>
      <c r="N218" s="111" t="s">
        <v>491</v>
      </c>
      <c r="O218" s="864">
        <f>SUM(R207:R217)</f>
        <v>0</v>
      </c>
      <c r="P218" s="865"/>
      <c r="Q218" s="865"/>
      <c r="R218" s="866"/>
      <c r="S218" s="111" t="s">
        <v>492</v>
      </c>
      <c r="T218" s="867">
        <f>SUM(U207:U217)</f>
        <v>0</v>
      </c>
      <c r="U218" s="868"/>
    </row>
    <row r="219" spans="1:21">
      <c r="A219" s="1030" t="s">
        <v>493</v>
      </c>
      <c r="B219" s="1093" t="s">
        <v>494</v>
      </c>
      <c r="C219" s="1094"/>
      <c r="D219" s="1094"/>
      <c r="E219" s="1094"/>
      <c r="F219" s="1094"/>
      <c r="G219" s="1095"/>
      <c r="H219" s="118" t="s">
        <v>495</v>
      </c>
      <c r="I219" s="897"/>
      <c r="J219" s="898"/>
      <c r="K219" s="898"/>
      <c r="L219" s="898"/>
      <c r="M219" s="899"/>
      <c r="N219" s="27" t="s">
        <v>496</v>
      </c>
      <c r="O219" s="897"/>
      <c r="P219" s="898"/>
      <c r="Q219" s="898"/>
      <c r="R219" s="899"/>
      <c r="S219" s="27" t="s">
        <v>497</v>
      </c>
      <c r="T219" s="1041"/>
      <c r="U219" s="1042"/>
    </row>
    <row r="220" spans="1:21">
      <c r="A220" s="792"/>
      <c r="B220" s="1090" t="s">
        <v>62</v>
      </c>
      <c r="C220" s="1091"/>
      <c r="D220" s="1091"/>
      <c r="E220" s="1091"/>
      <c r="F220" s="1091"/>
      <c r="G220" s="1092"/>
      <c r="H220" s="39" t="s">
        <v>498</v>
      </c>
      <c r="I220" s="905"/>
      <c r="J220" s="906"/>
      <c r="K220" s="906"/>
      <c r="L220" s="906"/>
      <c r="M220" s="907"/>
      <c r="N220" s="27" t="s">
        <v>499</v>
      </c>
      <c r="O220" s="905"/>
      <c r="P220" s="906"/>
      <c r="Q220" s="906"/>
      <c r="R220" s="907"/>
      <c r="S220" s="27" t="s">
        <v>500</v>
      </c>
      <c r="T220" s="1026"/>
      <c r="U220" s="1027"/>
    </row>
    <row r="221" spans="1:21">
      <c r="A221" s="792"/>
      <c r="B221" s="1090" t="s">
        <v>68</v>
      </c>
      <c r="C221" s="1091"/>
      <c r="D221" s="1091"/>
      <c r="E221" s="1091"/>
      <c r="F221" s="1091"/>
      <c r="G221" s="1092"/>
      <c r="H221" s="39" t="s">
        <v>501</v>
      </c>
      <c r="I221" s="905"/>
      <c r="J221" s="906"/>
      <c r="K221" s="906"/>
      <c r="L221" s="906"/>
      <c r="M221" s="907"/>
      <c r="N221" s="27" t="s">
        <v>502</v>
      </c>
      <c r="O221" s="905"/>
      <c r="P221" s="906"/>
      <c r="Q221" s="906"/>
      <c r="R221" s="907"/>
      <c r="S221" s="27" t="s">
        <v>503</v>
      </c>
      <c r="T221" s="1026"/>
      <c r="U221" s="1027"/>
    </row>
    <row r="222" spans="1:21">
      <c r="A222" s="792"/>
      <c r="B222" s="1090" t="s">
        <v>504</v>
      </c>
      <c r="C222" s="1091"/>
      <c r="D222" s="1091"/>
      <c r="E222" s="1091"/>
      <c r="F222" s="1091"/>
      <c r="G222" s="1092"/>
      <c r="H222" s="39" t="s">
        <v>505</v>
      </c>
      <c r="I222" s="1014"/>
      <c r="J222" s="979"/>
      <c r="K222" s="979"/>
      <c r="L222" s="979"/>
      <c r="M222" s="1029"/>
      <c r="N222" s="27" t="s">
        <v>506</v>
      </c>
      <c r="O222" s="1014"/>
      <c r="P222" s="979"/>
      <c r="Q222" s="979"/>
      <c r="R222" s="1029"/>
      <c r="S222" s="27" t="s">
        <v>507</v>
      </c>
      <c r="T222" s="1026"/>
      <c r="U222" s="1027"/>
    </row>
    <row r="223" spans="1:21">
      <c r="A223" s="793"/>
      <c r="B223" s="1085" t="s">
        <v>508</v>
      </c>
      <c r="C223" s="1086"/>
      <c r="D223" s="1086"/>
      <c r="E223" s="1086"/>
      <c r="F223" s="1086"/>
      <c r="G223" s="1087"/>
      <c r="H223" s="39" t="s">
        <v>509</v>
      </c>
      <c r="I223" s="864">
        <f>SUM(I219:I222)</f>
        <v>0</v>
      </c>
      <c r="J223" s="865"/>
      <c r="K223" s="865"/>
      <c r="L223" s="865"/>
      <c r="M223" s="866"/>
      <c r="N223" s="27" t="s">
        <v>510</v>
      </c>
      <c r="O223" s="864">
        <f>SUM(R219:R222)</f>
        <v>0</v>
      </c>
      <c r="P223" s="865"/>
      <c r="Q223" s="865"/>
      <c r="R223" s="866"/>
      <c r="S223" s="27" t="s">
        <v>511</v>
      </c>
      <c r="T223" s="867">
        <f>SUM(U219:U222)</f>
        <v>0</v>
      </c>
      <c r="U223" s="868"/>
    </row>
    <row r="224" spans="1:21" ht="15.75" thickBot="1">
      <c r="A224" s="1021" t="s">
        <v>512</v>
      </c>
      <c r="B224" s="1088"/>
      <c r="C224" s="1088"/>
      <c r="D224" s="1088"/>
      <c r="E224" s="1088"/>
      <c r="F224" s="1088"/>
      <c r="G224" s="1089"/>
      <c r="H224" s="41" t="s">
        <v>513</v>
      </c>
      <c r="I224" s="1023">
        <f>I205+I206+I218+I223</f>
        <v>0</v>
      </c>
      <c r="J224" s="1024"/>
      <c r="K224" s="1024"/>
      <c r="L224" s="1024"/>
      <c r="M224" s="1025"/>
      <c r="N224" s="36" t="s">
        <v>514</v>
      </c>
      <c r="O224" s="1023">
        <f>R205+R206+O218+O223</f>
        <v>0</v>
      </c>
      <c r="P224" s="1024"/>
      <c r="Q224" s="1024"/>
      <c r="R224" s="1025"/>
      <c r="S224" s="36" t="s">
        <v>515</v>
      </c>
      <c r="T224" s="1023">
        <f>U205+U206+T218+T223</f>
        <v>0</v>
      </c>
      <c r="U224" s="1025"/>
    </row>
    <row r="225" spans="1:21">
      <c r="A225" s="930" t="s">
        <v>516</v>
      </c>
      <c r="B225" s="1061"/>
      <c r="C225" s="1062"/>
      <c r="D225" s="933" t="s">
        <v>429</v>
      </c>
      <c r="E225" s="934"/>
      <c r="F225" s="1068" t="s">
        <v>517</v>
      </c>
      <c r="G225" s="1018"/>
      <c r="H225" s="1018"/>
      <c r="I225" s="1018"/>
      <c r="J225" s="1018"/>
      <c r="K225" s="1018"/>
      <c r="L225" s="1018"/>
      <c r="M225" s="1019"/>
      <c r="N225" s="1069" t="s">
        <v>518</v>
      </c>
      <c r="O225" s="1070"/>
      <c r="P225" s="1070"/>
      <c r="Q225" s="1070"/>
      <c r="R225" s="1071"/>
      <c r="S225" s="1074" t="s">
        <v>519</v>
      </c>
      <c r="T225" s="1075"/>
      <c r="U225" s="1076"/>
    </row>
    <row r="226" spans="1:21" ht="15.75" thickBot="1">
      <c r="A226" s="1063"/>
      <c r="B226" s="1064"/>
      <c r="C226" s="1065"/>
      <c r="D226" s="1066"/>
      <c r="E226" s="1067"/>
      <c r="F226" s="1077" t="s">
        <v>520</v>
      </c>
      <c r="G226" s="1078"/>
      <c r="H226" s="1079" t="s">
        <v>521</v>
      </c>
      <c r="I226" s="1080"/>
      <c r="J226" s="1080"/>
      <c r="K226" s="1080"/>
      <c r="L226" s="1080"/>
      <c r="M226" s="1081"/>
      <c r="N226" s="684"/>
      <c r="O226" s="1072"/>
      <c r="P226" s="1072"/>
      <c r="Q226" s="1072"/>
      <c r="R226" s="1073"/>
      <c r="S226" s="1082" t="s">
        <v>522</v>
      </c>
      <c r="T226" s="1083"/>
      <c r="U226" s="1084"/>
    </row>
    <row r="227" spans="1:21">
      <c r="A227" s="1049" t="s">
        <v>437</v>
      </c>
      <c r="B227" s="1050" t="s">
        <v>523</v>
      </c>
      <c r="C227" s="1051"/>
      <c r="D227" s="1051"/>
      <c r="E227" s="1051"/>
      <c r="F227" s="119"/>
      <c r="G227" s="120"/>
      <c r="H227" s="121" t="s">
        <v>524</v>
      </c>
      <c r="I227" s="864"/>
      <c r="J227" s="865"/>
      <c r="K227" s="865"/>
      <c r="L227" s="865"/>
      <c r="M227" s="866"/>
      <c r="N227" s="22" t="s">
        <v>525</v>
      </c>
      <c r="O227" s="1052" t="e">
        <f>H205+R205+U205-F227-H227</f>
        <v>#VALUE!</v>
      </c>
      <c r="P227" s="1053"/>
      <c r="Q227" s="1053"/>
      <c r="R227" s="1054"/>
      <c r="S227" s="22" t="s">
        <v>526</v>
      </c>
      <c r="T227" s="1055"/>
      <c r="U227" s="1056"/>
    </row>
    <row r="228" spans="1:21">
      <c r="A228" s="792"/>
      <c r="B228" s="853" t="s">
        <v>527</v>
      </c>
      <c r="C228" s="1057"/>
      <c r="D228" s="1057"/>
      <c r="E228" s="1057"/>
      <c r="F228" s="122"/>
      <c r="G228" s="120"/>
      <c r="H228" s="39" t="s">
        <v>528</v>
      </c>
      <c r="I228" s="865"/>
      <c r="J228" s="865"/>
      <c r="K228" s="865"/>
      <c r="L228" s="865"/>
      <c r="M228" s="866"/>
      <c r="N228" s="123" t="s">
        <v>529</v>
      </c>
      <c r="O228" s="864" t="e">
        <f>H206+R206+U206-F228-H228</f>
        <v>#VALUE!</v>
      </c>
      <c r="P228" s="865"/>
      <c r="Q228" s="865"/>
      <c r="R228" s="866"/>
      <c r="S228" s="123" t="s">
        <v>530</v>
      </c>
      <c r="T228" s="1055"/>
      <c r="U228" s="1056"/>
    </row>
    <row r="229" spans="1:21">
      <c r="A229" s="1030" t="s">
        <v>446</v>
      </c>
      <c r="B229" s="912" t="s">
        <v>40</v>
      </c>
      <c r="C229" s="913"/>
      <c r="D229" s="913"/>
      <c r="E229" s="913"/>
      <c r="F229" s="124"/>
      <c r="G229" s="74"/>
      <c r="H229" s="39" t="s">
        <v>531</v>
      </c>
      <c r="I229" s="898"/>
      <c r="J229" s="898"/>
      <c r="K229" s="898"/>
      <c r="L229" s="898"/>
      <c r="M229" s="899"/>
      <c r="N229" s="27" t="s">
        <v>532</v>
      </c>
      <c r="O229" s="897" t="e">
        <f>H207+R217+U207-F229-H229</f>
        <v>#VALUE!</v>
      </c>
      <c r="P229" s="898"/>
      <c r="Q229" s="898"/>
      <c r="R229" s="899"/>
      <c r="S229" s="27" t="s">
        <v>533</v>
      </c>
      <c r="T229" s="1041"/>
      <c r="U229" s="1042"/>
    </row>
    <row r="230" spans="1:21">
      <c r="A230" s="792"/>
      <c r="B230" s="1043" t="s">
        <v>43</v>
      </c>
      <c r="C230" s="1044"/>
      <c r="D230" s="787" t="s">
        <v>450</v>
      </c>
      <c r="E230" s="774"/>
      <c r="F230" s="124"/>
      <c r="G230" s="125"/>
      <c r="H230" s="39" t="s">
        <v>534</v>
      </c>
      <c r="I230" s="906"/>
      <c r="J230" s="906"/>
      <c r="K230" s="906"/>
      <c r="L230" s="906"/>
      <c r="M230" s="907"/>
      <c r="N230" s="27" t="s">
        <v>535</v>
      </c>
      <c r="O230" s="905" t="e">
        <f t="shared" ref="O230:O237" si="0">H208+R208+U208-F230-H230</f>
        <v>#VALUE!</v>
      </c>
      <c r="P230" s="906"/>
      <c r="Q230" s="906"/>
      <c r="R230" s="907"/>
      <c r="S230" s="27" t="s">
        <v>536</v>
      </c>
      <c r="T230" s="1026"/>
      <c r="U230" s="1027"/>
    </row>
    <row r="231" spans="1:21">
      <c r="A231" s="792"/>
      <c r="B231" s="1045"/>
      <c r="C231" s="1046"/>
      <c r="D231" s="787" t="s">
        <v>454</v>
      </c>
      <c r="E231" s="774"/>
      <c r="F231" s="124"/>
      <c r="G231" s="125"/>
      <c r="H231" s="39" t="s">
        <v>537</v>
      </c>
      <c r="I231" s="906"/>
      <c r="J231" s="906"/>
      <c r="K231" s="906"/>
      <c r="L231" s="906"/>
      <c r="M231" s="907"/>
      <c r="N231" s="27" t="s">
        <v>538</v>
      </c>
      <c r="O231" s="905" t="e">
        <f t="shared" si="0"/>
        <v>#VALUE!</v>
      </c>
      <c r="P231" s="906"/>
      <c r="Q231" s="906"/>
      <c r="R231" s="907"/>
      <c r="S231" s="27" t="s">
        <v>539</v>
      </c>
      <c r="T231" s="1026"/>
      <c r="U231" s="1027"/>
    </row>
    <row r="232" spans="1:21">
      <c r="A232" s="792"/>
      <c r="B232" s="1047"/>
      <c r="C232" s="1048"/>
      <c r="D232" s="1034" t="s">
        <v>540</v>
      </c>
      <c r="E232" s="970"/>
      <c r="F232" s="124"/>
      <c r="G232" s="125"/>
      <c r="H232" s="39" t="s">
        <v>541</v>
      </c>
      <c r="I232" s="906"/>
      <c r="J232" s="906"/>
      <c r="K232" s="906"/>
      <c r="L232" s="906"/>
      <c r="M232" s="907"/>
      <c r="N232" s="27" t="s">
        <v>542</v>
      </c>
      <c r="O232" s="905" t="e">
        <f t="shared" si="0"/>
        <v>#VALUE!</v>
      </c>
      <c r="P232" s="906"/>
      <c r="Q232" s="906"/>
      <c r="R232" s="907"/>
      <c r="S232" s="27" t="s">
        <v>543</v>
      </c>
      <c r="T232" s="1026"/>
      <c r="U232" s="1027"/>
    </row>
    <row r="233" spans="1:21">
      <c r="A233" s="792"/>
      <c r="B233" s="1058" t="s">
        <v>462</v>
      </c>
      <c r="C233" s="768"/>
      <c r="D233" s="768"/>
      <c r="E233" s="768"/>
      <c r="F233" s="124"/>
      <c r="G233" s="125"/>
      <c r="H233" s="39" t="s">
        <v>544</v>
      </c>
      <c r="I233" s="906"/>
      <c r="J233" s="906"/>
      <c r="K233" s="906"/>
      <c r="L233" s="906"/>
      <c r="M233" s="907"/>
      <c r="N233" s="27" t="s">
        <v>545</v>
      </c>
      <c r="O233" s="905" t="e">
        <f t="shared" si="0"/>
        <v>#VALUE!</v>
      </c>
      <c r="P233" s="906"/>
      <c r="Q233" s="906"/>
      <c r="R233" s="907"/>
      <c r="S233" s="27" t="s">
        <v>546</v>
      </c>
      <c r="T233" s="1026"/>
      <c r="U233" s="1027"/>
    </row>
    <row r="234" spans="1:21">
      <c r="A234" s="792"/>
      <c r="B234" s="719" t="s">
        <v>49</v>
      </c>
      <c r="C234" s="1059"/>
      <c r="D234" s="1034" t="s">
        <v>547</v>
      </c>
      <c r="E234" s="970"/>
      <c r="F234" s="124"/>
      <c r="G234" s="125"/>
      <c r="H234" s="39" t="s">
        <v>548</v>
      </c>
      <c r="I234" s="906"/>
      <c r="J234" s="906"/>
      <c r="K234" s="906"/>
      <c r="L234" s="906"/>
      <c r="M234" s="907"/>
      <c r="N234" s="27" t="s">
        <v>549</v>
      </c>
      <c r="O234" s="905" t="e">
        <f t="shared" si="0"/>
        <v>#VALUE!</v>
      </c>
      <c r="P234" s="906"/>
      <c r="Q234" s="906"/>
      <c r="R234" s="907"/>
      <c r="S234" s="27" t="s">
        <v>550</v>
      </c>
      <c r="T234" s="1026"/>
      <c r="U234" s="1027"/>
    </row>
    <row r="235" spans="1:21">
      <c r="A235" s="792"/>
      <c r="B235" s="685"/>
      <c r="C235" s="1060"/>
      <c r="D235" s="787" t="s">
        <v>469</v>
      </c>
      <c r="E235" s="774"/>
      <c r="F235" s="124"/>
      <c r="G235" s="125"/>
      <c r="H235" s="39" t="s">
        <v>551</v>
      </c>
      <c r="I235" s="906"/>
      <c r="J235" s="906"/>
      <c r="K235" s="906"/>
      <c r="L235" s="906"/>
      <c r="M235" s="907"/>
      <c r="N235" s="27" t="s">
        <v>552</v>
      </c>
      <c r="O235" s="905" t="e">
        <f t="shared" si="0"/>
        <v>#VALUE!</v>
      </c>
      <c r="P235" s="906"/>
      <c r="Q235" s="906"/>
      <c r="R235" s="907"/>
      <c r="S235" s="27" t="s">
        <v>553</v>
      </c>
      <c r="T235" s="1026"/>
      <c r="U235" s="1027"/>
    </row>
    <row r="236" spans="1:21">
      <c r="A236" s="792"/>
      <c r="B236" s="685"/>
      <c r="C236" s="1060"/>
      <c r="D236" s="1034" t="s">
        <v>473</v>
      </c>
      <c r="E236" s="970"/>
      <c r="F236" s="124"/>
      <c r="G236" s="125"/>
      <c r="H236" s="39" t="s">
        <v>554</v>
      </c>
      <c r="I236" s="906"/>
      <c r="J236" s="906"/>
      <c r="K236" s="906"/>
      <c r="L236" s="906"/>
      <c r="M236" s="907"/>
      <c r="N236" s="27" t="s">
        <v>555</v>
      </c>
      <c r="O236" s="905" t="e">
        <f t="shared" si="0"/>
        <v>#VALUE!</v>
      </c>
      <c r="P236" s="906"/>
      <c r="Q236" s="906"/>
      <c r="R236" s="907"/>
      <c r="S236" s="27" t="s">
        <v>556</v>
      </c>
      <c r="T236" s="1026"/>
      <c r="U236" s="1027"/>
    </row>
    <row r="237" spans="1:21">
      <c r="A237" s="792"/>
      <c r="B237" s="685"/>
      <c r="C237" s="1060"/>
      <c r="D237" s="1039" t="s">
        <v>557</v>
      </c>
      <c r="E237" s="1040"/>
      <c r="F237" s="124"/>
      <c r="G237" s="125"/>
      <c r="H237" s="39" t="s">
        <v>558</v>
      </c>
      <c r="I237" s="906"/>
      <c r="J237" s="906"/>
      <c r="K237" s="906"/>
      <c r="L237" s="906"/>
      <c r="M237" s="907"/>
      <c r="N237" s="27" t="s">
        <v>559</v>
      </c>
      <c r="O237" s="905" t="e">
        <f t="shared" si="0"/>
        <v>#VALUE!</v>
      </c>
      <c r="P237" s="906"/>
      <c r="Q237" s="906"/>
      <c r="R237" s="907"/>
      <c r="S237" s="27" t="s">
        <v>560</v>
      </c>
      <c r="T237" s="1026"/>
      <c r="U237" s="1027"/>
    </row>
    <row r="238" spans="1:21">
      <c r="A238" s="792"/>
      <c r="B238" s="902" t="s">
        <v>481</v>
      </c>
      <c r="C238" s="774"/>
      <c r="D238" s="774"/>
      <c r="E238" s="849"/>
      <c r="F238" s="54" t="s">
        <v>561</v>
      </c>
      <c r="G238" s="125"/>
      <c r="H238" s="39" t="s">
        <v>562</v>
      </c>
      <c r="I238" s="906"/>
      <c r="J238" s="906"/>
      <c r="K238" s="906"/>
      <c r="L238" s="906"/>
      <c r="M238" s="907"/>
      <c r="N238" s="27" t="s">
        <v>563</v>
      </c>
      <c r="O238" s="905" t="e">
        <f>H216+R216+U216-#REF!-H238</f>
        <v>#VALUE!</v>
      </c>
      <c r="P238" s="906"/>
      <c r="Q238" s="906"/>
      <c r="R238" s="907"/>
      <c r="S238" s="27" t="s">
        <v>564</v>
      </c>
      <c r="T238" s="1026"/>
      <c r="U238" s="1027"/>
    </row>
    <row r="239" spans="1:21">
      <c r="A239" s="792"/>
      <c r="B239" s="1035" t="s">
        <v>485</v>
      </c>
      <c r="C239" s="1036"/>
      <c r="D239" s="1036"/>
      <c r="E239" s="1037"/>
      <c r="F239" s="54" t="s">
        <v>565</v>
      </c>
      <c r="G239" s="125"/>
      <c r="H239" s="39" t="s">
        <v>566</v>
      </c>
      <c r="I239" s="979"/>
      <c r="J239" s="979"/>
      <c r="K239" s="979"/>
      <c r="L239" s="979"/>
      <c r="M239" s="1029"/>
      <c r="N239" s="27" t="s">
        <v>567</v>
      </c>
      <c r="O239" s="1014" t="e">
        <f>H217+R217+U217-#REF!-H239</f>
        <v>#VALUE!</v>
      </c>
      <c r="P239" s="979"/>
      <c r="Q239" s="979"/>
      <c r="R239" s="1029"/>
      <c r="S239" s="27" t="s">
        <v>568</v>
      </c>
      <c r="T239" s="1026"/>
      <c r="U239" s="1027"/>
    </row>
    <row r="240" spans="1:21">
      <c r="A240" s="793"/>
      <c r="B240" s="861" t="s">
        <v>489</v>
      </c>
      <c r="C240" s="862"/>
      <c r="D240" s="862"/>
      <c r="E240" s="1038"/>
      <c r="F240" s="126"/>
      <c r="G240" s="127">
        <f>SUM(G229:G239)</f>
        <v>0</v>
      </c>
      <c r="H240" s="128" t="s">
        <v>569</v>
      </c>
      <c r="I240" s="864">
        <f>SUM(I229:I239)</f>
        <v>0</v>
      </c>
      <c r="J240" s="865"/>
      <c r="K240" s="865"/>
      <c r="L240" s="865"/>
      <c r="M240" s="866"/>
      <c r="N240" s="129" t="s">
        <v>570</v>
      </c>
      <c r="O240" s="864">
        <f>SUM(R229:R239)</f>
        <v>0</v>
      </c>
      <c r="P240" s="865"/>
      <c r="Q240" s="865"/>
      <c r="R240" s="866"/>
      <c r="S240" s="129" t="s">
        <v>571</v>
      </c>
      <c r="T240" s="867">
        <f>SUM(U229:U239)</f>
        <v>0</v>
      </c>
      <c r="U240" s="868"/>
    </row>
    <row r="241" spans="1:21">
      <c r="A241" s="1030" t="s">
        <v>493</v>
      </c>
      <c r="B241" s="965" t="s">
        <v>494</v>
      </c>
      <c r="C241" s="807"/>
      <c r="D241" s="807"/>
      <c r="E241" s="807"/>
      <c r="F241" s="130"/>
      <c r="G241" s="131"/>
      <c r="H241" s="118" t="s">
        <v>572</v>
      </c>
      <c r="I241" s="897"/>
      <c r="J241" s="898"/>
      <c r="K241" s="898"/>
      <c r="L241" s="898"/>
      <c r="M241" s="899"/>
      <c r="N241" s="117" t="s">
        <v>573</v>
      </c>
      <c r="O241" s="897" t="e">
        <f>H219+R219+U219-F241-H241</f>
        <v>#VALUE!</v>
      </c>
      <c r="P241" s="898"/>
      <c r="Q241" s="898"/>
      <c r="R241" s="899"/>
      <c r="S241" s="117" t="s">
        <v>574</v>
      </c>
      <c r="T241" s="900"/>
      <c r="U241" s="901"/>
    </row>
    <row r="242" spans="1:21">
      <c r="A242" s="1031"/>
      <c r="B242" s="902" t="s">
        <v>62</v>
      </c>
      <c r="C242" s="1033"/>
      <c r="D242" s="1033"/>
      <c r="E242" s="1033"/>
      <c r="F242" s="132"/>
      <c r="G242" s="133"/>
      <c r="H242" s="39" t="s">
        <v>575</v>
      </c>
      <c r="I242" s="905"/>
      <c r="J242" s="906"/>
      <c r="K242" s="906"/>
      <c r="L242" s="906"/>
      <c r="M242" s="907"/>
      <c r="N242" s="27" t="s">
        <v>576</v>
      </c>
      <c r="O242" s="905" t="e">
        <f>H220+R220+U220-F242-H242</f>
        <v>#VALUE!</v>
      </c>
      <c r="P242" s="906"/>
      <c r="Q242" s="906"/>
      <c r="R242" s="907"/>
      <c r="S242" s="27" t="s">
        <v>577</v>
      </c>
      <c r="T242" s="1026"/>
      <c r="U242" s="1027"/>
    </row>
    <row r="243" spans="1:21">
      <c r="A243" s="1031"/>
      <c r="B243" s="902" t="s">
        <v>68</v>
      </c>
      <c r="C243" s="1033"/>
      <c r="D243" s="1033"/>
      <c r="E243" s="1033"/>
      <c r="F243" s="132"/>
      <c r="G243" s="133"/>
      <c r="H243" s="39" t="s">
        <v>578</v>
      </c>
      <c r="I243" s="905"/>
      <c r="J243" s="906"/>
      <c r="K243" s="906"/>
      <c r="L243" s="906"/>
      <c r="M243" s="907"/>
      <c r="N243" s="27" t="s">
        <v>579</v>
      </c>
      <c r="O243" s="905" t="e">
        <f>H221+R221+U221-F243-H243</f>
        <v>#VALUE!</v>
      </c>
      <c r="P243" s="906"/>
      <c r="Q243" s="906"/>
      <c r="R243" s="907"/>
      <c r="S243" s="27" t="s">
        <v>580</v>
      </c>
      <c r="T243" s="1026"/>
      <c r="U243" s="1027"/>
    </row>
    <row r="244" spans="1:21">
      <c r="A244" s="1031"/>
      <c r="B244" s="1012" t="s">
        <v>504</v>
      </c>
      <c r="C244" s="1028"/>
      <c r="D244" s="1028"/>
      <c r="E244" s="1028"/>
      <c r="F244" s="134"/>
      <c r="G244" s="135"/>
      <c r="H244" s="39" t="s">
        <v>581</v>
      </c>
      <c r="I244" s="1014"/>
      <c r="J244" s="979"/>
      <c r="K244" s="979"/>
      <c r="L244" s="979"/>
      <c r="M244" s="1029"/>
      <c r="N244" s="136">
        <v>2</v>
      </c>
      <c r="O244" s="1014" t="e">
        <f>H222+R222+U222-F244-H244</f>
        <v>#VALUE!</v>
      </c>
      <c r="P244" s="979"/>
      <c r="Q244" s="979"/>
      <c r="R244" s="1029"/>
      <c r="S244" s="27" t="s">
        <v>582</v>
      </c>
      <c r="T244" s="1026"/>
      <c r="U244" s="1027"/>
    </row>
    <row r="245" spans="1:21">
      <c r="A245" s="1032"/>
      <c r="B245" s="861" t="s">
        <v>508</v>
      </c>
      <c r="C245" s="1020"/>
      <c r="D245" s="1020"/>
      <c r="E245" s="1020"/>
      <c r="F245" s="137"/>
      <c r="G245" s="138">
        <f>SUM(G241:G244)</f>
        <v>0</v>
      </c>
      <c r="H245" s="118" t="s">
        <v>583</v>
      </c>
      <c r="I245" s="864">
        <f>SUM(I241:I244)</f>
        <v>0</v>
      </c>
      <c r="J245" s="865"/>
      <c r="K245" s="865"/>
      <c r="L245" s="865"/>
      <c r="M245" s="866"/>
      <c r="N245" s="129" t="s">
        <v>584</v>
      </c>
      <c r="O245" s="864">
        <f>SUM(R241:R244)</f>
        <v>0</v>
      </c>
      <c r="P245" s="865"/>
      <c r="Q245" s="865"/>
      <c r="R245" s="865"/>
      <c r="S245" s="129" t="s">
        <v>585</v>
      </c>
      <c r="T245" s="864">
        <f>SUM(U241:U244)</f>
        <v>0</v>
      </c>
      <c r="U245" s="866"/>
    </row>
    <row r="246" spans="1:21" ht="15.75" thickBot="1">
      <c r="A246" s="1021" t="s">
        <v>512</v>
      </c>
      <c r="B246" s="1022"/>
      <c r="C246" s="1022"/>
      <c r="D246" s="1022"/>
      <c r="E246" s="1022"/>
      <c r="F246" s="139"/>
      <c r="G246" s="140">
        <f>G227+G228+G240+G245</f>
        <v>0</v>
      </c>
      <c r="H246" s="141" t="s">
        <v>586</v>
      </c>
      <c r="I246" s="1023">
        <f>I227+I228+I240+I245</f>
        <v>0</v>
      </c>
      <c r="J246" s="1024"/>
      <c r="K246" s="1024"/>
      <c r="L246" s="1024"/>
      <c r="M246" s="1025"/>
      <c r="N246" s="36" t="s">
        <v>587</v>
      </c>
      <c r="O246" s="1023" t="e">
        <f>O227+O228+O240+O245</f>
        <v>#VALUE!</v>
      </c>
      <c r="P246" s="1024"/>
      <c r="Q246" s="1024"/>
      <c r="R246" s="1025"/>
      <c r="S246" s="142" t="s">
        <v>588</v>
      </c>
      <c r="T246" s="1023">
        <f>U227+U228+T240+T245</f>
        <v>0</v>
      </c>
      <c r="U246" s="1025"/>
    </row>
    <row r="247" spans="1:21">
      <c r="A247" s="478" t="s">
        <v>141</v>
      </c>
      <c r="B247" s="478"/>
      <c r="C247" s="478"/>
      <c r="D247" s="478"/>
      <c r="E247" s="478"/>
      <c r="F247" s="478"/>
      <c r="G247" s="478"/>
      <c r="H247" s="478"/>
      <c r="I247" s="478"/>
      <c r="J247" s="478"/>
      <c r="K247" s="478"/>
      <c r="L247" s="478"/>
      <c r="M247" s="478"/>
      <c r="N247" s="478"/>
      <c r="O247" s="478"/>
      <c r="P247" s="478"/>
      <c r="Q247" s="478"/>
      <c r="R247" s="478"/>
      <c r="S247" s="478"/>
      <c r="T247" s="478"/>
      <c r="U247" s="478"/>
    </row>
    <row r="248" spans="1:21">
      <c r="A248" s="77"/>
      <c r="B248" s="77"/>
      <c r="C248" s="77"/>
      <c r="D248" s="77"/>
      <c r="E248" s="77"/>
      <c r="F248" s="143"/>
      <c r="G248" s="77"/>
      <c r="H248" s="95"/>
      <c r="I248" s="95"/>
      <c r="J248" s="95"/>
      <c r="K248" s="95"/>
      <c r="L248" s="95"/>
      <c r="M248" s="95"/>
      <c r="N248" s="77"/>
      <c r="O248" s="77"/>
      <c r="P248" s="77"/>
      <c r="Q248" s="77"/>
      <c r="R248" s="77"/>
      <c r="S248" s="77"/>
      <c r="T248" s="77"/>
      <c r="U248" s="77"/>
    </row>
    <row r="249" spans="1:21">
      <c r="A249" s="77"/>
      <c r="B249" s="77"/>
      <c r="C249" s="77"/>
      <c r="D249" s="77"/>
      <c r="E249" s="77"/>
      <c r="F249" s="143"/>
      <c r="G249" s="77"/>
      <c r="H249" s="95"/>
      <c r="I249" s="95"/>
      <c r="J249" s="95"/>
      <c r="K249" s="95"/>
      <c r="L249" s="95"/>
      <c r="M249" s="95"/>
      <c r="N249" s="77"/>
      <c r="O249" s="77"/>
      <c r="P249" s="77"/>
      <c r="Q249" s="77"/>
      <c r="R249" s="77"/>
      <c r="S249" s="77"/>
      <c r="T249" s="77"/>
      <c r="U249" s="77"/>
    </row>
    <row r="250" spans="1:21" ht="20.25">
      <c r="A250" s="144"/>
      <c r="B250" s="1015" t="s">
        <v>589</v>
      </c>
      <c r="C250" s="1015"/>
      <c r="D250" s="1015"/>
      <c r="E250" s="145"/>
      <c r="F250" s="146"/>
      <c r="G250" s="146"/>
      <c r="H250" s="146"/>
      <c r="I250" s="146"/>
      <c r="J250" s="146"/>
      <c r="K250" s="146"/>
      <c r="L250" s="146"/>
      <c r="M250" s="146"/>
      <c r="N250" s="146"/>
      <c r="O250" s="146"/>
      <c r="P250" s="146"/>
      <c r="Q250" s="146"/>
      <c r="R250" s="1016" t="s">
        <v>590</v>
      </c>
      <c r="S250" s="1016"/>
      <c r="T250" s="1016"/>
      <c r="U250" s="1016"/>
    </row>
    <row r="251" spans="1:21" ht="15.75" thickBot="1">
      <c r="A251" s="112"/>
      <c r="B251" s="112"/>
      <c r="C251" s="112"/>
      <c r="D251" s="112"/>
      <c r="E251" s="112"/>
      <c r="F251" s="112"/>
      <c r="G251" s="112"/>
      <c r="H251" s="112"/>
      <c r="I251" s="112"/>
      <c r="J251" s="112"/>
      <c r="K251" s="112"/>
      <c r="L251" s="112"/>
      <c r="M251" s="112"/>
      <c r="N251" s="112"/>
      <c r="O251" s="112"/>
      <c r="P251" s="112"/>
      <c r="Q251" s="112"/>
      <c r="R251" s="112"/>
      <c r="S251" s="112"/>
      <c r="T251" s="112"/>
    </row>
    <row r="252" spans="1:21" ht="15.75" thickBot="1">
      <c r="A252" s="147" t="s">
        <v>591</v>
      </c>
      <c r="B252" s="148"/>
      <c r="C252" s="148"/>
      <c r="D252" s="728"/>
      <c r="E252" s="728"/>
      <c r="F252" s="728"/>
      <c r="G252" s="728"/>
      <c r="H252" s="728"/>
      <c r="I252" s="728"/>
      <c r="J252" s="728"/>
      <c r="K252" s="728"/>
      <c r="L252" s="728"/>
      <c r="M252" s="728"/>
      <c r="N252" s="728"/>
      <c r="O252" s="728"/>
      <c r="P252" s="728"/>
      <c r="Q252" s="728"/>
      <c r="R252" s="728"/>
      <c r="S252" s="728"/>
      <c r="T252" s="728"/>
      <c r="U252" s="929"/>
    </row>
    <row r="253" spans="1:21" ht="20.25" customHeight="1" thickBot="1">
      <c r="A253" s="1017" t="s">
        <v>592</v>
      </c>
      <c r="B253" s="1018"/>
      <c r="C253" s="1018"/>
      <c r="D253" s="1018"/>
      <c r="E253" s="1019"/>
      <c r="F253" s="820" t="s">
        <v>593</v>
      </c>
      <c r="G253" s="823"/>
      <c r="H253" s="820" t="s">
        <v>594</v>
      </c>
      <c r="I253" s="821"/>
      <c r="J253" s="821"/>
      <c r="K253" s="821"/>
      <c r="L253" s="821"/>
      <c r="M253" s="823"/>
      <c r="N253" s="820" t="s">
        <v>595</v>
      </c>
      <c r="O253" s="821"/>
      <c r="P253" s="821"/>
      <c r="Q253" s="821"/>
      <c r="R253" s="823"/>
      <c r="S253" s="820" t="s">
        <v>596</v>
      </c>
      <c r="T253" s="821"/>
      <c r="U253" s="824"/>
    </row>
    <row r="254" spans="1:21" ht="15" customHeight="1">
      <c r="A254" s="963" t="s">
        <v>597</v>
      </c>
      <c r="B254" s="1005" t="s">
        <v>598</v>
      </c>
      <c r="C254" s="1006"/>
      <c r="D254" s="1006"/>
      <c r="E254" s="1007"/>
      <c r="F254" s="22" t="s">
        <v>599</v>
      </c>
      <c r="G254" s="149"/>
      <c r="H254" s="22" t="s">
        <v>600</v>
      </c>
      <c r="I254" s="1008"/>
      <c r="J254" s="1009"/>
      <c r="K254" s="1009"/>
      <c r="L254" s="1009"/>
      <c r="M254" s="1009"/>
      <c r="N254" s="22" t="s">
        <v>601</v>
      </c>
      <c r="O254" s="898"/>
      <c r="P254" s="898"/>
      <c r="Q254" s="898"/>
      <c r="R254" s="898"/>
      <c r="S254" s="150" t="s">
        <v>602</v>
      </c>
      <c r="T254" s="990" t="e">
        <f>F254+H254-R254</f>
        <v>#VALUE!</v>
      </c>
      <c r="U254" s="868"/>
    </row>
    <row r="255" spans="1:21">
      <c r="A255" s="964"/>
      <c r="B255" s="902" t="s">
        <v>603</v>
      </c>
      <c r="C255" s="774"/>
      <c r="D255" s="774"/>
      <c r="E255" s="849"/>
      <c r="F255" s="27" t="s">
        <v>604</v>
      </c>
      <c r="G255" s="151"/>
      <c r="H255" s="27" t="s">
        <v>605</v>
      </c>
      <c r="I255" s="1010"/>
      <c r="J255" s="1011"/>
      <c r="K255" s="1011"/>
      <c r="L255" s="1011"/>
      <c r="M255" s="1011"/>
      <c r="N255" s="27" t="s">
        <v>606</v>
      </c>
      <c r="O255" s="906"/>
      <c r="P255" s="906"/>
      <c r="Q255" s="906"/>
      <c r="R255" s="906"/>
      <c r="S255" s="27" t="s">
        <v>607</v>
      </c>
      <c r="T255" s="982" t="e">
        <f>F255+H255-R255</f>
        <v>#VALUE!</v>
      </c>
      <c r="U255" s="983"/>
    </row>
    <row r="256" spans="1:21">
      <c r="A256" s="964"/>
      <c r="B256" s="902" t="s">
        <v>608</v>
      </c>
      <c r="C256" s="774"/>
      <c r="D256" s="774"/>
      <c r="E256" s="849"/>
      <c r="F256" s="27" t="s">
        <v>609</v>
      </c>
      <c r="G256" s="149"/>
      <c r="H256" s="27" t="s">
        <v>610</v>
      </c>
      <c r="I256" s="905"/>
      <c r="J256" s="906"/>
      <c r="K256" s="906"/>
      <c r="L256" s="906"/>
      <c r="M256" s="906"/>
      <c r="N256" s="27" t="s">
        <v>611</v>
      </c>
      <c r="O256" s="906"/>
      <c r="P256" s="906"/>
      <c r="Q256" s="906"/>
      <c r="R256" s="906"/>
      <c r="S256" s="27" t="s">
        <v>612</v>
      </c>
      <c r="T256" s="967" t="e">
        <f>F256+H256-R256</f>
        <v>#VALUE!</v>
      </c>
      <c r="U256" s="968"/>
    </row>
    <row r="257" spans="1:21">
      <c r="A257" s="964"/>
      <c r="B257" s="902" t="s">
        <v>613</v>
      </c>
      <c r="C257" s="774"/>
      <c r="D257" s="774"/>
      <c r="E257" s="849"/>
      <c r="F257" s="27" t="s">
        <v>614</v>
      </c>
      <c r="G257" s="151"/>
      <c r="H257" s="27" t="s">
        <v>615</v>
      </c>
      <c r="I257" s="1002"/>
      <c r="J257" s="1003"/>
      <c r="K257" s="1003"/>
      <c r="L257" s="1003"/>
      <c r="M257" s="1003"/>
      <c r="N257" s="27" t="s">
        <v>616</v>
      </c>
      <c r="O257" s="906"/>
      <c r="P257" s="906"/>
      <c r="Q257" s="906"/>
      <c r="R257" s="906"/>
      <c r="S257" s="27" t="s">
        <v>617</v>
      </c>
      <c r="T257" s="967" t="e">
        <f>F257+H257-R257</f>
        <v>#VALUE!</v>
      </c>
      <c r="U257" s="968"/>
    </row>
    <row r="258" spans="1:21">
      <c r="A258" s="964"/>
      <c r="B258" s="902" t="s">
        <v>618</v>
      </c>
      <c r="C258" s="774"/>
      <c r="D258" s="774"/>
      <c r="E258" s="849"/>
      <c r="F258" s="27" t="s">
        <v>619</v>
      </c>
      <c r="G258" s="151"/>
      <c r="H258" s="27" t="s">
        <v>620</v>
      </c>
      <c r="I258" s="905"/>
      <c r="J258" s="906"/>
      <c r="K258" s="906"/>
      <c r="L258" s="906"/>
      <c r="M258" s="906"/>
      <c r="N258" s="27" t="s">
        <v>621</v>
      </c>
      <c r="O258" s="906"/>
      <c r="P258" s="906"/>
      <c r="Q258" s="906"/>
      <c r="R258" s="906"/>
      <c r="S258" s="27" t="s">
        <v>622</v>
      </c>
      <c r="T258" s="982" t="e">
        <f>F258+H258-R258</f>
        <v>#VALUE!</v>
      </c>
      <c r="U258" s="983"/>
    </row>
    <row r="259" spans="1:21" ht="15" customHeight="1">
      <c r="A259" s="964"/>
      <c r="B259" s="994" t="s">
        <v>623</v>
      </c>
      <c r="C259" s="995"/>
      <c r="D259" s="995"/>
      <c r="E259" s="996"/>
      <c r="F259" s="27" t="s">
        <v>624</v>
      </c>
      <c r="G259" s="151"/>
      <c r="H259" s="27" t="s">
        <v>625</v>
      </c>
      <c r="I259" s="905"/>
      <c r="J259" s="906"/>
      <c r="K259" s="906"/>
      <c r="L259" s="906"/>
      <c r="M259" s="906"/>
      <c r="N259" s="27" t="s">
        <v>626</v>
      </c>
      <c r="O259" s="906"/>
      <c r="P259" s="906"/>
      <c r="Q259" s="906"/>
      <c r="R259" s="906"/>
      <c r="S259" s="27" t="s">
        <v>627</v>
      </c>
      <c r="T259" s="997" t="e">
        <f t="shared" ref="T259:T262" si="1">F259+H259-R259</f>
        <v>#VALUE!</v>
      </c>
      <c r="U259" s="998"/>
    </row>
    <row r="260" spans="1:21" ht="15.75" customHeight="1">
      <c r="A260" s="964"/>
      <c r="B260" s="994" t="s">
        <v>628</v>
      </c>
      <c r="C260" s="995"/>
      <c r="D260" s="995"/>
      <c r="E260" s="996"/>
      <c r="F260" s="27" t="s">
        <v>629</v>
      </c>
      <c r="G260" s="151"/>
      <c r="H260" s="27" t="s">
        <v>630</v>
      </c>
      <c r="I260" s="905"/>
      <c r="J260" s="906"/>
      <c r="K260" s="906"/>
      <c r="L260" s="906"/>
      <c r="M260" s="906"/>
      <c r="N260" s="27" t="s">
        <v>631</v>
      </c>
      <c r="O260" s="906"/>
      <c r="P260" s="906"/>
      <c r="Q260" s="906"/>
      <c r="R260" s="906"/>
      <c r="S260" s="27" t="s">
        <v>632</v>
      </c>
      <c r="T260" s="967" t="e">
        <f t="shared" si="1"/>
        <v>#VALUE!</v>
      </c>
      <c r="U260" s="968"/>
    </row>
    <row r="261" spans="1:21" ht="15" customHeight="1">
      <c r="A261" s="964"/>
      <c r="B261" s="994" t="s">
        <v>633</v>
      </c>
      <c r="C261" s="995"/>
      <c r="D261" s="995"/>
      <c r="E261" s="996"/>
      <c r="F261" s="27" t="s">
        <v>634</v>
      </c>
      <c r="G261" s="152"/>
      <c r="H261" s="27" t="s">
        <v>398</v>
      </c>
      <c r="I261" s="905"/>
      <c r="J261" s="906"/>
      <c r="K261" s="906"/>
      <c r="L261" s="906"/>
      <c r="M261" s="906"/>
      <c r="N261" s="27" t="s">
        <v>635</v>
      </c>
      <c r="O261" s="906"/>
      <c r="P261" s="906"/>
      <c r="Q261" s="906"/>
      <c r="R261" s="906"/>
      <c r="S261" s="27" t="s">
        <v>636</v>
      </c>
      <c r="T261" s="967" t="e">
        <f t="shared" si="1"/>
        <v>#VALUE!</v>
      </c>
      <c r="U261" s="968"/>
    </row>
    <row r="262" spans="1:21">
      <c r="A262" s="964"/>
      <c r="B262" s="1012" t="s">
        <v>637</v>
      </c>
      <c r="C262" s="751"/>
      <c r="D262" s="751"/>
      <c r="E262" s="1013"/>
      <c r="F262" s="111" t="s">
        <v>638</v>
      </c>
      <c r="G262" s="152"/>
      <c r="H262" s="111" t="s">
        <v>639</v>
      </c>
      <c r="I262" s="1014"/>
      <c r="J262" s="979"/>
      <c r="K262" s="979"/>
      <c r="L262" s="979"/>
      <c r="M262" s="979"/>
      <c r="N262" s="27" t="s">
        <v>640</v>
      </c>
      <c r="O262" s="979"/>
      <c r="P262" s="979"/>
      <c r="Q262" s="979"/>
      <c r="R262" s="979"/>
      <c r="S262" s="27" t="s">
        <v>641</v>
      </c>
      <c r="T262" s="967" t="e">
        <f t="shared" si="1"/>
        <v>#VALUE!</v>
      </c>
      <c r="U262" s="968"/>
    </row>
    <row r="263" spans="1:21">
      <c r="A263" s="1004"/>
      <c r="B263" s="991" t="s">
        <v>642</v>
      </c>
      <c r="C263" s="992"/>
      <c r="D263" s="992"/>
      <c r="E263" s="993"/>
      <c r="F263" s="129" t="s">
        <v>643</v>
      </c>
      <c r="G263" s="31">
        <f>SUM(G254:G262)</f>
        <v>0</v>
      </c>
      <c r="H263" s="27" t="s">
        <v>644</v>
      </c>
      <c r="I263" s="864">
        <f>SUM(M254:M262)</f>
        <v>0</v>
      </c>
      <c r="J263" s="865"/>
      <c r="K263" s="865"/>
      <c r="L263" s="865"/>
      <c r="M263" s="865"/>
      <c r="N263" s="129" t="s">
        <v>645</v>
      </c>
      <c r="O263" s="865">
        <f>SUM(R254:R262)</f>
        <v>0</v>
      </c>
      <c r="P263" s="865"/>
      <c r="Q263" s="865"/>
      <c r="R263" s="865"/>
      <c r="S263" s="129" t="s">
        <v>646</v>
      </c>
      <c r="T263" s="865">
        <f>SUM(U254:U262)</f>
        <v>0</v>
      </c>
      <c r="U263" s="866"/>
    </row>
    <row r="264" spans="1:21" ht="15" customHeight="1">
      <c r="A264" s="963" t="s">
        <v>185</v>
      </c>
      <c r="B264" s="965" t="s">
        <v>647</v>
      </c>
      <c r="C264" s="807"/>
      <c r="D264" s="807"/>
      <c r="E264" s="966"/>
      <c r="F264" s="27" t="s">
        <v>648</v>
      </c>
      <c r="G264" s="149"/>
      <c r="H264" s="117" t="s">
        <v>649</v>
      </c>
      <c r="I264" s="897"/>
      <c r="J264" s="898"/>
      <c r="K264" s="898"/>
      <c r="L264" s="898"/>
      <c r="M264" s="898"/>
      <c r="N264" s="27" t="s">
        <v>650</v>
      </c>
      <c r="O264" s="898"/>
      <c r="P264" s="898"/>
      <c r="Q264" s="898"/>
      <c r="R264" s="898"/>
      <c r="S264" s="27" t="s">
        <v>651</v>
      </c>
      <c r="T264" s="967" t="e">
        <f>F264+H264-R264</f>
        <v>#VALUE!</v>
      </c>
      <c r="U264" s="968" t="e">
        <f t="shared" ref="U264:U274" si="2">F264+H264-R264</f>
        <v>#VALUE!</v>
      </c>
    </row>
    <row r="265" spans="1:21" ht="15" customHeight="1">
      <c r="A265" s="964"/>
      <c r="B265" s="969" t="s">
        <v>652</v>
      </c>
      <c r="C265" s="970"/>
      <c r="D265" s="970"/>
      <c r="E265" s="971"/>
      <c r="F265" s="27" t="s">
        <v>653</v>
      </c>
      <c r="G265" s="151"/>
      <c r="H265" s="153">
        <v>5</v>
      </c>
      <c r="I265" s="905"/>
      <c r="J265" s="906"/>
      <c r="K265" s="906"/>
      <c r="L265" s="906"/>
      <c r="M265" s="906"/>
      <c r="N265" s="27" t="s">
        <v>654</v>
      </c>
      <c r="O265" s="906"/>
      <c r="P265" s="906"/>
      <c r="Q265" s="906"/>
      <c r="R265" s="906"/>
      <c r="S265" s="27" t="s">
        <v>655</v>
      </c>
      <c r="T265" s="967" t="e">
        <f t="shared" ref="T265:T274" si="3">F265+H265-R265</f>
        <v>#VALUE!</v>
      </c>
      <c r="U265" s="968" t="e">
        <f t="shared" si="2"/>
        <v>#VALUE!</v>
      </c>
    </row>
    <row r="266" spans="1:21" ht="15" customHeight="1">
      <c r="A266" s="964"/>
      <c r="B266" s="969" t="s">
        <v>656</v>
      </c>
      <c r="C266" s="970"/>
      <c r="D266" s="970"/>
      <c r="E266" s="971"/>
      <c r="F266" s="27" t="s">
        <v>657</v>
      </c>
      <c r="G266" s="151"/>
      <c r="H266" s="27" t="s">
        <v>658</v>
      </c>
      <c r="I266" s="905"/>
      <c r="J266" s="906"/>
      <c r="K266" s="906"/>
      <c r="L266" s="906"/>
      <c r="M266" s="906"/>
      <c r="N266" s="27" t="s">
        <v>659</v>
      </c>
      <c r="O266" s="906"/>
      <c r="P266" s="906"/>
      <c r="Q266" s="906"/>
      <c r="R266" s="906"/>
      <c r="S266" s="27" t="s">
        <v>660</v>
      </c>
      <c r="T266" s="967" t="e">
        <f t="shared" si="3"/>
        <v>#VALUE!</v>
      </c>
      <c r="U266" s="968" t="e">
        <f t="shared" si="2"/>
        <v>#VALUE!</v>
      </c>
    </row>
    <row r="267" spans="1:21" ht="15" customHeight="1">
      <c r="A267" s="964"/>
      <c r="B267" s="999" t="s">
        <v>661</v>
      </c>
      <c r="C267" s="1000"/>
      <c r="D267" s="1000"/>
      <c r="E267" s="1001"/>
      <c r="F267" s="27" t="s">
        <v>662</v>
      </c>
      <c r="G267" s="151"/>
      <c r="H267" s="27" t="s">
        <v>663</v>
      </c>
      <c r="I267" s="905"/>
      <c r="J267" s="906"/>
      <c r="K267" s="906"/>
      <c r="L267" s="906"/>
      <c r="M267" s="906"/>
      <c r="N267" s="27" t="s">
        <v>664</v>
      </c>
      <c r="O267" s="906"/>
      <c r="P267" s="906"/>
      <c r="Q267" s="906"/>
      <c r="R267" s="906"/>
      <c r="S267" s="27" t="s">
        <v>665</v>
      </c>
      <c r="T267" s="967" t="e">
        <f t="shared" si="3"/>
        <v>#VALUE!</v>
      </c>
      <c r="U267" s="968" t="e">
        <f t="shared" si="2"/>
        <v>#VALUE!</v>
      </c>
    </row>
    <row r="268" spans="1:21">
      <c r="A268" s="964"/>
      <c r="B268" s="902" t="s">
        <v>666</v>
      </c>
      <c r="C268" s="774"/>
      <c r="D268" s="774"/>
      <c r="E268" s="849"/>
      <c r="F268" s="27" t="s">
        <v>667</v>
      </c>
      <c r="G268" s="151"/>
      <c r="H268" s="27" t="s">
        <v>668</v>
      </c>
      <c r="I268" s="905"/>
      <c r="J268" s="906"/>
      <c r="K268" s="906"/>
      <c r="L268" s="906"/>
      <c r="M268" s="906"/>
      <c r="N268" s="27" t="s">
        <v>669</v>
      </c>
      <c r="O268" s="906"/>
      <c r="P268" s="906"/>
      <c r="Q268" s="906"/>
      <c r="R268" s="906"/>
      <c r="S268" s="27" t="s">
        <v>670</v>
      </c>
      <c r="T268" s="967" t="e">
        <f t="shared" si="3"/>
        <v>#VALUE!</v>
      </c>
      <c r="U268" s="968" t="e">
        <f t="shared" si="2"/>
        <v>#VALUE!</v>
      </c>
    </row>
    <row r="269" spans="1:21" ht="15" customHeight="1">
      <c r="A269" s="964"/>
      <c r="B269" s="969" t="s">
        <v>671</v>
      </c>
      <c r="C269" s="970"/>
      <c r="D269" s="970"/>
      <c r="E269" s="971"/>
      <c r="F269" s="27" t="s">
        <v>672</v>
      </c>
      <c r="G269" s="151"/>
      <c r="H269" s="27" t="s">
        <v>673</v>
      </c>
      <c r="I269" s="905"/>
      <c r="J269" s="906"/>
      <c r="K269" s="906"/>
      <c r="L269" s="906"/>
      <c r="M269" s="906"/>
      <c r="N269" s="27" t="s">
        <v>674</v>
      </c>
      <c r="O269" s="906"/>
      <c r="P269" s="906"/>
      <c r="Q269" s="906"/>
      <c r="R269" s="906"/>
      <c r="S269" s="27" t="s">
        <v>675</v>
      </c>
      <c r="T269" s="967" t="e">
        <f t="shared" si="3"/>
        <v>#VALUE!</v>
      </c>
      <c r="U269" s="968" t="e">
        <f t="shared" si="2"/>
        <v>#VALUE!</v>
      </c>
    </row>
    <row r="270" spans="1:21">
      <c r="A270" s="964"/>
      <c r="B270" s="902" t="s">
        <v>676</v>
      </c>
      <c r="C270" s="774"/>
      <c r="D270" s="774"/>
      <c r="E270" s="849"/>
      <c r="F270" s="27" t="s">
        <v>677</v>
      </c>
      <c r="G270" s="151"/>
      <c r="H270" s="27" t="s">
        <v>678</v>
      </c>
      <c r="I270" s="905"/>
      <c r="J270" s="906"/>
      <c r="K270" s="906"/>
      <c r="L270" s="906"/>
      <c r="M270" s="906"/>
      <c r="N270" s="27" t="s">
        <v>679</v>
      </c>
      <c r="O270" s="906"/>
      <c r="P270" s="906"/>
      <c r="Q270" s="906"/>
      <c r="R270" s="906"/>
      <c r="S270" s="27" t="s">
        <v>680</v>
      </c>
      <c r="T270" s="967" t="e">
        <f t="shared" si="3"/>
        <v>#VALUE!</v>
      </c>
      <c r="U270" s="968" t="e">
        <f t="shared" si="2"/>
        <v>#VALUE!</v>
      </c>
    </row>
    <row r="271" spans="1:21" ht="15" customHeight="1">
      <c r="A271" s="964"/>
      <c r="B271" s="969" t="s">
        <v>681</v>
      </c>
      <c r="C271" s="970"/>
      <c r="D271" s="970"/>
      <c r="E271" s="971"/>
      <c r="F271" s="153">
        <v>6</v>
      </c>
      <c r="G271" s="151"/>
      <c r="H271" s="27" t="s">
        <v>682</v>
      </c>
      <c r="I271" s="905"/>
      <c r="J271" s="906"/>
      <c r="K271" s="906"/>
      <c r="L271" s="906"/>
      <c r="M271" s="906"/>
      <c r="N271" s="27" t="s">
        <v>683</v>
      </c>
      <c r="O271" s="906"/>
      <c r="P271" s="906"/>
      <c r="Q271" s="906"/>
      <c r="R271" s="906"/>
      <c r="S271" s="27" t="s">
        <v>684</v>
      </c>
      <c r="T271" s="967" t="e">
        <f t="shared" si="3"/>
        <v>#VALUE!</v>
      </c>
      <c r="U271" s="968" t="e">
        <f t="shared" si="2"/>
        <v>#VALUE!</v>
      </c>
    </row>
    <row r="272" spans="1:21" ht="15" customHeight="1">
      <c r="A272" s="964"/>
      <c r="B272" s="969" t="s">
        <v>685</v>
      </c>
      <c r="C272" s="970"/>
      <c r="D272" s="970"/>
      <c r="E272" s="971"/>
      <c r="F272" s="27" t="s">
        <v>686</v>
      </c>
      <c r="G272" s="151"/>
      <c r="H272" s="27" t="s">
        <v>687</v>
      </c>
      <c r="I272" s="905"/>
      <c r="J272" s="906"/>
      <c r="K272" s="906"/>
      <c r="L272" s="906"/>
      <c r="M272" s="906"/>
      <c r="N272" s="27" t="s">
        <v>688</v>
      </c>
      <c r="O272" s="906"/>
      <c r="P272" s="906"/>
      <c r="Q272" s="906"/>
      <c r="R272" s="906"/>
      <c r="S272" s="27" t="s">
        <v>689</v>
      </c>
      <c r="T272" s="967" t="e">
        <f t="shared" si="3"/>
        <v>#VALUE!</v>
      </c>
      <c r="U272" s="968" t="e">
        <f t="shared" si="2"/>
        <v>#VALUE!</v>
      </c>
    </row>
    <row r="273" spans="1:21" ht="15" customHeight="1">
      <c r="A273" s="964"/>
      <c r="B273" s="994" t="s">
        <v>690</v>
      </c>
      <c r="C273" s="995"/>
      <c r="D273" s="995"/>
      <c r="E273" s="996"/>
      <c r="F273" s="27" t="s">
        <v>691</v>
      </c>
      <c r="G273" s="151"/>
      <c r="H273" s="27" t="s">
        <v>692</v>
      </c>
      <c r="I273" s="905"/>
      <c r="J273" s="906"/>
      <c r="K273" s="906"/>
      <c r="L273" s="906"/>
      <c r="M273" s="906"/>
      <c r="N273" s="27" t="s">
        <v>693</v>
      </c>
      <c r="O273" s="906"/>
      <c r="P273" s="906"/>
      <c r="Q273" s="906"/>
      <c r="R273" s="906"/>
      <c r="S273" s="27" t="s">
        <v>694</v>
      </c>
      <c r="T273" s="967" t="e">
        <f t="shared" si="3"/>
        <v>#VALUE!</v>
      </c>
      <c r="U273" s="968" t="e">
        <f t="shared" si="2"/>
        <v>#VALUE!</v>
      </c>
    </row>
    <row r="274" spans="1:21" ht="15.75" customHeight="1">
      <c r="A274" s="964"/>
      <c r="B274" s="875" t="s">
        <v>695</v>
      </c>
      <c r="C274" s="876"/>
      <c r="D274" s="876"/>
      <c r="E274" s="877"/>
      <c r="F274" s="27" t="s">
        <v>696</v>
      </c>
      <c r="G274" s="154"/>
      <c r="H274" s="27" t="s">
        <v>697</v>
      </c>
      <c r="I274" s="905"/>
      <c r="J274" s="906"/>
      <c r="K274" s="906"/>
      <c r="L274" s="906"/>
      <c r="M274" s="906"/>
      <c r="N274" s="27" t="s">
        <v>698</v>
      </c>
      <c r="O274" s="979"/>
      <c r="P274" s="979"/>
      <c r="Q274" s="979"/>
      <c r="R274" s="979"/>
      <c r="S274" s="27" t="s">
        <v>699</v>
      </c>
      <c r="T274" s="967" t="e">
        <f t="shared" si="3"/>
        <v>#VALUE!</v>
      </c>
      <c r="U274" s="968" t="e">
        <f t="shared" si="2"/>
        <v>#VALUE!</v>
      </c>
    </row>
    <row r="275" spans="1:21">
      <c r="A275" s="964"/>
      <c r="B275" s="991" t="s">
        <v>700</v>
      </c>
      <c r="C275" s="992"/>
      <c r="D275" s="992"/>
      <c r="E275" s="993"/>
      <c r="F275" s="117" t="s">
        <v>701</v>
      </c>
      <c r="G275" s="31">
        <f>SUM(G264:G274)</f>
        <v>0</v>
      </c>
      <c r="H275" s="117" t="s">
        <v>702</v>
      </c>
      <c r="I275" s="864">
        <f>SUM(M264:M274)</f>
        <v>0</v>
      </c>
      <c r="J275" s="865"/>
      <c r="K275" s="865"/>
      <c r="L275" s="865"/>
      <c r="M275" s="865"/>
      <c r="N275" s="117" t="s">
        <v>703</v>
      </c>
      <c r="O275" s="865">
        <f>SUM(R264:R274)</f>
        <v>0</v>
      </c>
      <c r="P275" s="865"/>
      <c r="Q275" s="865"/>
      <c r="R275" s="865"/>
      <c r="S275" s="117" t="s">
        <v>704</v>
      </c>
      <c r="T275" s="865" t="e">
        <f>SUM(U256:U274)</f>
        <v>#VALUE!</v>
      </c>
      <c r="U275" s="866"/>
    </row>
    <row r="276" spans="1:21" ht="15" customHeight="1">
      <c r="A276" s="984" t="s">
        <v>705</v>
      </c>
      <c r="B276" s="985" t="s">
        <v>706</v>
      </c>
      <c r="C276" s="988" t="s">
        <v>707</v>
      </c>
      <c r="D276" s="988"/>
      <c r="E276" s="989"/>
      <c r="F276" s="117" t="s">
        <v>708</v>
      </c>
      <c r="G276" s="155"/>
      <c r="H276" s="117" t="s">
        <v>709</v>
      </c>
      <c r="I276" s="897"/>
      <c r="J276" s="898"/>
      <c r="K276" s="898"/>
      <c r="L276" s="898"/>
      <c r="M276" s="898"/>
      <c r="N276" s="156" t="s">
        <v>710</v>
      </c>
      <c r="O276" s="898"/>
      <c r="P276" s="898"/>
      <c r="Q276" s="898"/>
      <c r="R276" s="898"/>
      <c r="S276" s="156" t="s">
        <v>711</v>
      </c>
      <c r="T276" s="990" t="e">
        <f>F276+H276-R276</f>
        <v>#VALUE!</v>
      </c>
      <c r="U276" s="868"/>
    </row>
    <row r="277" spans="1:21">
      <c r="A277" s="792"/>
      <c r="B277" s="986"/>
      <c r="C277" s="844" t="s">
        <v>712</v>
      </c>
      <c r="D277" s="844"/>
      <c r="E277" s="845"/>
      <c r="F277" s="27" t="s">
        <v>713</v>
      </c>
      <c r="G277" s="151"/>
      <c r="H277" s="153">
        <v>7</v>
      </c>
      <c r="I277" s="905"/>
      <c r="J277" s="906"/>
      <c r="K277" s="906"/>
      <c r="L277" s="906"/>
      <c r="M277" s="906"/>
      <c r="N277" s="157" t="s">
        <v>714</v>
      </c>
      <c r="O277" s="906"/>
      <c r="P277" s="906"/>
      <c r="Q277" s="906"/>
      <c r="R277" s="906"/>
      <c r="S277" s="157" t="s">
        <v>715</v>
      </c>
      <c r="T277" s="967" t="e">
        <f t="shared" ref="T277:T283" si="4">F277+H277-R277</f>
        <v>#VALUE!</v>
      </c>
      <c r="U277" s="968"/>
    </row>
    <row r="278" spans="1:21">
      <c r="A278" s="792"/>
      <c r="B278" s="986"/>
      <c r="C278" s="844" t="s">
        <v>716</v>
      </c>
      <c r="D278" s="844"/>
      <c r="E278" s="845"/>
      <c r="F278" s="27" t="s">
        <v>717</v>
      </c>
      <c r="G278" s="151"/>
      <c r="H278" s="157" t="s">
        <v>718</v>
      </c>
      <c r="I278" s="905"/>
      <c r="J278" s="906"/>
      <c r="K278" s="906"/>
      <c r="L278" s="906"/>
      <c r="M278" s="906"/>
      <c r="N278" s="157" t="s">
        <v>718</v>
      </c>
      <c r="O278" s="906"/>
      <c r="P278" s="906"/>
      <c r="Q278" s="906"/>
      <c r="R278" s="906"/>
      <c r="S278" s="157" t="s">
        <v>719</v>
      </c>
      <c r="T278" s="982" t="e">
        <f t="shared" si="4"/>
        <v>#VALUE!</v>
      </c>
      <c r="U278" s="983"/>
    </row>
    <row r="279" spans="1:21">
      <c r="A279" s="792"/>
      <c r="B279" s="986"/>
      <c r="C279" s="844" t="s">
        <v>720</v>
      </c>
      <c r="D279" s="844"/>
      <c r="E279" s="845"/>
      <c r="F279" s="27" t="s">
        <v>721</v>
      </c>
      <c r="G279" s="151"/>
      <c r="H279" s="27" t="s">
        <v>722</v>
      </c>
      <c r="I279" s="905"/>
      <c r="J279" s="906"/>
      <c r="K279" s="906"/>
      <c r="L279" s="906"/>
      <c r="M279" s="906"/>
      <c r="N279" s="27" t="s">
        <v>723</v>
      </c>
      <c r="O279" s="906"/>
      <c r="P279" s="906"/>
      <c r="Q279" s="906"/>
      <c r="R279" s="906"/>
      <c r="S279" s="157" t="s">
        <v>724</v>
      </c>
      <c r="T279" s="982" t="e">
        <f t="shared" si="4"/>
        <v>#VALUE!</v>
      </c>
      <c r="U279" s="983"/>
    </row>
    <row r="280" spans="1:21" ht="15" customHeight="1">
      <c r="A280" s="792"/>
      <c r="B280" s="987"/>
      <c r="C280" s="980" t="s">
        <v>725</v>
      </c>
      <c r="D280" s="980"/>
      <c r="E280" s="981"/>
      <c r="F280" s="157" t="s">
        <v>726</v>
      </c>
      <c r="G280" s="151"/>
      <c r="H280" s="157" t="s">
        <v>727</v>
      </c>
      <c r="I280" s="905"/>
      <c r="J280" s="906"/>
      <c r="K280" s="906"/>
      <c r="L280" s="906"/>
      <c r="M280" s="906"/>
      <c r="N280" s="157" t="s">
        <v>727</v>
      </c>
      <c r="O280" s="906"/>
      <c r="P280" s="906"/>
      <c r="Q280" s="906"/>
      <c r="R280" s="906"/>
      <c r="S280" s="157" t="s">
        <v>728</v>
      </c>
      <c r="T280" s="967">
        <f t="shared" si="4"/>
        <v>15</v>
      </c>
      <c r="U280" s="968"/>
    </row>
    <row r="281" spans="1:21">
      <c r="A281" s="792"/>
      <c r="B281" s="975" t="s">
        <v>729</v>
      </c>
      <c r="C281" s="844"/>
      <c r="D281" s="844"/>
      <c r="E281" s="845"/>
      <c r="F281" s="157" t="s">
        <v>730</v>
      </c>
      <c r="G281" s="151"/>
      <c r="H281" s="157" t="s">
        <v>731</v>
      </c>
      <c r="I281" s="905"/>
      <c r="J281" s="906"/>
      <c r="K281" s="906"/>
      <c r="L281" s="906"/>
      <c r="M281" s="906"/>
      <c r="N281" s="157" t="s">
        <v>732</v>
      </c>
      <c r="O281" s="906"/>
      <c r="P281" s="906"/>
      <c r="Q281" s="906"/>
      <c r="R281" s="906"/>
      <c r="S281" s="157" t="s">
        <v>733</v>
      </c>
      <c r="T281" s="967" t="e">
        <f t="shared" si="4"/>
        <v>#VALUE!</v>
      </c>
      <c r="U281" s="968"/>
    </row>
    <row r="282" spans="1:21">
      <c r="A282" s="792"/>
      <c r="B282" s="975" t="s">
        <v>734</v>
      </c>
      <c r="C282" s="844"/>
      <c r="D282" s="844"/>
      <c r="E282" s="845"/>
      <c r="F282" s="157" t="s">
        <v>735</v>
      </c>
      <c r="G282" s="151"/>
      <c r="H282" s="157" t="s">
        <v>736</v>
      </c>
      <c r="I282" s="905"/>
      <c r="J282" s="906"/>
      <c r="K282" s="906"/>
      <c r="L282" s="906"/>
      <c r="M282" s="906"/>
      <c r="N282" s="157" t="s">
        <v>737</v>
      </c>
      <c r="O282" s="906"/>
      <c r="P282" s="906"/>
      <c r="Q282" s="906"/>
      <c r="R282" s="906"/>
      <c r="S282" s="157" t="s">
        <v>738</v>
      </c>
      <c r="T282" s="967" t="e">
        <f t="shared" si="4"/>
        <v>#VALUE!</v>
      </c>
      <c r="U282" s="968"/>
    </row>
    <row r="283" spans="1:21">
      <c r="A283" s="792"/>
      <c r="B283" s="976" t="s">
        <v>739</v>
      </c>
      <c r="C283" s="977"/>
      <c r="D283" s="977"/>
      <c r="E283" s="978"/>
      <c r="F283" s="157" t="s">
        <v>740</v>
      </c>
      <c r="G283" s="154"/>
      <c r="H283" s="158" t="s">
        <v>741</v>
      </c>
      <c r="I283" s="905"/>
      <c r="J283" s="906"/>
      <c r="K283" s="906"/>
      <c r="L283" s="906"/>
      <c r="M283" s="906"/>
      <c r="N283" s="157" t="s">
        <v>742</v>
      </c>
      <c r="O283" s="979"/>
      <c r="P283" s="979"/>
      <c r="Q283" s="979"/>
      <c r="R283" s="979"/>
      <c r="S283" s="157" t="s">
        <v>743</v>
      </c>
      <c r="T283" s="967" t="e">
        <f t="shared" si="4"/>
        <v>#VALUE!</v>
      </c>
      <c r="U283" s="968"/>
    </row>
    <row r="284" spans="1:21">
      <c r="A284" s="793"/>
      <c r="B284" s="991" t="s">
        <v>744</v>
      </c>
      <c r="C284" s="992"/>
      <c r="D284" s="992"/>
      <c r="E284" s="993"/>
      <c r="F284" s="159" t="s">
        <v>745</v>
      </c>
      <c r="G284" s="31">
        <f>SUM(G276:G283)</f>
        <v>0</v>
      </c>
      <c r="H284" s="158" t="s">
        <v>746</v>
      </c>
      <c r="I284" s="31"/>
      <c r="J284" s="31"/>
      <c r="K284" s="31"/>
      <c r="L284" s="31"/>
      <c r="M284" s="31">
        <f t="shared" ref="M284" si="5">SUM(M276:M283)</f>
        <v>0</v>
      </c>
      <c r="N284" s="159" t="s">
        <v>747</v>
      </c>
      <c r="O284" s="865">
        <f>SUM(R276:R283)</f>
        <v>0</v>
      </c>
      <c r="P284" s="865"/>
      <c r="Q284" s="865"/>
      <c r="R284" s="865"/>
      <c r="S284" s="160" t="s">
        <v>748</v>
      </c>
      <c r="T284" s="864">
        <f>SUM(U276:U283)</f>
        <v>0</v>
      </c>
      <c r="U284" s="866"/>
    </row>
    <row r="285" spans="1:21" ht="15.75" thickBot="1">
      <c r="A285" s="972" t="s">
        <v>749</v>
      </c>
      <c r="B285" s="973"/>
      <c r="C285" s="973"/>
      <c r="D285" s="973"/>
      <c r="E285" s="974"/>
      <c r="F285" s="161" t="s">
        <v>750</v>
      </c>
      <c r="G285" s="31">
        <f>G263+G275+G284</f>
        <v>0</v>
      </c>
      <c r="H285" s="159" t="s">
        <v>751</v>
      </c>
      <c r="I285" s="31"/>
      <c r="J285" s="31"/>
      <c r="K285" s="31"/>
      <c r="L285" s="31"/>
      <c r="M285" s="162"/>
      <c r="N285" s="163" t="s">
        <v>752</v>
      </c>
      <c r="O285" s="865">
        <f>O263+O275+O284</f>
        <v>0</v>
      </c>
      <c r="P285" s="865"/>
      <c r="Q285" s="865"/>
      <c r="R285" s="865"/>
      <c r="S285" s="161" t="s">
        <v>753</v>
      </c>
      <c r="T285" s="864" t="e">
        <f>T263+T275+T284</f>
        <v>#VALUE!</v>
      </c>
      <c r="U285" s="866"/>
    </row>
    <row r="286" spans="1:21" ht="15" customHeight="1">
      <c r="A286" s="164"/>
      <c r="B286" s="165"/>
      <c r="C286" s="165"/>
      <c r="D286" s="949" t="s">
        <v>754</v>
      </c>
      <c r="E286" s="952" t="s">
        <v>755</v>
      </c>
      <c r="F286" s="953"/>
      <c r="G286" s="166"/>
      <c r="H286" s="157" t="s">
        <v>756</v>
      </c>
      <c r="I286" s="149"/>
      <c r="J286" s="149"/>
      <c r="K286" s="149"/>
      <c r="L286" s="149"/>
      <c r="M286" s="149"/>
      <c r="N286" s="156" t="s">
        <v>757</v>
      </c>
      <c r="O286" s="898"/>
      <c r="P286" s="898"/>
      <c r="Q286" s="898"/>
      <c r="R286" s="954"/>
      <c r="S286" s="469"/>
      <c r="T286" s="470"/>
      <c r="U286" s="743"/>
    </row>
    <row r="287" spans="1:21">
      <c r="A287" s="164"/>
      <c r="B287" s="165"/>
      <c r="C287" s="165"/>
      <c r="D287" s="950"/>
      <c r="E287" s="952" t="s">
        <v>758</v>
      </c>
      <c r="F287" s="958"/>
      <c r="G287" s="166"/>
      <c r="H287" s="157" t="s">
        <v>759</v>
      </c>
      <c r="I287" s="151"/>
      <c r="J287" s="151"/>
      <c r="K287" s="151"/>
      <c r="L287" s="151"/>
      <c r="M287" s="151"/>
      <c r="N287" s="157" t="s">
        <v>760</v>
      </c>
      <c r="O287" s="906"/>
      <c r="P287" s="906"/>
      <c r="Q287" s="906"/>
      <c r="R287" s="959"/>
      <c r="S287" s="469"/>
      <c r="T287" s="470"/>
      <c r="U287" s="743"/>
    </row>
    <row r="288" spans="1:21" ht="15.75" thickBot="1">
      <c r="A288" s="167"/>
      <c r="B288" s="168"/>
      <c r="C288" s="168"/>
      <c r="D288" s="951"/>
      <c r="E288" s="960" t="s">
        <v>761</v>
      </c>
      <c r="F288" s="961"/>
      <c r="G288" s="169"/>
      <c r="H288" s="161" t="s">
        <v>762</v>
      </c>
      <c r="I288" s="170"/>
      <c r="J288" s="170"/>
      <c r="K288" s="170"/>
      <c r="L288" s="170"/>
      <c r="M288" s="170"/>
      <c r="N288" s="161" t="s">
        <v>763</v>
      </c>
      <c r="O288" s="924"/>
      <c r="P288" s="924"/>
      <c r="Q288" s="924"/>
      <c r="R288" s="962"/>
      <c r="S288" s="955"/>
      <c r="T288" s="956"/>
      <c r="U288" s="957"/>
    </row>
    <row r="289" spans="1:21">
      <c r="A289" s="171" t="s">
        <v>764</v>
      </c>
      <c r="B289" s="172"/>
      <c r="C289" s="172"/>
      <c r="D289" s="172"/>
      <c r="E289" s="172"/>
      <c r="F289" s="172"/>
      <c r="G289" s="172"/>
      <c r="H289" s="172"/>
      <c r="I289" s="172"/>
      <c r="J289" s="172"/>
      <c r="K289" s="172"/>
      <c r="L289" s="172"/>
      <c r="M289" s="172"/>
      <c r="N289" s="172"/>
      <c r="O289" s="172"/>
      <c r="P289" s="172"/>
      <c r="Q289" s="172"/>
      <c r="R289" s="173"/>
      <c r="S289" s="174">
        <v>10</v>
      </c>
      <c r="T289" s="939"/>
      <c r="U289" s="940"/>
    </row>
    <row r="290" spans="1:21">
      <c r="A290" s="941" t="s">
        <v>765</v>
      </c>
      <c r="B290" s="942"/>
      <c r="C290" s="942"/>
      <c r="D290" s="942"/>
      <c r="E290" s="942"/>
      <c r="F290" s="942"/>
      <c r="G290" s="942"/>
      <c r="H290" s="942"/>
      <c r="I290" s="942"/>
      <c r="J290" s="942"/>
      <c r="K290" s="942"/>
      <c r="L290" s="942"/>
      <c r="M290" s="942"/>
      <c r="N290" s="942"/>
      <c r="O290" s="942"/>
      <c r="P290" s="942"/>
      <c r="Q290" s="942"/>
      <c r="R290" s="942"/>
      <c r="S290" s="942"/>
      <c r="T290" s="942"/>
      <c r="U290" s="943"/>
    </row>
    <row r="291" spans="1:21" ht="15.75" customHeight="1" thickBot="1">
      <c r="A291" s="944" t="s">
        <v>766</v>
      </c>
      <c r="B291" s="945"/>
      <c r="C291" s="945"/>
      <c r="D291" s="945"/>
      <c r="E291" s="945"/>
      <c r="F291" s="945"/>
      <c r="G291" s="945"/>
      <c r="H291" s="945"/>
      <c r="I291" s="945"/>
      <c r="J291" s="945"/>
      <c r="K291" s="945"/>
      <c r="L291" s="945"/>
      <c r="M291" s="945"/>
      <c r="N291" s="945"/>
      <c r="O291" s="945"/>
      <c r="P291" s="945"/>
      <c r="Q291" s="945"/>
      <c r="R291" s="945"/>
      <c r="S291" s="945"/>
      <c r="T291" s="945"/>
      <c r="U291" s="946"/>
    </row>
    <row r="292" spans="1:21">
      <c r="A292" s="478" t="s">
        <v>141</v>
      </c>
      <c r="B292" s="478"/>
      <c r="C292" s="478"/>
      <c r="D292" s="478"/>
      <c r="E292" s="478"/>
      <c r="F292" s="478"/>
      <c r="G292" s="478"/>
      <c r="H292" s="478"/>
      <c r="I292" s="478"/>
      <c r="J292" s="478"/>
      <c r="K292" s="478"/>
      <c r="L292" s="478"/>
      <c r="M292" s="478"/>
      <c r="N292" s="478"/>
      <c r="O292" s="478"/>
      <c r="P292" s="478"/>
      <c r="Q292" s="478"/>
      <c r="R292" s="478"/>
      <c r="S292" s="478"/>
      <c r="T292" s="478"/>
      <c r="U292" s="478"/>
    </row>
    <row r="293" spans="1:21">
      <c r="A293" s="77"/>
      <c r="B293" s="77"/>
      <c r="C293" s="77"/>
      <c r="D293" s="77"/>
      <c r="E293" s="77"/>
      <c r="F293" s="143"/>
      <c r="G293" s="143"/>
      <c r="H293" s="94"/>
      <c r="I293" s="94"/>
      <c r="J293" s="94"/>
      <c r="K293" s="94"/>
      <c r="L293" s="94"/>
      <c r="M293" s="94"/>
      <c r="N293" s="143"/>
      <c r="O293" s="143"/>
      <c r="P293" s="143"/>
      <c r="Q293" s="143"/>
      <c r="R293" s="143"/>
      <c r="S293" s="143"/>
      <c r="T293" s="143"/>
      <c r="U293" s="143"/>
    </row>
    <row r="294" spans="1:21">
      <c r="A294" s="77"/>
      <c r="B294" s="77"/>
      <c r="C294" s="77"/>
      <c r="D294" s="77"/>
      <c r="E294" s="77"/>
      <c r="F294" s="143"/>
      <c r="G294" s="143"/>
      <c r="H294" s="94"/>
      <c r="I294" s="94"/>
      <c r="J294" s="94"/>
      <c r="K294" s="94"/>
      <c r="L294" s="94"/>
      <c r="M294" s="94"/>
      <c r="N294" s="143"/>
      <c r="O294" s="143"/>
      <c r="P294" s="143"/>
      <c r="Q294" s="143"/>
      <c r="R294" s="143"/>
      <c r="S294" s="143"/>
      <c r="T294" s="143"/>
      <c r="U294" s="143"/>
    </row>
    <row r="295" spans="1:21">
      <c r="A295" s="96"/>
      <c r="B295" s="96"/>
      <c r="C295" s="96"/>
      <c r="D295" s="96"/>
      <c r="E295" s="96"/>
      <c r="F295" s="96"/>
      <c r="G295" s="96"/>
      <c r="H295" s="96"/>
      <c r="I295" s="96"/>
      <c r="J295" s="96"/>
      <c r="K295" s="96"/>
      <c r="L295" s="96"/>
      <c r="M295" s="96"/>
      <c r="N295" s="96"/>
      <c r="O295" s="96"/>
      <c r="P295" s="96"/>
      <c r="Q295" s="96"/>
      <c r="R295" s="96"/>
      <c r="S295" s="96"/>
      <c r="T295" s="96"/>
      <c r="U295" s="112"/>
    </row>
    <row r="296" spans="1:21">
      <c r="B296" s="175" t="s">
        <v>767</v>
      </c>
      <c r="C296" s="175"/>
      <c r="D296" s="175"/>
      <c r="E296" s="176"/>
      <c r="F296" s="947"/>
      <c r="G296" s="947"/>
      <c r="H296" s="947"/>
      <c r="I296" s="947"/>
      <c r="J296" s="947"/>
      <c r="K296" s="947"/>
      <c r="L296" s="947"/>
      <c r="M296" s="947"/>
      <c r="N296" s="947"/>
      <c r="O296" s="947"/>
      <c r="P296" s="947"/>
      <c r="Q296" s="947"/>
      <c r="R296" s="947"/>
      <c r="S296" s="948" t="s">
        <v>768</v>
      </c>
      <c r="T296" s="948"/>
      <c r="U296" s="948"/>
    </row>
    <row r="297" spans="1:21" ht="15.75" thickBot="1">
      <c r="U297" s="112"/>
    </row>
    <row r="298" spans="1:21" ht="15.75" thickBot="1">
      <c r="A298" s="928" t="s">
        <v>431</v>
      </c>
      <c r="B298" s="728"/>
      <c r="C298" s="728"/>
      <c r="D298" s="728"/>
      <c r="E298" s="728"/>
      <c r="F298" s="728"/>
      <c r="G298" s="728"/>
      <c r="H298" s="728"/>
      <c r="I298" s="728"/>
      <c r="J298" s="728"/>
      <c r="K298" s="728"/>
      <c r="L298" s="728"/>
      <c r="M298" s="728"/>
      <c r="N298" s="728"/>
      <c r="O298" s="728"/>
      <c r="P298" s="728"/>
      <c r="Q298" s="728"/>
      <c r="R298" s="728"/>
      <c r="S298" s="728"/>
      <c r="T298" s="728"/>
      <c r="U298" s="929"/>
    </row>
    <row r="299" spans="1:21" ht="15.75" customHeight="1" thickBot="1">
      <c r="A299" s="930" t="s">
        <v>432</v>
      </c>
      <c r="B299" s="931"/>
      <c r="C299" s="932"/>
      <c r="D299" s="933" t="s">
        <v>769</v>
      </c>
      <c r="E299" s="934"/>
      <c r="F299" s="934"/>
      <c r="G299" s="935"/>
      <c r="H299" s="820" t="s">
        <v>770</v>
      </c>
      <c r="I299" s="936"/>
      <c r="J299" s="936"/>
      <c r="K299" s="936"/>
      <c r="L299" s="936"/>
      <c r="M299" s="937"/>
      <c r="N299" s="820" t="s">
        <v>771</v>
      </c>
      <c r="O299" s="936"/>
      <c r="P299" s="936"/>
      <c r="Q299" s="936"/>
      <c r="R299" s="937"/>
      <c r="S299" s="936" t="s">
        <v>772</v>
      </c>
      <c r="T299" s="936"/>
      <c r="U299" s="938"/>
    </row>
    <row r="300" spans="1:21" ht="15" customHeight="1">
      <c r="A300" s="888" t="s">
        <v>773</v>
      </c>
      <c r="B300" s="891" t="s">
        <v>65</v>
      </c>
      <c r="C300" s="892"/>
      <c r="D300" s="892"/>
      <c r="E300" s="892"/>
      <c r="F300" s="892"/>
      <c r="G300" s="893"/>
      <c r="H300" s="177" t="s">
        <v>774</v>
      </c>
      <c r="I300" s="894"/>
      <c r="J300" s="895"/>
      <c r="K300" s="895"/>
      <c r="L300" s="895"/>
      <c r="M300" s="896"/>
      <c r="N300" s="22" t="s">
        <v>775</v>
      </c>
      <c r="O300" s="897"/>
      <c r="P300" s="898"/>
      <c r="Q300" s="898"/>
      <c r="R300" s="899"/>
      <c r="S300" s="22" t="s">
        <v>776</v>
      </c>
      <c r="T300" s="900"/>
      <c r="U300" s="901"/>
    </row>
    <row r="301" spans="1:21">
      <c r="A301" s="889"/>
      <c r="B301" s="902" t="s">
        <v>777</v>
      </c>
      <c r="C301" s="774"/>
      <c r="D301" s="774"/>
      <c r="E301" s="774"/>
      <c r="F301" s="774"/>
      <c r="G301" s="849"/>
      <c r="H301" s="54" t="s">
        <v>778</v>
      </c>
      <c r="I301" s="903"/>
      <c r="J301" s="776"/>
      <c r="K301" s="776"/>
      <c r="L301" s="776"/>
      <c r="M301" s="904"/>
      <c r="N301" s="27" t="s">
        <v>779</v>
      </c>
      <c r="O301" s="905"/>
      <c r="P301" s="906"/>
      <c r="Q301" s="906"/>
      <c r="R301" s="907"/>
      <c r="S301" s="27" t="s">
        <v>780</v>
      </c>
      <c r="T301" s="908"/>
      <c r="U301" s="909"/>
    </row>
    <row r="302" spans="1:21" ht="15.75" thickBot="1">
      <c r="A302" s="890"/>
      <c r="B302" s="910" t="s">
        <v>781</v>
      </c>
      <c r="C302" s="744"/>
      <c r="D302" s="744"/>
      <c r="E302" s="744"/>
      <c r="F302" s="744"/>
      <c r="G302" s="911"/>
      <c r="H302" s="36" t="s">
        <v>782</v>
      </c>
      <c r="I302" s="920"/>
      <c r="J302" s="921"/>
      <c r="K302" s="921"/>
      <c r="L302" s="921"/>
      <c r="M302" s="922"/>
      <c r="N302" s="36" t="s">
        <v>783</v>
      </c>
      <c r="O302" s="923"/>
      <c r="P302" s="924"/>
      <c r="Q302" s="924"/>
      <c r="R302" s="925"/>
      <c r="S302" s="36" t="s">
        <v>784</v>
      </c>
      <c r="T302" s="926"/>
      <c r="U302" s="927"/>
    </row>
    <row r="303" spans="1:21" ht="15" customHeight="1">
      <c r="A303" s="791" t="s">
        <v>785</v>
      </c>
      <c r="B303" s="794" t="s">
        <v>786</v>
      </c>
      <c r="C303" s="795"/>
      <c r="D303" s="795"/>
      <c r="E303" s="795"/>
      <c r="F303" s="795"/>
      <c r="G303" s="796"/>
      <c r="H303" s="27" t="s">
        <v>787</v>
      </c>
      <c r="I303" s="797"/>
      <c r="J303" s="798"/>
      <c r="K303" s="798"/>
      <c r="L303" s="798"/>
      <c r="M303" s="799"/>
      <c r="N303" s="883"/>
      <c r="O303" s="798"/>
      <c r="P303" s="798"/>
      <c r="Q303" s="798"/>
      <c r="R303" s="799"/>
      <c r="S303" s="883"/>
      <c r="T303" s="798"/>
      <c r="U303" s="884"/>
    </row>
    <row r="304" spans="1:21" ht="15.75" thickBot="1">
      <c r="A304" s="792"/>
      <c r="B304" s="885" t="s">
        <v>788</v>
      </c>
      <c r="C304" s="886"/>
      <c r="D304" s="886"/>
      <c r="E304" s="886"/>
      <c r="F304" s="886"/>
      <c r="G304" s="887"/>
      <c r="H304" s="27" t="s">
        <v>789</v>
      </c>
      <c r="I304" s="872"/>
      <c r="J304" s="551"/>
      <c r="K304" s="551"/>
      <c r="L304" s="551"/>
      <c r="M304" s="873"/>
      <c r="N304" s="915"/>
      <c r="O304" s="916"/>
      <c r="P304" s="916"/>
      <c r="Q304" s="916"/>
      <c r="R304" s="917"/>
      <c r="S304" s="550"/>
      <c r="T304" s="551"/>
      <c r="U304" s="874"/>
    </row>
    <row r="305" spans="1:21" ht="17.25" customHeight="1" thickBot="1">
      <c r="A305" s="792"/>
      <c r="B305" s="918" t="s">
        <v>790</v>
      </c>
      <c r="C305" s="919"/>
      <c r="D305" s="919"/>
      <c r="E305" s="178" t="s">
        <v>791</v>
      </c>
      <c r="F305" s="55" t="s">
        <v>792</v>
      </c>
      <c r="G305" s="179"/>
      <c r="H305" s="27" t="s">
        <v>793</v>
      </c>
      <c r="I305" s="872"/>
      <c r="J305" s="551"/>
      <c r="K305" s="551"/>
      <c r="L305" s="551"/>
      <c r="M305" s="873"/>
      <c r="N305" s="550"/>
      <c r="O305" s="551"/>
      <c r="P305" s="551"/>
      <c r="Q305" s="551"/>
      <c r="R305" s="873"/>
      <c r="S305" s="550"/>
      <c r="T305" s="551"/>
      <c r="U305" s="874"/>
    </row>
    <row r="306" spans="1:21">
      <c r="A306" s="792"/>
      <c r="B306" s="912" t="s">
        <v>794</v>
      </c>
      <c r="C306" s="913"/>
      <c r="D306" s="913"/>
      <c r="E306" s="913"/>
      <c r="F306" s="913"/>
      <c r="G306" s="914"/>
      <c r="H306" s="27" t="s">
        <v>795</v>
      </c>
      <c r="I306" s="872"/>
      <c r="J306" s="551"/>
      <c r="K306" s="551"/>
      <c r="L306" s="551"/>
      <c r="M306" s="873"/>
      <c r="N306" s="550"/>
      <c r="O306" s="551"/>
      <c r="P306" s="551"/>
      <c r="Q306" s="551"/>
      <c r="R306" s="873"/>
      <c r="S306" s="550"/>
      <c r="T306" s="551"/>
      <c r="U306" s="874"/>
    </row>
    <row r="307" spans="1:21">
      <c r="A307" s="792"/>
      <c r="B307" s="869" t="s">
        <v>796</v>
      </c>
      <c r="C307" s="870"/>
      <c r="D307" s="870"/>
      <c r="E307" s="870"/>
      <c r="F307" s="870"/>
      <c r="G307" s="871"/>
      <c r="H307" s="27" t="s">
        <v>797</v>
      </c>
      <c r="I307" s="872"/>
      <c r="J307" s="551"/>
      <c r="K307" s="551"/>
      <c r="L307" s="551"/>
      <c r="M307" s="873"/>
      <c r="N307" s="550"/>
      <c r="O307" s="551"/>
      <c r="P307" s="551"/>
      <c r="Q307" s="551"/>
      <c r="R307" s="873"/>
      <c r="S307" s="550"/>
      <c r="T307" s="551"/>
      <c r="U307" s="874"/>
    </row>
    <row r="308" spans="1:21" ht="15" customHeight="1">
      <c r="A308" s="792"/>
      <c r="B308" s="881" t="s">
        <v>798</v>
      </c>
      <c r="C308" s="789"/>
      <c r="D308" s="870" t="s">
        <v>799</v>
      </c>
      <c r="E308" s="870"/>
      <c r="F308" s="870"/>
      <c r="G308" s="871"/>
      <c r="H308" s="27" t="s">
        <v>800</v>
      </c>
      <c r="I308" s="872"/>
      <c r="J308" s="551"/>
      <c r="K308" s="551"/>
      <c r="L308" s="551"/>
      <c r="M308" s="873"/>
      <c r="N308" s="550"/>
      <c r="O308" s="551"/>
      <c r="P308" s="551"/>
      <c r="Q308" s="551"/>
      <c r="R308" s="873"/>
      <c r="S308" s="550"/>
      <c r="T308" s="551"/>
      <c r="U308" s="874"/>
    </row>
    <row r="309" spans="1:21">
      <c r="A309" s="792"/>
      <c r="B309" s="882"/>
      <c r="C309" s="789"/>
      <c r="D309" s="870" t="s">
        <v>801</v>
      </c>
      <c r="E309" s="870"/>
      <c r="F309" s="870"/>
      <c r="G309" s="871"/>
      <c r="H309" s="27" t="s">
        <v>802</v>
      </c>
      <c r="I309" s="872"/>
      <c r="J309" s="551"/>
      <c r="K309" s="551"/>
      <c r="L309" s="551"/>
      <c r="M309" s="873"/>
      <c r="N309" s="550"/>
      <c r="O309" s="551"/>
      <c r="P309" s="551"/>
      <c r="Q309" s="551"/>
      <c r="R309" s="873"/>
      <c r="S309" s="550"/>
      <c r="T309" s="551"/>
      <c r="U309" s="874"/>
    </row>
    <row r="310" spans="1:21">
      <c r="A310" s="792"/>
      <c r="B310" s="882"/>
      <c r="C310" s="789"/>
      <c r="D310" s="870" t="s">
        <v>803</v>
      </c>
      <c r="E310" s="870"/>
      <c r="F310" s="870"/>
      <c r="G310" s="871"/>
      <c r="H310" s="27" t="s">
        <v>804</v>
      </c>
      <c r="I310" s="872"/>
      <c r="J310" s="551"/>
      <c r="K310" s="551"/>
      <c r="L310" s="551"/>
      <c r="M310" s="873"/>
      <c r="N310" s="550"/>
      <c r="O310" s="551"/>
      <c r="P310" s="551"/>
      <c r="Q310" s="551"/>
      <c r="R310" s="873"/>
      <c r="S310" s="550"/>
      <c r="T310" s="551"/>
      <c r="U310" s="874"/>
    </row>
    <row r="311" spans="1:21">
      <c r="A311" s="792"/>
      <c r="B311" s="882"/>
      <c r="C311" s="789"/>
      <c r="D311" s="870" t="s">
        <v>805</v>
      </c>
      <c r="E311" s="870"/>
      <c r="F311" s="870"/>
      <c r="G311" s="871"/>
      <c r="H311" s="27" t="s">
        <v>806</v>
      </c>
      <c r="I311" s="872"/>
      <c r="J311" s="551"/>
      <c r="K311" s="551"/>
      <c r="L311" s="551"/>
      <c r="M311" s="873"/>
      <c r="N311" s="550"/>
      <c r="O311" s="551"/>
      <c r="P311" s="551"/>
      <c r="Q311" s="551"/>
      <c r="R311" s="873"/>
      <c r="S311" s="550"/>
      <c r="T311" s="551"/>
      <c r="U311" s="874"/>
    </row>
    <row r="312" spans="1:21">
      <c r="A312" s="792"/>
      <c r="B312" s="869" t="s">
        <v>807</v>
      </c>
      <c r="C312" s="870"/>
      <c r="D312" s="870"/>
      <c r="E312" s="870"/>
      <c r="F312" s="870"/>
      <c r="G312" s="871"/>
      <c r="H312" s="27" t="s">
        <v>808</v>
      </c>
      <c r="I312" s="872"/>
      <c r="J312" s="551"/>
      <c r="K312" s="551"/>
      <c r="L312" s="551"/>
      <c r="M312" s="873"/>
      <c r="N312" s="550"/>
      <c r="O312" s="551"/>
      <c r="P312" s="551"/>
      <c r="Q312" s="551"/>
      <c r="R312" s="873"/>
      <c r="S312" s="550"/>
      <c r="T312" s="551"/>
      <c r="U312" s="874"/>
    </row>
    <row r="313" spans="1:21" ht="15" customHeight="1">
      <c r="A313" s="792"/>
      <c r="B313" s="875" t="s">
        <v>809</v>
      </c>
      <c r="C313" s="876"/>
      <c r="D313" s="876"/>
      <c r="E313" s="876"/>
      <c r="F313" s="876"/>
      <c r="G313" s="877"/>
      <c r="H313" s="27" t="s">
        <v>810</v>
      </c>
      <c r="I313" s="878"/>
      <c r="J313" s="646"/>
      <c r="K313" s="646"/>
      <c r="L313" s="646"/>
      <c r="M313" s="879"/>
      <c r="N313" s="880"/>
      <c r="O313" s="646"/>
      <c r="P313" s="646"/>
      <c r="Q313" s="646"/>
      <c r="R313" s="879"/>
      <c r="S313" s="550"/>
      <c r="T313" s="551"/>
      <c r="U313" s="874"/>
    </row>
    <row r="314" spans="1:21" ht="15.75" customHeight="1" thickBot="1">
      <c r="A314" s="792"/>
      <c r="B314" s="853" t="s">
        <v>811</v>
      </c>
      <c r="C314" s="854"/>
      <c r="D314" s="854"/>
      <c r="E314" s="854"/>
      <c r="F314" s="854"/>
      <c r="G314" s="855"/>
      <c r="H314" s="27" t="s">
        <v>812</v>
      </c>
      <c r="I314" s="856"/>
      <c r="J314" s="604"/>
      <c r="K314" s="604"/>
      <c r="L314" s="604"/>
      <c r="M314" s="605"/>
      <c r="N314" s="857"/>
      <c r="O314" s="858"/>
      <c r="P314" s="858"/>
      <c r="Q314" s="858"/>
      <c r="R314" s="859"/>
      <c r="S314" s="857"/>
      <c r="T314" s="858"/>
      <c r="U314" s="860"/>
    </row>
    <row r="315" spans="1:21" ht="15.75" thickBot="1">
      <c r="A315" s="793"/>
      <c r="B315" s="861" t="s">
        <v>813</v>
      </c>
      <c r="C315" s="862"/>
      <c r="D315" s="862"/>
      <c r="E315" s="862"/>
      <c r="F315" s="862"/>
      <c r="G315" s="863"/>
      <c r="H315" s="27" t="s">
        <v>814</v>
      </c>
      <c r="I315" s="761">
        <f>SUM(I300:J314)</f>
        <v>0</v>
      </c>
      <c r="J315" s="657"/>
      <c r="K315" s="657"/>
      <c r="L315" s="657"/>
      <c r="M315" s="760"/>
      <c r="N315" s="109" t="s">
        <v>815</v>
      </c>
      <c r="O315" s="864">
        <f>SUM(R300:R314)</f>
        <v>0</v>
      </c>
      <c r="P315" s="865"/>
      <c r="Q315" s="865"/>
      <c r="R315" s="866"/>
      <c r="S315" s="109" t="s">
        <v>816</v>
      </c>
      <c r="T315" s="867">
        <f>SUM(U300:U314)</f>
        <v>0</v>
      </c>
      <c r="U315" s="868"/>
    </row>
    <row r="316" spans="1:21" ht="15" customHeight="1">
      <c r="A316" s="825" t="s">
        <v>223</v>
      </c>
      <c r="B316" s="827" t="s">
        <v>224</v>
      </c>
      <c r="C316" s="829" t="s">
        <v>817</v>
      </c>
      <c r="D316" s="829"/>
      <c r="E316" s="831" t="s">
        <v>818</v>
      </c>
      <c r="F316" s="831"/>
      <c r="G316" s="832"/>
      <c r="H316" s="27" t="s">
        <v>819</v>
      </c>
      <c r="I316" s="833"/>
      <c r="J316" s="834"/>
      <c r="K316" s="834"/>
      <c r="L316" s="834"/>
      <c r="M316" s="835"/>
      <c r="N316" s="742"/>
      <c r="O316" s="836"/>
      <c r="P316" s="836"/>
      <c r="Q316" s="836"/>
      <c r="R316" s="837"/>
      <c r="S316" s="688"/>
      <c r="T316" s="837"/>
      <c r="U316" s="838"/>
    </row>
    <row r="317" spans="1:21">
      <c r="A317" s="826"/>
      <c r="B317" s="828"/>
      <c r="C317" s="830"/>
      <c r="D317" s="830"/>
      <c r="E317" s="844" t="s">
        <v>820</v>
      </c>
      <c r="F317" s="844"/>
      <c r="G317" s="845"/>
      <c r="H317" s="27" t="s">
        <v>821</v>
      </c>
      <c r="I317" s="846"/>
      <c r="J317" s="847"/>
      <c r="K317" s="847"/>
      <c r="L317" s="847"/>
      <c r="M317" s="848"/>
      <c r="N317" s="839"/>
      <c r="O317" s="688"/>
      <c r="P317" s="688"/>
      <c r="Q317" s="688"/>
      <c r="R317" s="688"/>
      <c r="S317" s="688"/>
      <c r="T317" s="688"/>
      <c r="U317" s="840"/>
    </row>
    <row r="318" spans="1:21" ht="15.75" thickBot="1">
      <c r="A318" s="826"/>
      <c r="B318" s="180" t="s">
        <v>227</v>
      </c>
      <c r="C318" s="774" t="s">
        <v>822</v>
      </c>
      <c r="D318" s="774"/>
      <c r="E318" s="774"/>
      <c r="F318" s="774"/>
      <c r="G318" s="849"/>
      <c r="H318" s="36" t="s">
        <v>823</v>
      </c>
      <c r="I318" s="850"/>
      <c r="J318" s="851"/>
      <c r="K318" s="851"/>
      <c r="L318" s="851"/>
      <c r="M318" s="852"/>
      <c r="N318" s="841"/>
      <c r="O318" s="842"/>
      <c r="P318" s="842"/>
      <c r="Q318" s="842"/>
      <c r="R318" s="842"/>
      <c r="S318" s="842"/>
      <c r="T318" s="842"/>
      <c r="U318" s="843"/>
    </row>
    <row r="319" spans="1:21" ht="15" customHeight="1" thickBot="1">
      <c r="A319" s="815" t="s">
        <v>516</v>
      </c>
      <c r="B319" s="816"/>
      <c r="C319" s="817"/>
      <c r="D319" s="818" t="s">
        <v>824</v>
      </c>
      <c r="E319" s="819"/>
      <c r="F319" s="820" t="s">
        <v>825</v>
      </c>
      <c r="G319" s="821"/>
      <c r="H319" s="821"/>
      <c r="I319" s="822" t="s">
        <v>826</v>
      </c>
      <c r="J319" s="821"/>
      <c r="K319" s="821"/>
      <c r="L319" s="821"/>
      <c r="M319" s="821"/>
      <c r="N319" s="823"/>
      <c r="O319" s="822" t="s">
        <v>827</v>
      </c>
      <c r="P319" s="821"/>
      <c r="Q319" s="821"/>
      <c r="R319" s="821"/>
      <c r="S319" s="823"/>
      <c r="T319" s="822" t="s">
        <v>828</v>
      </c>
      <c r="U319" s="824"/>
    </row>
    <row r="320" spans="1:21">
      <c r="A320" s="806" t="s">
        <v>829</v>
      </c>
      <c r="B320" s="807"/>
      <c r="C320" s="807"/>
      <c r="D320" s="807"/>
      <c r="E320" s="807"/>
      <c r="F320" s="22" t="s">
        <v>830</v>
      </c>
      <c r="G320" s="808"/>
      <c r="H320" s="809"/>
      <c r="I320" s="810"/>
      <c r="J320" s="808"/>
      <c r="K320" s="808"/>
      <c r="L320" s="808"/>
      <c r="M320" s="808"/>
      <c r="N320" s="809"/>
      <c r="O320" s="811"/>
      <c r="P320" s="812"/>
      <c r="Q320" s="812"/>
      <c r="R320" s="812"/>
      <c r="S320" s="813"/>
      <c r="T320" s="811"/>
      <c r="U320" s="814"/>
    </row>
    <row r="321" spans="1:21">
      <c r="A321" s="773" t="s">
        <v>831</v>
      </c>
      <c r="B321" s="774"/>
      <c r="C321" s="774"/>
      <c r="D321" s="774"/>
      <c r="E321" s="774"/>
      <c r="F321" s="27" t="s">
        <v>832</v>
      </c>
      <c r="G321" s="782"/>
      <c r="H321" s="784"/>
      <c r="I321" s="783"/>
      <c r="J321" s="782"/>
      <c r="K321" s="782"/>
      <c r="L321" s="782"/>
      <c r="M321" s="782"/>
      <c r="N321" s="784"/>
      <c r="O321" s="756"/>
      <c r="P321" s="785"/>
      <c r="Q321" s="785"/>
      <c r="R321" s="785"/>
      <c r="S321" s="786"/>
      <c r="T321" s="756"/>
      <c r="U321" s="757"/>
    </row>
    <row r="322" spans="1:21" ht="15" customHeight="1">
      <c r="A322" s="800" t="s">
        <v>833</v>
      </c>
      <c r="B322" s="801"/>
      <c r="C322" s="802"/>
      <c r="D322" s="774" t="s">
        <v>834</v>
      </c>
      <c r="E322" s="774"/>
      <c r="F322" s="27" t="s">
        <v>835</v>
      </c>
      <c r="G322" s="776"/>
      <c r="H322" s="466"/>
      <c r="I322" s="778"/>
      <c r="J322" s="776"/>
      <c r="K322" s="776"/>
      <c r="L322" s="776"/>
      <c r="M322" s="776"/>
      <c r="N322" s="777"/>
      <c r="O322" s="772"/>
      <c r="P322" s="623"/>
      <c r="Q322" s="623"/>
      <c r="R322" s="623"/>
      <c r="S322" s="722"/>
      <c r="T322" s="756"/>
      <c r="U322" s="757"/>
    </row>
    <row r="323" spans="1:21">
      <c r="A323" s="803"/>
      <c r="B323" s="804"/>
      <c r="C323" s="805"/>
      <c r="D323" s="774" t="s">
        <v>836</v>
      </c>
      <c r="E323" s="774"/>
      <c r="F323" s="27" t="s">
        <v>837</v>
      </c>
      <c r="G323" s="776"/>
      <c r="H323" s="466"/>
      <c r="I323" s="778"/>
      <c r="J323" s="776"/>
      <c r="K323" s="776"/>
      <c r="L323" s="776"/>
      <c r="M323" s="776"/>
      <c r="N323" s="777"/>
      <c r="O323" s="772"/>
      <c r="P323" s="623"/>
      <c r="Q323" s="623"/>
      <c r="R323" s="623"/>
      <c r="S323" s="722"/>
      <c r="T323" s="756"/>
      <c r="U323" s="757"/>
    </row>
    <row r="324" spans="1:21">
      <c r="A324" s="773" t="s">
        <v>838</v>
      </c>
      <c r="B324" s="774"/>
      <c r="C324" s="774"/>
      <c r="D324" s="774"/>
      <c r="E324" s="774"/>
      <c r="F324" s="27" t="s">
        <v>839</v>
      </c>
      <c r="G324" s="776"/>
      <c r="H324" s="777"/>
      <c r="I324" s="778"/>
      <c r="J324" s="776"/>
      <c r="K324" s="776"/>
      <c r="L324" s="776"/>
      <c r="M324" s="776"/>
      <c r="N324" s="777"/>
      <c r="O324" s="772"/>
      <c r="P324" s="623"/>
      <c r="Q324" s="623"/>
      <c r="R324" s="623"/>
      <c r="S324" s="722"/>
      <c r="T324" s="756"/>
      <c r="U324" s="757"/>
    </row>
    <row r="325" spans="1:21">
      <c r="A325" s="773" t="s">
        <v>840</v>
      </c>
      <c r="B325" s="774"/>
      <c r="C325" s="774"/>
      <c r="D325" s="774"/>
      <c r="E325" s="774"/>
      <c r="F325" s="27" t="s">
        <v>841</v>
      </c>
      <c r="G325" s="776"/>
      <c r="H325" s="466"/>
      <c r="I325" s="775"/>
      <c r="J325" s="465"/>
      <c r="K325" s="465"/>
      <c r="L325" s="465"/>
      <c r="M325" s="465"/>
      <c r="N325" s="466"/>
      <c r="O325" s="772"/>
      <c r="P325" s="623"/>
      <c r="Q325" s="623"/>
      <c r="R325" s="623"/>
      <c r="S325" s="722"/>
      <c r="T325" s="756"/>
      <c r="U325" s="757"/>
    </row>
    <row r="326" spans="1:21">
      <c r="A326" s="773" t="s">
        <v>794</v>
      </c>
      <c r="B326" s="774"/>
      <c r="C326" s="774"/>
      <c r="D326" s="774"/>
      <c r="E326" s="774"/>
      <c r="F326" s="27" t="s">
        <v>842</v>
      </c>
      <c r="G326" s="776"/>
      <c r="H326" s="777"/>
      <c r="I326" s="778"/>
      <c r="J326" s="776"/>
      <c r="K326" s="776"/>
      <c r="L326" s="776"/>
      <c r="M326" s="776"/>
      <c r="N326" s="777"/>
      <c r="O326" s="772"/>
      <c r="P326" s="623"/>
      <c r="Q326" s="623"/>
      <c r="R326" s="623"/>
      <c r="S326" s="722"/>
      <c r="T326" s="756"/>
      <c r="U326" s="757"/>
    </row>
    <row r="327" spans="1:21">
      <c r="A327" s="773" t="s">
        <v>843</v>
      </c>
      <c r="B327" s="774"/>
      <c r="C327" s="774"/>
      <c r="D327" s="774"/>
      <c r="E327" s="774"/>
      <c r="F327" s="181" t="s">
        <v>844</v>
      </c>
      <c r="G327" s="776"/>
      <c r="H327" s="466"/>
      <c r="I327" s="775"/>
      <c r="J327" s="465"/>
      <c r="K327" s="465"/>
      <c r="L327" s="465"/>
      <c r="M327" s="465"/>
      <c r="N327" s="466"/>
      <c r="O327" s="772"/>
      <c r="P327" s="623"/>
      <c r="Q327" s="623"/>
      <c r="R327" s="623"/>
      <c r="S327" s="722"/>
      <c r="T327" s="756"/>
      <c r="U327" s="757"/>
    </row>
    <row r="328" spans="1:21" ht="15.75" customHeight="1">
      <c r="A328" s="788" t="s">
        <v>798</v>
      </c>
      <c r="B328" s="789"/>
      <c r="C328" s="787" t="s">
        <v>799</v>
      </c>
      <c r="D328" s="774"/>
      <c r="E328" s="774"/>
      <c r="F328" s="181" t="s">
        <v>845</v>
      </c>
      <c r="G328" s="776"/>
      <c r="H328" s="466"/>
      <c r="I328" s="775"/>
      <c r="J328" s="465"/>
      <c r="K328" s="465"/>
      <c r="L328" s="465"/>
      <c r="M328" s="465"/>
      <c r="N328" s="466"/>
      <c r="O328" s="772"/>
      <c r="P328" s="623"/>
      <c r="Q328" s="623"/>
      <c r="R328" s="623"/>
      <c r="S328" s="722"/>
      <c r="T328" s="756"/>
      <c r="U328" s="757"/>
    </row>
    <row r="329" spans="1:21">
      <c r="A329" s="790"/>
      <c r="B329" s="789"/>
      <c r="C329" s="787" t="s">
        <v>801</v>
      </c>
      <c r="D329" s="774"/>
      <c r="E329" s="774"/>
      <c r="F329" s="181" t="s">
        <v>846</v>
      </c>
      <c r="G329" s="776"/>
      <c r="H329" s="466"/>
      <c r="I329" s="775"/>
      <c r="J329" s="465"/>
      <c r="K329" s="465"/>
      <c r="L329" s="465"/>
      <c r="M329" s="465"/>
      <c r="N329" s="466"/>
      <c r="O329" s="772"/>
      <c r="P329" s="623"/>
      <c r="Q329" s="623"/>
      <c r="R329" s="623"/>
      <c r="S329" s="722"/>
      <c r="T329" s="756"/>
      <c r="U329" s="757"/>
    </row>
    <row r="330" spans="1:21">
      <c r="A330" s="790"/>
      <c r="B330" s="789"/>
      <c r="C330" s="787" t="s">
        <v>847</v>
      </c>
      <c r="D330" s="774"/>
      <c r="E330" s="774"/>
      <c r="F330" s="181" t="s">
        <v>848</v>
      </c>
      <c r="G330" s="776"/>
      <c r="H330" s="466"/>
      <c r="I330" s="775"/>
      <c r="J330" s="465"/>
      <c r="K330" s="465"/>
      <c r="L330" s="465"/>
      <c r="M330" s="465"/>
      <c r="N330" s="466"/>
      <c r="O330" s="772"/>
      <c r="P330" s="623"/>
      <c r="Q330" s="623"/>
      <c r="R330" s="623"/>
      <c r="S330" s="722"/>
      <c r="T330" s="756"/>
      <c r="U330" s="757"/>
    </row>
    <row r="331" spans="1:21">
      <c r="A331" s="790"/>
      <c r="B331" s="789"/>
      <c r="C331" s="787" t="s">
        <v>849</v>
      </c>
      <c r="D331" s="774"/>
      <c r="E331" s="774"/>
      <c r="F331" s="181" t="s">
        <v>850</v>
      </c>
      <c r="G331" s="776"/>
      <c r="H331" s="466"/>
      <c r="I331" s="775"/>
      <c r="J331" s="465"/>
      <c r="K331" s="465"/>
      <c r="L331" s="465"/>
      <c r="M331" s="465"/>
      <c r="N331" s="466"/>
      <c r="O331" s="772"/>
      <c r="P331" s="623"/>
      <c r="Q331" s="623"/>
      <c r="R331" s="623"/>
      <c r="S331" s="722"/>
      <c r="T331" s="756"/>
      <c r="U331" s="757"/>
    </row>
    <row r="332" spans="1:21">
      <c r="A332" s="773" t="s">
        <v>209</v>
      </c>
      <c r="B332" s="774"/>
      <c r="C332" s="774"/>
      <c r="D332" s="774"/>
      <c r="E332" s="774"/>
      <c r="F332" s="27" t="s">
        <v>851</v>
      </c>
      <c r="G332" s="776"/>
      <c r="H332" s="777"/>
      <c r="I332" s="778"/>
      <c r="J332" s="776"/>
      <c r="K332" s="776"/>
      <c r="L332" s="776"/>
      <c r="M332" s="776"/>
      <c r="N332" s="777"/>
      <c r="O332" s="779"/>
      <c r="P332" s="780"/>
      <c r="Q332" s="780"/>
      <c r="R332" s="780"/>
      <c r="S332" s="781"/>
      <c r="T332" s="756"/>
      <c r="U332" s="757"/>
    </row>
    <row r="333" spans="1:21">
      <c r="A333" s="773" t="s">
        <v>807</v>
      </c>
      <c r="B333" s="774"/>
      <c r="C333" s="774"/>
      <c r="D333" s="774"/>
      <c r="E333" s="774"/>
      <c r="F333" s="27" t="s">
        <v>852</v>
      </c>
      <c r="G333" s="782"/>
      <c r="H333" s="466"/>
      <c r="I333" s="783"/>
      <c r="J333" s="782"/>
      <c r="K333" s="782"/>
      <c r="L333" s="782"/>
      <c r="M333" s="782"/>
      <c r="N333" s="784"/>
      <c r="O333" s="756"/>
      <c r="P333" s="785"/>
      <c r="Q333" s="785"/>
      <c r="R333" s="785"/>
      <c r="S333" s="786"/>
      <c r="T333" s="756"/>
      <c r="U333" s="757"/>
    </row>
    <row r="334" spans="1:21" ht="15.75" customHeight="1">
      <c r="A334" s="767" t="s">
        <v>853</v>
      </c>
      <c r="B334" s="768"/>
      <c r="C334" s="768"/>
      <c r="D334" s="768"/>
      <c r="E334" s="768"/>
      <c r="F334" s="27" t="s">
        <v>854</v>
      </c>
      <c r="G334" s="769"/>
      <c r="H334" s="770"/>
      <c r="I334" s="771"/>
      <c r="J334" s="769"/>
      <c r="K334" s="769"/>
      <c r="L334" s="769"/>
      <c r="M334" s="769"/>
      <c r="N334" s="770"/>
      <c r="O334" s="772"/>
      <c r="P334" s="623"/>
      <c r="Q334" s="623"/>
      <c r="R334" s="623"/>
      <c r="S334" s="722"/>
      <c r="T334" s="756"/>
      <c r="U334" s="757"/>
    </row>
    <row r="335" spans="1:21">
      <c r="A335" s="773" t="s">
        <v>855</v>
      </c>
      <c r="B335" s="774"/>
      <c r="C335" s="774"/>
      <c r="D335" s="774"/>
      <c r="E335" s="774"/>
      <c r="F335" s="27" t="s">
        <v>856</v>
      </c>
      <c r="G335" s="769"/>
      <c r="H335" s="466"/>
      <c r="I335" s="775"/>
      <c r="J335" s="465"/>
      <c r="K335" s="465"/>
      <c r="L335" s="465"/>
      <c r="M335" s="465"/>
      <c r="N335" s="466"/>
      <c r="O335" s="772"/>
      <c r="P335" s="623"/>
      <c r="Q335" s="623"/>
      <c r="R335" s="623"/>
      <c r="S335" s="722"/>
      <c r="T335" s="756"/>
      <c r="U335" s="757"/>
    </row>
    <row r="336" spans="1:21" ht="15.75" thickBot="1">
      <c r="A336" s="750" t="s">
        <v>857</v>
      </c>
      <c r="B336" s="751"/>
      <c r="C336" s="751"/>
      <c r="D336" s="751"/>
      <c r="E336" s="751"/>
      <c r="F336" s="27" t="s">
        <v>858</v>
      </c>
      <c r="G336" s="564"/>
      <c r="H336" s="752"/>
      <c r="I336" s="753"/>
      <c r="J336" s="754"/>
      <c r="K336" s="754"/>
      <c r="L336" s="754"/>
      <c r="M336" s="754"/>
      <c r="N336" s="752"/>
      <c r="O336" s="755"/>
      <c r="P336" s="653"/>
      <c r="Q336" s="653"/>
      <c r="R336" s="653"/>
      <c r="S336" s="700"/>
      <c r="T336" s="756"/>
      <c r="U336" s="757"/>
    </row>
    <row r="337" spans="1:21" ht="15.75" thickBot="1">
      <c r="A337" s="758" t="s">
        <v>813</v>
      </c>
      <c r="B337" s="759"/>
      <c r="C337" s="759"/>
      <c r="D337" s="759"/>
      <c r="E337" s="759"/>
      <c r="F337" s="129" t="s">
        <v>859</v>
      </c>
      <c r="G337" s="657">
        <f>SUM(G320:H336)</f>
        <v>0</v>
      </c>
      <c r="H337" s="760"/>
      <c r="I337" s="182" t="s">
        <v>860</v>
      </c>
      <c r="J337" s="761">
        <f>SUM(J320:N336)</f>
        <v>0</v>
      </c>
      <c r="K337" s="657"/>
      <c r="L337" s="657"/>
      <c r="M337" s="657"/>
      <c r="N337" s="762"/>
      <c r="O337" s="763">
        <f>SUM(R320:S336)</f>
        <v>0</v>
      </c>
      <c r="P337" s="764"/>
      <c r="Q337" s="764"/>
      <c r="R337" s="764"/>
      <c r="S337" s="765"/>
      <c r="T337" s="766">
        <f>SUM(U320:U336)</f>
        <v>0</v>
      </c>
      <c r="U337" s="760"/>
    </row>
    <row r="338" spans="1:21" ht="17.25" customHeight="1" thickBot="1">
      <c r="A338" s="732" t="s">
        <v>223</v>
      </c>
      <c r="B338" s="734" t="s">
        <v>224</v>
      </c>
      <c r="C338" s="736" t="s">
        <v>861</v>
      </c>
      <c r="D338" s="737"/>
      <c r="E338" s="737"/>
      <c r="F338" s="117" t="s">
        <v>862</v>
      </c>
      <c r="G338" s="738"/>
      <c r="H338" s="738"/>
      <c r="I338" s="183" t="s">
        <v>227</v>
      </c>
      <c r="J338" s="739" t="s">
        <v>863</v>
      </c>
      <c r="K338" s="740"/>
      <c r="L338" s="740"/>
      <c r="M338" s="740"/>
      <c r="N338" s="740"/>
      <c r="O338" s="740"/>
      <c r="P338" s="740"/>
      <c r="Q338" s="740"/>
      <c r="R338" s="741"/>
      <c r="S338" s="182" t="s">
        <v>864</v>
      </c>
      <c r="T338" s="742"/>
      <c r="U338" s="743"/>
    </row>
    <row r="339" spans="1:21" ht="18.75" customHeight="1" thickBot="1">
      <c r="A339" s="733"/>
      <c r="B339" s="735"/>
      <c r="C339" s="744" t="s">
        <v>865</v>
      </c>
      <c r="D339" s="744"/>
      <c r="E339" s="744"/>
      <c r="F339" s="184" t="s">
        <v>866</v>
      </c>
      <c r="G339" s="745"/>
      <c r="H339" s="745"/>
      <c r="I339" s="746" t="s">
        <v>867</v>
      </c>
      <c r="J339" s="747"/>
      <c r="K339" s="747"/>
      <c r="L339" s="747"/>
      <c r="M339" s="747"/>
      <c r="N339" s="747"/>
      <c r="O339" s="747"/>
      <c r="P339" s="747"/>
      <c r="Q339" s="747"/>
      <c r="R339" s="747"/>
      <c r="S339" s="748"/>
      <c r="T339" s="747"/>
      <c r="U339" s="749"/>
    </row>
    <row r="340" spans="1:21">
      <c r="A340" s="478" t="s">
        <v>141</v>
      </c>
      <c r="B340" s="478"/>
      <c r="C340" s="478"/>
      <c r="D340" s="478"/>
      <c r="E340" s="478"/>
      <c r="F340" s="478"/>
      <c r="G340" s="478"/>
      <c r="H340" s="478"/>
      <c r="I340" s="478"/>
      <c r="J340" s="478"/>
      <c r="K340" s="478"/>
      <c r="L340" s="478"/>
      <c r="M340" s="478"/>
      <c r="N340" s="478"/>
      <c r="O340" s="478"/>
      <c r="P340" s="478"/>
      <c r="Q340" s="478"/>
      <c r="R340" s="478"/>
      <c r="S340" s="478"/>
      <c r="T340" s="478"/>
      <c r="U340" s="478"/>
    </row>
    <row r="341" spans="1:21">
      <c r="A341" s="77"/>
      <c r="B341" s="77"/>
      <c r="C341" s="77"/>
      <c r="D341" s="77"/>
      <c r="E341" s="77"/>
      <c r="F341" s="143"/>
      <c r="G341" s="143"/>
      <c r="H341" s="94"/>
      <c r="I341" s="94"/>
      <c r="J341" s="94"/>
      <c r="K341" s="94"/>
      <c r="L341" s="94"/>
      <c r="M341" s="94"/>
      <c r="N341" s="143"/>
      <c r="O341" s="143"/>
      <c r="P341" s="143"/>
      <c r="Q341" s="143"/>
      <c r="R341" s="143"/>
      <c r="S341" s="143"/>
      <c r="T341" s="143"/>
      <c r="U341" s="143"/>
    </row>
    <row r="342" spans="1:21">
      <c r="A342" s="77"/>
      <c r="B342" s="77"/>
      <c r="C342" s="77"/>
      <c r="D342" s="77"/>
      <c r="E342" s="77"/>
      <c r="F342" s="143"/>
      <c r="G342" s="143"/>
      <c r="H342" s="94"/>
      <c r="I342" s="94"/>
      <c r="J342" s="94"/>
      <c r="K342" s="94"/>
      <c r="L342" s="94"/>
      <c r="M342" s="94"/>
      <c r="N342" s="143"/>
      <c r="O342" s="143"/>
      <c r="P342" s="143"/>
      <c r="Q342" s="143"/>
      <c r="R342" s="143"/>
      <c r="S342" s="143"/>
      <c r="T342" s="143"/>
      <c r="U342" s="143"/>
    </row>
    <row r="343" spans="1:21">
      <c r="A343" s="77"/>
      <c r="B343" s="77"/>
      <c r="C343" s="77"/>
      <c r="D343" s="77"/>
      <c r="E343" s="77"/>
      <c r="F343" s="143"/>
      <c r="G343" s="143"/>
      <c r="H343" s="94"/>
      <c r="I343" s="94"/>
      <c r="J343" s="94"/>
      <c r="K343" s="94"/>
      <c r="L343" s="94"/>
      <c r="M343" s="94"/>
      <c r="N343" s="143"/>
      <c r="O343" s="143"/>
      <c r="P343" s="143"/>
      <c r="Q343" s="143"/>
      <c r="R343" s="143"/>
      <c r="S343" s="143"/>
      <c r="T343" s="143"/>
      <c r="U343" s="143"/>
    </row>
    <row r="344" spans="1:21">
      <c r="A344" s="143"/>
      <c r="B344" s="143"/>
      <c r="C344" s="143"/>
      <c r="D344" s="143"/>
      <c r="E344" s="143"/>
      <c r="F344" s="143"/>
      <c r="G344" s="143"/>
      <c r="H344" s="143"/>
      <c r="I344" s="143"/>
      <c r="J344" s="143"/>
      <c r="K344" s="143"/>
      <c r="L344" s="143"/>
      <c r="M344" s="185"/>
      <c r="N344" s="143"/>
      <c r="O344" s="143"/>
      <c r="P344" s="143"/>
      <c r="Q344" s="143"/>
      <c r="R344" s="143"/>
      <c r="S344" s="186"/>
      <c r="T344" s="186"/>
      <c r="U344" s="187"/>
    </row>
    <row r="345" spans="1:21">
      <c r="A345" s="143"/>
      <c r="B345" s="723" t="s">
        <v>868</v>
      </c>
      <c r="C345" s="723"/>
      <c r="D345" s="723"/>
      <c r="E345" s="723"/>
      <c r="F345" s="143"/>
      <c r="G345" s="143"/>
      <c r="H345" s="143"/>
      <c r="I345" s="143"/>
      <c r="J345" s="143"/>
      <c r="K345" s="143"/>
      <c r="L345" s="143"/>
      <c r="M345" s="185"/>
      <c r="N345" s="143"/>
      <c r="O345" s="143"/>
      <c r="P345" s="143"/>
      <c r="Q345" s="724" t="s">
        <v>869</v>
      </c>
      <c r="R345" s="724"/>
      <c r="S345" s="724"/>
      <c r="T345" s="724"/>
      <c r="U345" s="724"/>
    </row>
    <row r="346" spans="1:21" ht="15.75" thickBot="1">
      <c r="A346" s="80"/>
      <c r="B346" s="80"/>
      <c r="C346" s="80"/>
      <c r="D346" s="143"/>
      <c r="E346" s="143"/>
      <c r="F346" s="143"/>
      <c r="G346" s="143"/>
      <c r="H346" s="143"/>
      <c r="I346" s="143"/>
      <c r="J346" s="143"/>
      <c r="K346" s="143"/>
      <c r="L346" s="143"/>
      <c r="M346" s="185"/>
      <c r="N346" s="143"/>
      <c r="O346" s="143"/>
      <c r="P346" s="143"/>
      <c r="Q346" s="725"/>
      <c r="R346" s="725"/>
      <c r="S346" s="725"/>
      <c r="T346" s="725"/>
      <c r="U346" s="725"/>
    </row>
    <row r="347" spans="1:21" ht="15.75" thickBot="1">
      <c r="A347" s="726" t="s">
        <v>246</v>
      </c>
      <c r="B347" s="727"/>
      <c r="C347" s="727"/>
      <c r="D347" s="728"/>
      <c r="E347" s="728"/>
      <c r="F347" s="728"/>
      <c r="G347" s="728"/>
      <c r="H347" s="728"/>
      <c r="I347" s="728"/>
      <c r="J347" s="728"/>
      <c r="K347" s="188"/>
      <c r="L347" s="188"/>
      <c r="M347" s="188"/>
      <c r="N347" s="729"/>
      <c r="O347" s="729"/>
      <c r="P347" s="729"/>
      <c r="Q347" s="729"/>
      <c r="R347" s="729"/>
      <c r="S347" s="730"/>
      <c r="T347" s="730"/>
      <c r="U347" s="731"/>
    </row>
    <row r="348" spans="1:21" ht="15.75" thickBot="1">
      <c r="A348" s="705" t="s">
        <v>870</v>
      </c>
      <c r="B348" s="706"/>
      <c r="C348" s="706"/>
      <c r="D348" s="706"/>
      <c r="E348" s="706"/>
      <c r="F348" s="706"/>
      <c r="G348" s="706"/>
      <c r="H348" s="706"/>
      <c r="I348" s="706"/>
      <c r="J348" s="706"/>
      <c r="K348" s="706"/>
      <c r="L348" s="706"/>
      <c r="M348" s="706"/>
      <c r="N348" s="706"/>
      <c r="O348" s="706"/>
      <c r="P348" s="706"/>
      <c r="Q348" s="706"/>
      <c r="R348" s="706"/>
      <c r="S348" s="706"/>
      <c r="T348" s="706"/>
      <c r="U348" s="707"/>
    </row>
    <row r="349" spans="1:21">
      <c r="A349" s="708" t="s">
        <v>871</v>
      </c>
      <c r="B349" s="709"/>
      <c r="C349" s="714" t="s">
        <v>872</v>
      </c>
      <c r="D349" s="714"/>
      <c r="E349" s="714"/>
      <c r="F349" s="714"/>
      <c r="G349" s="714"/>
      <c r="H349" s="714"/>
      <c r="I349" s="714"/>
      <c r="J349" s="714"/>
      <c r="K349" s="714"/>
      <c r="L349" s="714"/>
      <c r="M349" s="714"/>
      <c r="N349" s="714"/>
      <c r="O349" s="714"/>
      <c r="P349" s="714"/>
      <c r="Q349" s="714"/>
      <c r="R349" s="714"/>
      <c r="S349" s="189" t="s">
        <v>873</v>
      </c>
      <c r="T349" s="715"/>
      <c r="U349" s="716"/>
    </row>
    <row r="350" spans="1:21" ht="15.75" thickBot="1">
      <c r="A350" s="710"/>
      <c r="B350" s="711"/>
      <c r="C350" s="675" t="s">
        <v>874</v>
      </c>
      <c r="D350" s="675"/>
      <c r="E350" s="675"/>
      <c r="F350" s="675"/>
      <c r="G350" s="675"/>
      <c r="H350" s="675"/>
      <c r="I350" s="675"/>
      <c r="J350" s="675"/>
      <c r="K350" s="675"/>
      <c r="L350" s="675"/>
      <c r="M350" s="675"/>
      <c r="N350" s="675"/>
      <c r="O350" s="675"/>
      <c r="P350" s="675"/>
      <c r="Q350" s="675"/>
      <c r="R350" s="675"/>
      <c r="S350" s="190" t="s">
        <v>875</v>
      </c>
      <c r="T350" s="717"/>
      <c r="U350" s="718"/>
    </row>
    <row r="351" spans="1:21">
      <c r="A351" s="710"/>
      <c r="B351" s="711"/>
      <c r="C351" s="719" t="s">
        <v>876</v>
      </c>
      <c r="D351" s="701"/>
      <c r="E351" s="698"/>
      <c r="F351" s="698"/>
      <c r="G351" s="698"/>
      <c r="H351" s="698"/>
      <c r="I351" s="698"/>
      <c r="J351" s="698"/>
      <c r="K351" s="698"/>
      <c r="L351" s="698"/>
      <c r="M351" s="698"/>
      <c r="N351" s="698"/>
      <c r="O351" s="721"/>
      <c r="P351" s="623"/>
      <c r="Q351" s="623"/>
      <c r="R351" s="722"/>
      <c r="S351" s="693"/>
      <c r="T351" s="694"/>
      <c r="U351" s="695"/>
    </row>
    <row r="352" spans="1:21" ht="15.75" thickBot="1">
      <c r="A352" s="710"/>
      <c r="B352" s="711"/>
      <c r="C352" s="720"/>
      <c r="D352" s="506"/>
      <c r="E352" s="698"/>
      <c r="F352" s="698"/>
      <c r="G352" s="698"/>
      <c r="H352" s="698"/>
      <c r="I352" s="698"/>
      <c r="J352" s="698"/>
      <c r="K352" s="698"/>
      <c r="L352" s="698"/>
      <c r="M352" s="698"/>
      <c r="N352" s="698"/>
      <c r="O352" s="699"/>
      <c r="P352" s="653"/>
      <c r="Q352" s="653"/>
      <c r="R352" s="700"/>
      <c r="S352" s="693"/>
      <c r="T352" s="696"/>
      <c r="U352" s="697"/>
    </row>
    <row r="353" spans="1:21" ht="15.75" thickBot="1">
      <c r="A353" s="710"/>
      <c r="B353" s="711"/>
      <c r="C353" s="720"/>
      <c r="D353" s="506"/>
      <c r="E353" s="701" t="s">
        <v>877</v>
      </c>
      <c r="F353" s="701"/>
      <c r="G353" s="701"/>
      <c r="H353" s="701"/>
      <c r="I353" s="701"/>
      <c r="J353" s="701"/>
      <c r="K353" s="701"/>
      <c r="L353" s="701"/>
      <c r="M353" s="701"/>
      <c r="N353" s="701"/>
      <c r="O353" s="702">
        <f>SUM(O351:R352)</f>
        <v>0</v>
      </c>
      <c r="P353" s="543"/>
      <c r="Q353" s="543"/>
      <c r="R353" s="543"/>
      <c r="S353" s="189" t="s">
        <v>878</v>
      </c>
      <c r="T353" s="703"/>
      <c r="U353" s="704"/>
    </row>
    <row r="354" spans="1:21">
      <c r="A354" s="712"/>
      <c r="B354" s="713"/>
      <c r="C354" s="676" t="s">
        <v>879</v>
      </c>
      <c r="D354" s="676"/>
      <c r="E354" s="676"/>
      <c r="F354" s="676"/>
      <c r="G354" s="676"/>
      <c r="H354" s="676"/>
      <c r="I354" s="676"/>
      <c r="J354" s="676"/>
      <c r="K354" s="676"/>
      <c r="L354" s="676"/>
      <c r="M354" s="676"/>
      <c r="N354" s="676"/>
      <c r="O354" s="676"/>
      <c r="P354" s="676"/>
      <c r="Q354" s="676"/>
      <c r="R354" s="676"/>
      <c r="S354" s="191" t="s">
        <v>880</v>
      </c>
      <c r="T354" s="677">
        <f>T349+T350+T353</f>
        <v>0</v>
      </c>
      <c r="U354" s="678"/>
    </row>
    <row r="355" spans="1:21">
      <c r="A355" s="519" t="s">
        <v>881</v>
      </c>
      <c r="B355" s="679"/>
      <c r="C355" s="682" t="s">
        <v>882</v>
      </c>
      <c r="D355" s="683"/>
      <c r="E355" s="683"/>
      <c r="F355" s="656"/>
      <c r="G355" s="690" t="s">
        <v>883</v>
      </c>
      <c r="H355" s="690"/>
      <c r="I355" s="690"/>
      <c r="J355" s="690"/>
      <c r="K355" s="690"/>
      <c r="L355" s="690"/>
      <c r="M355" s="690"/>
      <c r="N355" s="690"/>
      <c r="O355" s="690"/>
      <c r="P355" s="690"/>
      <c r="Q355" s="690"/>
      <c r="R355" s="690"/>
      <c r="S355" s="192" t="s">
        <v>884</v>
      </c>
      <c r="T355" s="525"/>
      <c r="U355" s="691"/>
    </row>
    <row r="356" spans="1:21">
      <c r="A356" s="680"/>
      <c r="B356" s="681"/>
      <c r="C356" s="684"/>
      <c r="D356" s="685"/>
      <c r="E356" s="685"/>
      <c r="F356" s="688"/>
      <c r="G356" s="692" t="s">
        <v>885</v>
      </c>
      <c r="H356" s="692"/>
      <c r="I356" s="692"/>
      <c r="J356" s="692"/>
      <c r="K356" s="692"/>
      <c r="L356" s="692"/>
      <c r="M356" s="692"/>
      <c r="N356" s="692"/>
      <c r="O356" s="692"/>
      <c r="P356" s="692"/>
      <c r="Q356" s="692"/>
      <c r="R356" s="692"/>
      <c r="S356" s="193" t="s">
        <v>886</v>
      </c>
      <c r="T356" s="623"/>
      <c r="U356" s="670"/>
    </row>
    <row r="357" spans="1:21">
      <c r="A357" s="680"/>
      <c r="B357" s="681"/>
      <c r="C357" s="684"/>
      <c r="D357" s="685"/>
      <c r="E357" s="685"/>
      <c r="F357" s="688"/>
      <c r="G357" s="692" t="s">
        <v>887</v>
      </c>
      <c r="H357" s="692"/>
      <c r="I357" s="692"/>
      <c r="J357" s="692"/>
      <c r="K357" s="692"/>
      <c r="L357" s="692"/>
      <c r="M357" s="692"/>
      <c r="N357" s="692"/>
      <c r="O357" s="692"/>
      <c r="P357" s="692"/>
      <c r="Q357" s="692"/>
      <c r="R357" s="692"/>
      <c r="S357" s="193" t="s">
        <v>888</v>
      </c>
      <c r="T357" s="623"/>
      <c r="U357" s="670"/>
    </row>
    <row r="358" spans="1:21">
      <c r="A358" s="680"/>
      <c r="B358" s="681"/>
      <c r="C358" s="686"/>
      <c r="D358" s="687"/>
      <c r="E358" s="687"/>
      <c r="F358" s="689"/>
      <c r="G358" s="671" t="s">
        <v>889</v>
      </c>
      <c r="H358" s="671"/>
      <c r="I358" s="671"/>
      <c r="J358" s="671"/>
      <c r="K358" s="671"/>
      <c r="L358" s="671"/>
      <c r="M358" s="671"/>
      <c r="N358" s="671"/>
      <c r="O358" s="671"/>
      <c r="P358" s="671"/>
      <c r="Q358" s="671"/>
      <c r="R358" s="671"/>
      <c r="S358" s="193" t="s">
        <v>890</v>
      </c>
      <c r="T358" s="623"/>
      <c r="U358" s="670"/>
    </row>
    <row r="359" spans="1:21">
      <c r="A359" s="680"/>
      <c r="B359" s="681"/>
      <c r="C359" s="672" t="s">
        <v>891</v>
      </c>
      <c r="D359" s="673"/>
      <c r="E359" s="673"/>
      <c r="F359" s="673"/>
      <c r="G359" s="673"/>
      <c r="H359" s="673"/>
      <c r="I359" s="673"/>
      <c r="J359" s="673"/>
      <c r="K359" s="673"/>
      <c r="L359" s="673"/>
      <c r="M359" s="673"/>
      <c r="N359" s="673"/>
      <c r="O359" s="673"/>
      <c r="P359" s="673"/>
      <c r="Q359" s="673"/>
      <c r="R359" s="673"/>
      <c r="S359" s="193" t="s">
        <v>892</v>
      </c>
      <c r="T359" s="623"/>
      <c r="U359" s="670"/>
    </row>
    <row r="360" spans="1:21">
      <c r="A360" s="680"/>
      <c r="B360" s="681"/>
      <c r="C360" s="674" t="s">
        <v>893</v>
      </c>
      <c r="D360" s="675"/>
      <c r="E360" s="675"/>
      <c r="F360" s="675"/>
      <c r="G360" s="675"/>
      <c r="H360" s="675"/>
      <c r="I360" s="675"/>
      <c r="J360" s="675"/>
      <c r="K360" s="675"/>
      <c r="L360" s="675"/>
      <c r="M360" s="675"/>
      <c r="N360" s="675"/>
      <c r="O360" s="675"/>
      <c r="P360" s="675"/>
      <c r="Q360" s="675"/>
      <c r="R360" s="675"/>
      <c r="S360" s="193" t="s">
        <v>894</v>
      </c>
      <c r="T360" s="623"/>
      <c r="U360" s="670"/>
    </row>
    <row r="361" spans="1:21">
      <c r="A361" s="680"/>
      <c r="B361" s="681"/>
      <c r="C361" s="651" t="s">
        <v>169</v>
      </c>
      <c r="D361" s="652"/>
      <c r="E361" s="652"/>
      <c r="F361" s="652"/>
      <c r="G361" s="652"/>
      <c r="H361" s="652"/>
      <c r="I361" s="652"/>
      <c r="J361" s="652"/>
      <c r="K361" s="652"/>
      <c r="L361" s="652"/>
      <c r="M361" s="652"/>
      <c r="N361" s="652"/>
      <c r="O361" s="652"/>
      <c r="P361" s="652"/>
      <c r="Q361" s="652"/>
      <c r="R361" s="652"/>
      <c r="S361" s="194" t="s">
        <v>895</v>
      </c>
      <c r="T361" s="653"/>
      <c r="U361" s="654"/>
    </row>
    <row r="362" spans="1:21" ht="15.75" thickBot="1">
      <c r="A362" s="680"/>
      <c r="B362" s="681"/>
      <c r="C362" s="655" t="s">
        <v>896</v>
      </c>
      <c r="D362" s="656"/>
      <c r="E362" s="656"/>
      <c r="F362" s="656"/>
      <c r="G362" s="656"/>
      <c r="H362" s="656"/>
      <c r="I362" s="656"/>
      <c r="J362" s="656"/>
      <c r="K362" s="656"/>
      <c r="L362" s="656"/>
      <c r="M362" s="656"/>
      <c r="N362" s="656"/>
      <c r="O362" s="656"/>
      <c r="P362" s="656"/>
      <c r="Q362" s="656"/>
      <c r="R362" s="656"/>
      <c r="S362" s="195" t="s">
        <v>897</v>
      </c>
      <c r="T362" s="657">
        <f>SUM(T355:U361)</f>
        <v>0</v>
      </c>
      <c r="U362" s="658"/>
    </row>
    <row r="363" spans="1:21">
      <c r="A363" s="659" t="s">
        <v>898</v>
      </c>
      <c r="B363" s="660"/>
      <c r="C363" s="660"/>
      <c r="D363" s="660"/>
      <c r="E363" s="660"/>
      <c r="F363" s="660"/>
      <c r="G363" s="660"/>
      <c r="H363" s="660"/>
      <c r="I363" s="660"/>
      <c r="J363" s="660"/>
      <c r="K363" s="660"/>
      <c r="L363" s="660"/>
      <c r="M363" s="660"/>
      <c r="N363" s="660"/>
      <c r="O363" s="660"/>
      <c r="P363" s="660"/>
      <c r="Q363" s="660"/>
      <c r="R363" s="660"/>
      <c r="S363" s="661"/>
      <c r="T363" s="660"/>
      <c r="U363" s="662"/>
    </row>
    <row r="364" spans="1:21" ht="15.75" thickBot="1">
      <c r="A364" s="663" t="s">
        <v>899</v>
      </c>
      <c r="B364" s="664"/>
      <c r="C364" s="664"/>
      <c r="D364" s="664"/>
      <c r="E364" s="664"/>
      <c r="F364" s="664"/>
      <c r="G364" s="664"/>
      <c r="H364" s="664"/>
      <c r="I364" s="664"/>
      <c r="J364" s="664"/>
      <c r="K364" s="664"/>
      <c r="L364" s="664"/>
      <c r="M364" s="665"/>
      <c r="N364" s="666" t="s">
        <v>900</v>
      </c>
      <c r="O364" s="666"/>
      <c r="P364" s="666"/>
      <c r="Q364" s="666"/>
      <c r="R364" s="666"/>
      <c r="S364" s="667" t="s">
        <v>901</v>
      </c>
      <c r="T364" s="668"/>
      <c r="U364" s="669"/>
    </row>
    <row r="365" spans="1:21">
      <c r="A365" s="628" t="s">
        <v>902</v>
      </c>
      <c r="B365" s="629"/>
      <c r="C365" s="634" t="s">
        <v>903</v>
      </c>
      <c r="D365" s="635"/>
      <c r="E365" s="635"/>
      <c r="F365" s="635"/>
      <c r="G365" s="635"/>
      <c r="H365" s="635"/>
      <c r="I365" s="635"/>
      <c r="J365" s="635"/>
      <c r="K365" s="635"/>
      <c r="L365" s="635"/>
      <c r="M365" s="635"/>
      <c r="N365" s="22" t="s">
        <v>904</v>
      </c>
      <c r="O365" s="460"/>
      <c r="P365" s="636"/>
      <c r="Q365" s="636"/>
      <c r="R365" s="637"/>
      <c r="S365" s="638"/>
      <c r="T365" s="638"/>
      <c r="U365" s="639"/>
    </row>
    <row r="366" spans="1:21">
      <c r="A366" s="630"/>
      <c r="B366" s="631"/>
      <c r="C366" s="640" t="s">
        <v>905</v>
      </c>
      <c r="D366" s="641"/>
      <c r="E366" s="641"/>
      <c r="F366" s="641"/>
      <c r="G366" s="641"/>
      <c r="H366" s="641"/>
      <c r="I366" s="641"/>
      <c r="J366" s="641"/>
      <c r="K366" s="641"/>
      <c r="L366" s="641"/>
      <c r="M366" s="641"/>
      <c r="N366" s="27" t="s">
        <v>906</v>
      </c>
      <c r="O366" s="551"/>
      <c r="P366" s="465"/>
      <c r="Q366" s="465"/>
      <c r="R366" s="466"/>
      <c r="S366" s="642"/>
      <c r="T366" s="464"/>
      <c r="U366" s="643"/>
    </row>
    <row r="367" spans="1:21">
      <c r="A367" s="632"/>
      <c r="B367" s="633"/>
      <c r="C367" s="644" t="s">
        <v>907</v>
      </c>
      <c r="D367" s="645"/>
      <c r="E367" s="645"/>
      <c r="F367" s="645"/>
      <c r="G367" s="645"/>
      <c r="H367" s="645"/>
      <c r="I367" s="645"/>
      <c r="J367" s="645"/>
      <c r="K367" s="645"/>
      <c r="L367" s="645"/>
      <c r="M367" s="645"/>
      <c r="N367" s="27" t="s">
        <v>908</v>
      </c>
      <c r="O367" s="646"/>
      <c r="P367" s="647"/>
      <c r="Q367" s="647"/>
      <c r="R367" s="648"/>
      <c r="S367" s="649"/>
      <c r="T367" s="570"/>
      <c r="U367" s="650"/>
    </row>
    <row r="368" spans="1:21">
      <c r="A368" s="611" t="s">
        <v>909</v>
      </c>
      <c r="B368" s="614" t="s">
        <v>910</v>
      </c>
      <c r="C368" s="539" t="s">
        <v>911</v>
      </c>
      <c r="D368" s="540"/>
      <c r="E368" s="540"/>
      <c r="F368" s="540"/>
      <c r="G368" s="540"/>
      <c r="H368" s="540"/>
      <c r="I368" s="540"/>
      <c r="J368" s="540"/>
      <c r="K368" s="540"/>
      <c r="L368" s="540"/>
      <c r="M368" s="540"/>
      <c r="N368" s="157" t="s">
        <v>912</v>
      </c>
      <c r="O368" s="616"/>
      <c r="P368" s="526"/>
      <c r="Q368" s="526"/>
      <c r="R368" s="527"/>
      <c r="S368" s="617"/>
      <c r="T368" s="618"/>
      <c r="U368" s="619"/>
    </row>
    <row r="369" spans="1:21">
      <c r="A369" s="612"/>
      <c r="B369" s="454"/>
      <c r="C369" s="539" t="s">
        <v>913</v>
      </c>
      <c r="D369" s="540"/>
      <c r="E369" s="540"/>
      <c r="F369" s="540"/>
      <c r="G369" s="540"/>
      <c r="H369" s="540"/>
      <c r="I369" s="540"/>
      <c r="J369" s="540"/>
      <c r="K369" s="540"/>
      <c r="L369" s="540"/>
      <c r="M369" s="540"/>
      <c r="N369" s="27" t="s">
        <v>914</v>
      </c>
      <c r="O369" s="551"/>
      <c r="P369" s="465"/>
      <c r="Q369" s="465"/>
      <c r="R369" s="466"/>
      <c r="S369" s="620"/>
      <c r="T369" s="621"/>
      <c r="U369" s="622"/>
    </row>
    <row r="370" spans="1:21">
      <c r="A370" s="612"/>
      <c r="B370" s="454"/>
      <c r="C370" s="539" t="s">
        <v>915</v>
      </c>
      <c r="D370" s="540"/>
      <c r="E370" s="540"/>
      <c r="F370" s="540"/>
      <c r="G370" s="540"/>
      <c r="H370" s="540"/>
      <c r="I370" s="540"/>
      <c r="J370" s="540"/>
      <c r="K370" s="540"/>
      <c r="L370" s="540"/>
      <c r="M370" s="540"/>
      <c r="N370" s="192" t="s">
        <v>916</v>
      </c>
      <c r="O370" s="623"/>
      <c r="P370" s="465"/>
      <c r="Q370" s="465"/>
      <c r="R370" s="466"/>
      <c r="S370" s="609"/>
      <c r="T370" s="610"/>
      <c r="U370" s="552"/>
    </row>
    <row r="371" spans="1:21">
      <c r="A371" s="612"/>
      <c r="B371" s="454"/>
      <c r="C371" s="539" t="s">
        <v>917</v>
      </c>
      <c r="D371" s="540"/>
      <c r="E371" s="540"/>
      <c r="F371" s="540"/>
      <c r="G371" s="540"/>
      <c r="H371" s="540"/>
      <c r="I371" s="540"/>
      <c r="J371" s="540"/>
      <c r="K371" s="540"/>
      <c r="L371" s="540"/>
      <c r="M371" s="540"/>
      <c r="N371" s="27" t="s">
        <v>918</v>
      </c>
      <c r="O371" s="551"/>
      <c r="P371" s="465"/>
      <c r="Q371" s="465"/>
      <c r="R371" s="466"/>
      <c r="S371" s="609"/>
      <c r="T371" s="610"/>
      <c r="U371" s="552"/>
    </row>
    <row r="372" spans="1:21">
      <c r="A372" s="612"/>
      <c r="B372" s="615"/>
      <c r="C372" s="539" t="s">
        <v>919</v>
      </c>
      <c r="D372" s="540"/>
      <c r="E372" s="540"/>
      <c r="F372" s="540"/>
      <c r="G372" s="540"/>
      <c r="H372" s="540"/>
      <c r="I372" s="540"/>
      <c r="J372" s="540"/>
      <c r="K372" s="540"/>
      <c r="L372" s="540"/>
      <c r="M372" s="540"/>
      <c r="N372" s="27" t="s">
        <v>920</v>
      </c>
      <c r="O372" s="551"/>
      <c r="P372" s="465"/>
      <c r="Q372" s="465"/>
      <c r="R372" s="466"/>
      <c r="S372" s="609"/>
      <c r="T372" s="610"/>
      <c r="U372" s="552"/>
    </row>
    <row r="373" spans="1:21">
      <c r="A373" s="612"/>
      <c r="B373" s="454"/>
      <c r="C373" s="539" t="s">
        <v>921</v>
      </c>
      <c r="D373" s="540"/>
      <c r="E373" s="540"/>
      <c r="F373" s="540"/>
      <c r="G373" s="540"/>
      <c r="H373" s="540"/>
      <c r="I373" s="540"/>
      <c r="J373" s="540"/>
      <c r="K373" s="540"/>
      <c r="L373" s="540"/>
      <c r="M373" s="540"/>
      <c r="N373" s="27" t="s">
        <v>922</v>
      </c>
      <c r="O373" s="595"/>
      <c r="P373" s="596"/>
      <c r="Q373" s="596"/>
      <c r="R373" s="597"/>
      <c r="S373" s="598"/>
      <c r="T373" s="599"/>
      <c r="U373" s="555"/>
    </row>
    <row r="374" spans="1:21">
      <c r="A374" s="612"/>
      <c r="B374" s="456"/>
      <c r="C374" s="601" t="s">
        <v>923</v>
      </c>
      <c r="D374" s="602"/>
      <c r="E374" s="602"/>
      <c r="F374" s="602"/>
      <c r="G374" s="602"/>
      <c r="H374" s="602"/>
      <c r="I374" s="602"/>
      <c r="J374" s="602"/>
      <c r="K374" s="602"/>
      <c r="L374" s="602"/>
      <c r="M374" s="602"/>
      <c r="N374" s="27" t="s">
        <v>924</v>
      </c>
      <c r="O374" s="603">
        <f>SUM(O368:R373)</f>
        <v>0</v>
      </c>
      <c r="P374" s="604"/>
      <c r="Q374" s="604"/>
      <c r="R374" s="605"/>
      <c r="S374" s="606">
        <f>SUM(S368:U373)</f>
        <v>0</v>
      </c>
      <c r="T374" s="607"/>
      <c r="U374" s="608"/>
    </row>
    <row r="375" spans="1:21" ht="15.75" thickBot="1">
      <c r="A375" s="612"/>
      <c r="B375" s="533" t="s">
        <v>925</v>
      </c>
      <c r="C375" s="523" t="s">
        <v>926</v>
      </c>
      <c r="D375" s="524"/>
      <c r="E375" s="524"/>
      <c r="F375" s="524"/>
      <c r="G375" s="524"/>
      <c r="H375" s="524"/>
      <c r="I375" s="524"/>
      <c r="J375" s="524"/>
      <c r="K375" s="524"/>
      <c r="L375" s="524"/>
      <c r="M375" s="524"/>
      <c r="N375" s="196" t="s">
        <v>927</v>
      </c>
      <c r="O375" s="458"/>
      <c r="P375" s="458"/>
      <c r="Q375" s="458"/>
      <c r="R375" s="459"/>
      <c r="S375" s="536"/>
      <c r="T375" s="537"/>
      <c r="U375" s="538"/>
    </row>
    <row r="376" spans="1:21" ht="12.75" customHeight="1" thickBot="1">
      <c r="A376" s="612"/>
      <c r="B376" s="534"/>
      <c r="C376" s="539" t="s">
        <v>928</v>
      </c>
      <c r="D376" s="540"/>
      <c r="E376" s="540"/>
      <c r="F376" s="540"/>
      <c r="G376" s="540"/>
      <c r="H376" s="541"/>
      <c r="I376" s="197" t="s">
        <v>929</v>
      </c>
      <c r="J376" s="542"/>
      <c r="K376" s="543"/>
      <c r="L376" s="544"/>
      <c r="M376" s="198" t="s">
        <v>930</v>
      </c>
      <c r="N376" s="545" t="s">
        <v>931</v>
      </c>
      <c r="O376" s="546"/>
      <c r="P376" s="546"/>
      <c r="Q376" s="546"/>
      <c r="R376" s="547"/>
      <c r="S376" s="550"/>
      <c r="T376" s="551"/>
      <c r="U376" s="552"/>
    </row>
    <row r="377" spans="1:21" ht="10.5" customHeight="1">
      <c r="A377" s="612"/>
      <c r="B377" s="534"/>
      <c r="C377" s="556"/>
      <c r="D377" s="557"/>
      <c r="E377" s="624" t="s">
        <v>932</v>
      </c>
      <c r="F377" s="624"/>
      <c r="G377" s="624"/>
      <c r="H377" s="624"/>
      <c r="I377" s="557"/>
      <c r="J377" s="557"/>
      <c r="K377" s="557"/>
      <c r="L377" s="557"/>
      <c r="M377" s="557"/>
      <c r="N377" s="545"/>
      <c r="O377" s="548"/>
      <c r="P377" s="548"/>
      <c r="Q377" s="548"/>
      <c r="R377" s="549"/>
      <c r="S377" s="553"/>
      <c r="T377" s="554"/>
      <c r="U377" s="555"/>
    </row>
    <row r="378" spans="1:21">
      <c r="A378" s="613"/>
      <c r="B378" s="535"/>
      <c r="C378" s="601" t="s">
        <v>933</v>
      </c>
      <c r="D378" s="602"/>
      <c r="E378" s="602"/>
      <c r="F378" s="602"/>
      <c r="G378" s="602"/>
      <c r="H378" s="602"/>
      <c r="I378" s="602"/>
      <c r="J378" s="602"/>
      <c r="K378" s="602"/>
      <c r="L378" s="602"/>
      <c r="M378" s="602"/>
      <c r="N378" s="27" t="s">
        <v>934</v>
      </c>
      <c r="O378" s="604"/>
      <c r="P378" s="604"/>
      <c r="Q378" s="604"/>
      <c r="R378" s="605"/>
      <c r="S378" s="625"/>
      <c r="T378" s="626"/>
      <c r="U378" s="627"/>
    </row>
    <row r="379" spans="1:21">
      <c r="A379" s="519" t="s">
        <v>935</v>
      </c>
      <c r="B379" s="520"/>
      <c r="C379" s="523" t="s">
        <v>936</v>
      </c>
      <c r="D379" s="524"/>
      <c r="E379" s="524"/>
      <c r="F379" s="524"/>
      <c r="G379" s="524"/>
      <c r="H379" s="524"/>
      <c r="I379" s="524"/>
      <c r="J379" s="524"/>
      <c r="K379" s="524"/>
      <c r="L379" s="524"/>
      <c r="M379" s="524"/>
      <c r="N379" s="192" t="s">
        <v>937</v>
      </c>
      <c r="O379" s="525"/>
      <c r="P379" s="526"/>
      <c r="Q379" s="526"/>
      <c r="R379" s="527"/>
      <c r="S379" s="528"/>
      <c r="T379" s="529"/>
      <c r="U379" s="530"/>
    </row>
    <row r="380" spans="1:21">
      <c r="A380" s="521"/>
      <c r="B380" s="522"/>
      <c r="C380" s="531" t="s">
        <v>938</v>
      </c>
      <c r="D380" s="532"/>
      <c r="E380" s="532"/>
      <c r="F380" s="532"/>
      <c r="G380" s="532"/>
      <c r="H380" s="532"/>
      <c r="I380" s="532"/>
      <c r="J380" s="532"/>
      <c r="K380" s="532"/>
      <c r="L380" s="532"/>
      <c r="M380" s="532"/>
      <c r="N380" s="199" t="s">
        <v>939</v>
      </c>
      <c r="O380" s="595"/>
      <c r="P380" s="596"/>
      <c r="Q380" s="596"/>
      <c r="R380" s="597"/>
      <c r="S380" s="598"/>
      <c r="T380" s="599"/>
      <c r="U380" s="600"/>
    </row>
    <row r="381" spans="1:21">
      <c r="A381" s="451" t="s">
        <v>110</v>
      </c>
      <c r="B381" s="452"/>
      <c r="C381" s="457" t="s">
        <v>940</v>
      </c>
      <c r="D381" s="457"/>
      <c r="E381" s="457"/>
      <c r="F381" s="457"/>
      <c r="G381" s="457"/>
      <c r="H381" s="457"/>
      <c r="I381" s="457"/>
      <c r="J381" s="457"/>
      <c r="K381" s="457"/>
      <c r="L381" s="457"/>
      <c r="M381" s="457"/>
      <c r="N381" s="200" t="s">
        <v>941</v>
      </c>
      <c r="O381" s="458"/>
      <c r="P381" s="458"/>
      <c r="Q381" s="458"/>
      <c r="R381" s="459"/>
      <c r="S381" s="460"/>
      <c r="T381" s="460"/>
      <c r="U381" s="461"/>
    </row>
    <row r="382" spans="1:21">
      <c r="A382" s="453"/>
      <c r="B382" s="454"/>
      <c r="C382" s="462" t="s">
        <v>942</v>
      </c>
      <c r="D382" s="463"/>
      <c r="E382" s="463"/>
      <c r="F382" s="463"/>
      <c r="G382" s="463"/>
      <c r="H382" s="463"/>
      <c r="I382" s="463"/>
      <c r="J382" s="463"/>
      <c r="K382" s="463"/>
      <c r="L382" s="463"/>
      <c r="M382" s="463"/>
      <c r="N382" s="192" t="s">
        <v>943</v>
      </c>
      <c r="O382" s="464"/>
      <c r="P382" s="465"/>
      <c r="Q382" s="465"/>
      <c r="R382" s="466"/>
      <c r="S382" s="467"/>
      <c r="T382" s="467"/>
      <c r="U382" s="468"/>
    </row>
    <row r="383" spans="1:21" ht="15.75" thickBot="1">
      <c r="A383" s="455"/>
      <c r="B383" s="456"/>
      <c r="C383" s="472" t="s">
        <v>944</v>
      </c>
      <c r="D383" s="473"/>
      <c r="E383" s="473"/>
      <c r="F383" s="474"/>
      <c r="G383" s="473"/>
      <c r="H383" s="473"/>
      <c r="I383" s="473"/>
      <c r="J383" s="473"/>
      <c r="K383" s="473"/>
      <c r="L383" s="473"/>
      <c r="M383" s="473"/>
      <c r="N383" s="190" t="s">
        <v>945</v>
      </c>
      <c r="O383" s="570"/>
      <c r="P383" s="571"/>
      <c r="Q383" s="571"/>
      <c r="R383" s="572"/>
      <c r="S383" s="469"/>
      <c r="T383" s="470"/>
      <c r="U383" s="471"/>
    </row>
    <row r="384" spans="1:21" ht="17.25" customHeight="1">
      <c r="A384" s="573" t="s">
        <v>946</v>
      </c>
      <c r="B384" s="574"/>
      <c r="C384" s="579" t="s">
        <v>947</v>
      </c>
      <c r="D384" s="580"/>
      <c r="E384" s="580"/>
      <c r="F384" s="22" t="s">
        <v>948</v>
      </c>
      <c r="G384" s="581"/>
      <c r="H384" s="582"/>
      <c r="I384" s="583"/>
      <c r="J384" s="201" t="s">
        <v>949</v>
      </c>
      <c r="K384" s="22" t="s">
        <v>950</v>
      </c>
      <c r="L384" s="525"/>
      <c r="M384" s="525"/>
      <c r="N384" s="525"/>
      <c r="O384" s="525"/>
      <c r="P384" s="584"/>
      <c r="Q384" s="585" t="s">
        <v>951</v>
      </c>
      <c r="R384" s="586"/>
      <c r="S384" s="22" t="s">
        <v>952</v>
      </c>
      <c r="T384" s="460"/>
      <c r="U384" s="558"/>
    </row>
    <row r="385" spans="1:21" ht="15.75" thickBot="1">
      <c r="A385" s="575"/>
      <c r="B385" s="576"/>
      <c r="C385" s="559" t="s">
        <v>953</v>
      </c>
      <c r="D385" s="560"/>
      <c r="E385" s="560"/>
      <c r="F385" s="70" t="s">
        <v>954</v>
      </c>
      <c r="G385" s="561"/>
      <c r="H385" s="562"/>
      <c r="I385" s="563"/>
      <c r="J385" s="202" t="s">
        <v>949</v>
      </c>
      <c r="K385" s="36" t="s">
        <v>955</v>
      </c>
      <c r="L385" s="564"/>
      <c r="M385" s="564"/>
      <c r="N385" s="564"/>
      <c r="O385" s="564"/>
      <c r="P385" s="565"/>
      <c r="Q385" s="566" t="s">
        <v>951</v>
      </c>
      <c r="R385" s="567"/>
      <c r="S385" s="36" t="s">
        <v>956</v>
      </c>
      <c r="T385" s="568"/>
      <c r="U385" s="569"/>
    </row>
    <row r="386" spans="1:21" ht="26.25" customHeight="1" thickBot="1">
      <c r="A386" s="577"/>
      <c r="B386" s="578"/>
      <c r="C386" s="587" t="s">
        <v>957</v>
      </c>
      <c r="D386" s="588"/>
      <c r="E386" s="588"/>
      <c r="F386" s="589"/>
      <c r="G386" s="588"/>
      <c r="H386" s="203" t="s">
        <v>958</v>
      </c>
      <c r="I386" s="204"/>
      <c r="J386" s="205" t="s">
        <v>959</v>
      </c>
      <c r="K386" s="203" t="s">
        <v>960</v>
      </c>
      <c r="L386" s="204"/>
      <c r="M386" s="590" t="s">
        <v>961</v>
      </c>
      <c r="N386" s="591"/>
      <c r="O386" s="591"/>
      <c r="P386" s="206" t="s">
        <v>962</v>
      </c>
      <c r="Q386" s="592"/>
      <c r="R386" s="592"/>
      <c r="S386" s="593"/>
      <c r="T386" s="592"/>
      <c r="U386" s="594"/>
    </row>
    <row r="387" spans="1:21" ht="15.75" thickBot="1">
      <c r="A387" s="493"/>
      <c r="B387" s="494"/>
      <c r="C387" s="499" t="s">
        <v>963</v>
      </c>
      <c r="D387" s="500"/>
      <c r="E387" s="500"/>
      <c r="F387" s="500"/>
      <c r="G387" s="500"/>
      <c r="H387" s="203" t="s">
        <v>964</v>
      </c>
      <c r="I387" s="501"/>
      <c r="J387" s="501"/>
      <c r="K387" s="502"/>
      <c r="L387" s="503"/>
      <c r="M387" s="504"/>
      <c r="N387" s="505"/>
      <c r="O387" s="505"/>
      <c r="P387" s="506"/>
      <c r="Q387" s="505"/>
      <c r="R387" s="505"/>
      <c r="S387" s="505"/>
      <c r="T387" s="505"/>
      <c r="U387" s="507"/>
    </row>
    <row r="388" spans="1:21">
      <c r="A388" s="495"/>
      <c r="B388" s="496"/>
      <c r="C388" s="508" t="s">
        <v>965</v>
      </c>
      <c r="D388" s="509"/>
      <c r="E388" s="509"/>
      <c r="F388" s="509"/>
      <c r="G388" s="510"/>
      <c r="H388" s="511"/>
      <c r="I388" s="512"/>
      <c r="J388" s="207" t="s">
        <v>966</v>
      </c>
      <c r="K388" s="513"/>
      <c r="L388" s="514"/>
      <c r="M388" s="208"/>
      <c r="N388" s="209" t="s">
        <v>967</v>
      </c>
      <c r="O388" s="210"/>
      <c r="P388" s="515"/>
      <c r="Q388" s="516"/>
      <c r="R388" s="211"/>
      <c r="S388" s="212"/>
      <c r="T388" s="213"/>
      <c r="U388" s="214"/>
    </row>
    <row r="389" spans="1:21" ht="15.75" thickBot="1">
      <c r="A389" s="495"/>
      <c r="B389" s="496"/>
      <c r="C389" s="517" t="s">
        <v>968</v>
      </c>
      <c r="D389" s="518"/>
      <c r="E389" s="518"/>
      <c r="F389" s="518"/>
      <c r="G389" s="518"/>
      <c r="H389" s="518"/>
      <c r="I389" s="518"/>
      <c r="J389" s="518"/>
      <c r="K389" s="518"/>
      <c r="L389" s="518"/>
      <c r="M389" s="518"/>
      <c r="N389" s="215" t="s">
        <v>969</v>
      </c>
      <c r="O389" s="210"/>
      <c r="P389" s="515"/>
      <c r="Q389" s="516"/>
      <c r="R389" s="216" t="s">
        <v>970</v>
      </c>
      <c r="S389" s="217"/>
      <c r="T389" s="213"/>
      <c r="U389" s="218" t="s">
        <v>970</v>
      </c>
    </row>
    <row r="390" spans="1:21">
      <c r="A390" s="495"/>
      <c r="B390" s="496"/>
      <c r="C390" s="479" t="s">
        <v>971</v>
      </c>
      <c r="D390" s="480"/>
      <c r="E390" s="483" t="s">
        <v>972</v>
      </c>
      <c r="F390" s="484"/>
      <c r="G390" s="484"/>
      <c r="H390" s="484"/>
      <c r="I390" s="484"/>
      <c r="J390" s="486" t="s">
        <v>973</v>
      </c>
      <c r="K390" s="486"/>
      <c r="L390" s="486"/>
      <c r="M390" s="486"/>
      <c r="N390" s="486"/>
      <c r="O390" s="486"/>
      <c r="P390" s="486"/>
      <c r="Q390" s="486"/>
      <c r="R390" s="487" t="s">
        <v>974</v>
      </c>
      <c r="S390" s="489"/>
      <c r="T390" s="491"/>
      <c r="U390" s="475"/>
    </row>
    <row r="391" spans="1:21" ht="15.75" thickBot="1">
      <c r="A391" s="495"/>
      <c r="B391" s="496"/>
      <c r="C391" s="481"/>
      <c r="D391" s="482"/>
      <c r="E391" s="485"/>
      <c r="F391" s="485"/>
      <c r="G391" s="485"/>
      <c r="H391" s="485"/>
      <c r="I391" s="485"/>
      <c r="J391" s="477" t="s">
        <v>975</v>
      </c>
      <c r="K391" s="477"/>
      <c r="L391" s="477"/>
      <c r="M391" s="477"/>
      <c r="N391" s="477"/>
      <c r="O391" s="477"/>
      <c r="P391" s="477"/>
      <c r="Q391" s="477"/>
      <c r="R391" s="488"/>
      <c r="S391" s="490"/>
      <c r="T391" s="492"/>
      <c r="U391" s="476"/>
    </row>
    <row r="392" spans="1:21" ht="15.75" thickBot="1">
      <c r="A392" s="497"/>
      <c r="B392" s="498"/>
      <c r="C392" s="219"/>
      <c r="D392" s="80"/>
      <c r="E392" s="80"/>
      <c r="F392" s="80"/>
      <c r="G392" s="80"/>
      <c r="H392" s="80"/>
      <c r="I392" s="80"/>
      <c r="J392" s="80"/>
      <c r="K392" s="80"/>
      <c r="L392" s="80"/>
      <c r="M392" s="80"/>
      <c r="N392" s="80"/>
      <c r="O392" s="80"/>
      <c r="P392" s="80"/>
      <c r="Q392" s="80"/>
      <c r="R392" s="80"/>
      <c r="S392" s="220"/>
      <c r="T392" s="220"/>
      <c r="U392" s="221"/>
    </row>
    <row r="393" spans="1:21">
      <c r="A393" s="478" t="s">
        <v>141</v>
      </c>
      <c r="B393" s="478"/>
      <c r="C393" s="478"/>
      <c r="D393" s="478"/>
      <c r="E393" s="478"/>
      <c r="F393" s="478"/>
      <c r="G393" s="478"/>
      <c r="H393" s="478"/>
      <c r="I393" s="478"/>
      <c r="J393" s="478"/>
      <c r="K393" s="478"/>
      <c r="L393" s="478"/>
      <c r="M393" s="478"/>
      <c r="N393" s="478"/>
      <c r="O393" s="478"/>
      <c r="P393" s="478"/>
      <c r="Q393" s="478"/>
      <c r="R393" s="478"/>
      <c r="S393" s="478"/>
      <c r="T393" s="478"/>
      <c r="U393" s="478"/>
    </row>
    <row r="394" spans="1:21">
      <c r="A394" s="77"/>
      <c r="B394" s="77"/>
      <c r="C394" s="77"/>
      <c r="D394" s="77"/>
      <c r="E394" s="77"/>
      <c r="F394" s="143"/>
      <c r="G394" s="143"/>
      <c r="H394" s="143"/>
      <c r="I394" s="143"/>
      <c r="J394" s="143"/>
      <c r="K394" s="143"/>
      <c r="L394" s="143"/>
      <c r="M394" s="143"/>
      <c r="N394" s="143"/>
      <c r="O394" s="143"/>
      <c r="P394" s="143"/>
      <c r="Q394" s="143"/>
      <c r="R394" s="143"/>
      <c r="S394" s="143"/>
      <c r="T394" s="143"/>
      <c r="U394" s="143"/>
    </row>
    <row r="395" spans="1:21">
      <c r="A395" s="77"/>
      <c r="B395" s="77"/>
      <c r="C395" s="77"/>
      <c r="D395" s="77"/>
      <c r="E395" s="77"/>
      <c r="F395" s="143"/>
      <c r="G395" s="143"/>
      <c r="H395" s="143"/>
      <c r="I395" s="143"/>
      <c r="J395" s="143"/>
      <c r="K395" s="143"/>
      <c r="L395" s="143"/>
      <c r="M395" s="143"/>
      <c r="N395" s="143"/>
      <c r="O395" s="143"/>
      <c r="P395" s="143"/>
      <c r="Q395" s="143"/>
      <c r="R395" s="143"/>
      <c r="S395" s="143"/>
      <c r="T395" s="143"/>
      <c r="U395" s="143"/>
    </row>
    <row r="396" spans="1:21">
      <c r="A396" s="77"/>
      <c r="B396" s="77"/>
      <c r="C396" s="77"/>
      <c r="D396" s="77"/>
      <c r="E396" s="77"/>
      <c r="F396" s="143"/>
      <c r="G396" s="143"/>
      <c r="H396" s="143"/>
      <c r="I396" s="143"/>
      <c r="J396" s="143"/>
      <c r="K396" s="143"/>
      <c r="L396" s="143"/>
      <c r="M396" s="143"/>
      <c r="N396" s="143"/>
      <c r="O396" s="143"/>
      <c r="P396" s="143"/>
      <c r="Q396" s="143"/>
      <c r="R396" s="143"/>
      <c r="S396" s="143"/>
      <c r="T396" s="143"/>
      <c r="U396" s="143"/>
    </row>
    <row r="397" spans="1:21">
      <c r="A397" s="77"/>
      <c r="B397" s="77"/>
      <c r="C397" s="77"/>
      <c r="D397" s="77"/>
      <c r="E397" s="77"/>
      <c r="F397" s="143"/>
      <c r="G397" s="143"/>
      <c r="H397" s="143"/>
      <c r="I397" s="143"/>
      <c r="J397" s="143"/>
      <c r="K397" s="143"/>
      <c r="L397" s="143"/>
      <c r="M397" s="143"/>
      <c r="N397" s="143"/>
      <c r="O397" s="143"/>
      <c r="P397" s="143"/>
      <c r="Q397" s="143"/>
      <c r="R397" s="143"/>
      <c r="S397" s="143"/>
      <c r="T397" s="143"/>
      <c r="U397" s="143"/>
    </row>
    <row r="398" spans="1:21">
      <c r="A398" s="77"/>
      <c r="B398" s="77"/>
      <c r="C398" s="77"/>
      <c r="D398" s="77"/>
      <c r="E398" s="77"/>
      <c r="F398" s="143"/>
      <c r="G398" s="143"/>
      <c r="H398" s="143"/>
      <c r="I398" s="143"/>
      <c r="J398" s="143"/>
      <c r="K398" s="143"/>
      <c r="L398" s="143"/>
      <c r="M398" s="143"/>
      <c r="N398" s="143"/>
      <c r="O398" s="143"/>
      <c r="P398" s="143"/>
      <c r="Q398" s="143"/>
      <c r="R398" s="143"/>
      <c r="S398" s="143"/>
      <c r="T398" s="143"/>
      <c r="U398" s="143"/>
    </row>
    <row r="399" spans="1:21">
      <c r="A399" s="77"/>
      <c r="B399" s="77"/>
      <c r="C399" s="77"/>
      <c r="D399" s="77"/>
      <c r="E399" s="77"/>
      <c r="F399" s="143"/>
      <c r="G399" s="143"/>
      <c r="H399" s="143"/>
      <c r="I399" s="143"/>
      <c r="J399" s="143"/>
      <c r="K399" s="143"/>
      <c r="L399" s="143"/>
      <c r="M399" s="143"/>
      <c r="N399" s="143"/>
      <c r="O399" s="143"/>
      <c r="P399" s="143"/>
      <c r="Q399" s="143"/>
      <c r="R399" s="143"/>
      <c r="S399" s="143"/>
      <c r="T399" s="143"/>
      <c r="U399" s="143"/>
    </row>
    <row r="400" spans="1:21">
      <c r="A400" s="77"/>
      <c r="B400" s="77"/>
      <c r="C400" s="77"/>
      <c r="D400" s="77"/>
      <c r="E400" s="77"/>
      <c r="F400" s="143"/>
      <c r="G400" s="143"/>
      <c r="H400" s="143"/>
      <c r="I400" s="143"/>
      <c r="J400" s="143"/>
      <c r="K400" s="143"/>
      <c r="L400" s="143"/>
      <c r="M400" s="143"/>
      <c r="N400" s="143"/>
      <c r="O400" s="143"/>
      <c r="P400" s="143"/>
      <c r="Q400" s="143"/>
      <c r="R400" s="143"/>
      <c r="S400" s="143"/>
      <c r="T400" s="143"/>
      <c r="U400" s="143"/>
    </row>
    <row r="401" spans="1:21">
      <c r="A401" s="77"/>
      <c r="B401" s="77"/>
      <c r="C401" s="77"/>
      <c r="D401" s="77"/>
      <c r="E401" s="77"/>
      <c r="F401" s="143"/>
      <c r="G401" s="143"/>
      <c r="H401" s="143"/>
      <c r="I401" s="143"/>
      <c r="J401" s="143"/>
      <c r="K401" s="143"/>
      <c r="L401" s="143"/>
      <c r="M401" s="143"/>
      <c r="N401" s="143"/>
      <c r="O401" s="143"/>
      <c r="P401" s="143"/>
      <c r="Q401" s="143"/>
      <c r="R401" s="143"/>
      <c r="S401" s="143"/>
      <c r="T401" s="143"/>
      <c r="U401" s="143"/>
    </row>
    <row r="402" spans="1:21">
      <c r="A402" s="77"/>
      <c r="B402" s="77"/>
      <c r="C402" s="77"/>
      <c r="D402" s="77"/>
      <c r="E402" s="77"/>
      <c r="F402" s="143"/>
      <c r="G402" s="143"/>
      <c r="H402" s="143"/>
      <c r="I402" s="143"/>
      <c r="J402" s="143"/>
      <c r="K402" s="143"/>
      <c r="L402" s="143"/>
      <c r="M402" s="143"/>
      <c r="N402" s="143"/>
      <c r="O402" s="143"/>
      <c r="P402" s="143"/>
      <c r="Q402" s="143"/>
      <c r="R402" s="143"/>
      <c r="S402" s="143"/>
      <c r="T402" s="143"/>
      <c r="U402" s="143"/>
    </row>
    <row r="403" spans="1:21">
      <c r="A403" s="77"/>
      <c r="B403" s="77"/>
      <c r="C403" s="77"/>
      <c r="D403" s="77"/>
      <c r="E403" s="77"/>
      <c r="F403" s="143"/>
      <c r="G403" s="143"/>
      <c r="H403" s="143"/>
      <c r="I403" s="143"/>
      <c r="J403" s="143"/>
      <c r="K403" s="143"/>
      <c r="L403" s="143"/>
      <c r="M403" s="143"/>
      <c r="N403" s="143"/>
      <c r="O403" s="143"/>
      <c r="P403" s="143"/>
      <c r="Q403" s="143"/>
      <c r="R403" s="143"/>
      <c r="S403" s="143"/>
      <c r="T403" s="143"/>
      <c r="U403" s="143"/>
    </row>
    <row r="404" spans="1:21">
      <c r="A404" s="77"/>
      <c r="B404" s="77"/>
      <c r="C404" s="77"/>
      <c r="D404" s="77"/>
      <c r="E404" s="77"/>
      <c r="F404" s="143"/>
      <c r="G404" s="143"/>
      <c r="H404" s="143"/>
      <c r="I404" s="143"/>
      <c r="J404" s="143"/>
      <c r="K404" s="143"/>
      <c r="L404" s="143"/>
      <c r="M404" s="143"/>
      <c r="N404" s="143"/>
      <c r="O404" s="143"/>
      <c r="P404" s="143"/>
      <c r="Q404" s="143"/>
      <c r="R404" s="143"/>
      <c r="S404" s="143"/>
      <c r="T404" s="143"/>
      <c r="U404" s="143"/>
    </row>
    <row r="405" spans="1:21">
      <c r="A405" s="77"/>
      <c r="B405" s="77"/>
      <c r="C405" s="77"/>
      <c r="D405" s="77"/>
      <c r="E405" s="77"/>
      <c r="F405" s="143"/>
      <c r="G405" s="143"/>
      <c r="H405" s="143"/>
      <c r="I405" s="143"/>
      <c r="J405" s="143"/>
      <c r="K405" s="143"/>
      <c r="L405" s="143"/>
      <c r="M405" s="143"/>
      <c r="N405" s="143"/>
      <c r="O405" s="143"/>
      <c r="P405" s="143"/>
      <c r="Q405" s="143"/>
      <c r="R405" s="143"/>
      <c r="S405" s="143"/>
      <c r="T405" s="143"/>
      <c r="U405" s="143"/>
    </row>
    <row r="406" spans="1:21">
      <c r="A406" s="77"/>
      <c r="B406" s="77"/>
      <c r="C406" s="77"/>
      <c r="D406" s="77"/>
      <c r="E406" s="77"/>
      <c r="F406" s="143"/>
      <c r="G406" s="143"/>
      <c r="H406" s="143"/>
      <c r="I406" s="143"/>
      <c r="J406" s="143"/>
      <c r="K406" s="143"/>
      <c r="L406" s="143"/>
      <c r="M406" s="143"/>
      <c r="N406" s="143"/>
      <c r="O406" s="143"/>
      <c r="P406" s="143"/>
      <c r="Q406" s="143"/>
      <c r="R406" s="143"/>
      <c r="S406" s="143"/>
      <c r="T406" s="143"/>
      <c r="U406" s="143"/>
    </row>
    <row r="407" spans="1:21">
      <c r="A407" s="77"/>
      <c r="B407" s="77"/>
      <c r="C407" s="77"/>
      <c r="D407" s="77"/>
      <c r="E407" s="77"/>
      <c r="F407" s="143"/>
      <c r="G407" s="143"/>
      <c r="H407" s="143"/>
      <c r="I407" s="143"/>
      <c r="J407" s="143"/>
      <c r="K407" s="143"/>
      <c r="L407" s="143"/>
      <c r="M407" s="143"/>
      <c r="N407" s="143"/>
      <c r="O407" s="143"/>
      <c r="P407" s="143"/>
      <c r="Q407" s="143"/>
      <c r="R407" s="143"/>
      <c r="S407" s="143"/>
      <c r="T407" s="143"/>
      <c r="U407" s="143"/>
    </row>
    <row r="408" spans="1:21">
      <c r="A408" s="77"/>
      <c r="B408" s="77"/>
      <c r="C408" s="77"/>
      <c r="D408" s="77"/>
      <c r="E408" s="77"/>
      <c r="F408" s="143"/>
      <c r="G408" s="143"/>
      <c r="H408" s="143"/>
      <c r="I408" s="143"/>
      <c r="J408" s="143"/>
      <c r="K408" s="143"/>
      <c r="L408" s="143"/>
      <c r="M408" s="143"/>
      <c r="N408" s="143"/>
      <c r="O408" s="143"/>
      <c r="P408" s="143"/>
      <c r="Q408" s="143"/>
      <c r="R408" s="143"/>
      <c r="S408" s="143"/>
      <c r="T408" s="143"/>
      <c r="U408" s="143"/>
    </row>
    <row r="409" spans="1:21">
      <c r="A409" s="77"/>
      <c r="B409" s="77"/>
      <c r="C409" s="77"/>
      <c r="D409" s="77"/>
      <c r="E409" s="77"/>
      <c r="F409" s="143"/>
      <c r="G409" s="143"/>
      <c r="H409" s="143"/>
      <c r="I409" s="143"/>
      <c r="J409" s="143"/>
      <c r="K409" s="143"/>
      <c r="L409" s="143"/>
      <c r="M409" s="143"/>
      <c r="N409" s="143"/>
      <c r="O409" s="143"/>
      <c r="P409" s="143"/>
      <c r="Q409" s="143"/>
      <c r="R409" s="143"/>
      <c r="S409" s="143"/>
      <c r="T409" s="143"/>
      <c r="U409" s="143"/>
    </row>
    <row r="410" spans="1:21">
      <c r="A410" s="77"/>
      <c r="B410" s="77"/>
      <c r="C410" s="77"/>
      <c r="D410" s="77"/>
      <c r="E410" s="77"/>
      <c r="F410" s="143"/>
      <c r="G410" s="143"/>
      <c r="H410" s="143"/>
      <c r="I410" s="143"/>
      <c r="J410" s="143"/>
      <c r="K410" s="143"/>
      <c r="L410" s="143"/>
      <c r="M410" s="143"/>
      <c r="N410" s="143"/>
      <c r="O410" s="143"/>
      <c r="P410" s="143"/>
      <c r="Q410" s="143"/>
      <c r="R410" s="143"/>
      <c r="S410" s="143"/>
      <c r="T410" s="143"/>
      <c r="U410" s="143"/>
    </row>
    <row r="411" spans="1:21">
      <c r="A411" s="77"/>
      <c r="B411" s="77"/>
      <c r="C411" s="77"/>
      <c r="D411" s="77"/>
      <c r="E411" s="77"/>
      <c r="F411" s="143"/>
      <c r="G411" s="143"/>
      <c r="H411" s="143"/>
      <c r="I411" s="143"/>
      <c r="J411" s="143"/>
      <c r="K411" s="143"/>
      <c r="L411" s="143"/>
      <c r="M411" s="143"/>
      <c r="N411" s="143"/>
      <c r="O411" s="143"/>
      <c r="P411" s="143"/>
      <c r="Q411" s="143"/>
      <c r="R411" s="143"/>
      <c r="S411" s="143"/>
      <c r="T411" s="143"/>
      <c r="U411" s="143"/>
    </row>
    <row r="412" spans="1:21">
      <c r="A412" s="77"/>
      <c r="B412" s="77"/>
      <c r="C412" s="77"/>
      <c r="D412" s="77"/>
      <c r="E412" s="77"/>
      <c r="F412" s="143"/>
      <c r="G412" s="143"/>
      <c r="H412" s="143"/>
      <c r="I412" s="143"/>
      <c r="J412" s="143"/>
      <c r="K412" s="143"/>
      <c r="L412" s="143"/>
      <c r="M412" s="143"/>
      <c r="N412" s="143"/>
      <c r="O412" s="143"/>
      <c r="P412" s="143"/>
      <c r="Q412" s="143"/>
      <c r="R412" s="143"/>
      <c r="S412" s="143"/>
      <c r="T412" s="143"/>
      <c r="U412" s="143"/>
    </row>
    <row r="413" spans="1:21">
      <c r="A413" s="77"/>
      <c r="B413" s="77"/>
      <c r="C413" s="77"/>
      <c r="D413" s="77"/>
      <c r="E413" s="77"/>
      <c r="F413" s="143"/>
      <c r="G413" s="143"/>
      <c r="H413" s="143"/>
      <c r="I413" s="143"/>
      <c r="J413" s="143"/>
      <c r="K413" s="143"/>
      <c r="L413" s="143"/>
      <c r="M413" s="143"/>
      <c r="N413" s="143"/>
      <c r="O413" s="143"/>
      <c r="P413" s="143"/>
      <c r="Q413" s="143"/>
      <c r="R413" s="143"/>
      <c r="S413" s="143"/>
      <c r="T413" s="143"/>
      <c r="U413" s="143"/>
    </row>
    <row r="414" spans="1:21">
      <c r="A414" s="77"/>
      <c r="B414" s="77"/>
      <c r="C414" s="77"/>
      <c r="D414" s="77"/>
      <c r="E414" s="77"/>
      <c r="F414" s="143"/>
      <c r="G414" s="143"/>
      <c r="H414" s="143"/>
      <c r="I414" s="143"/>
      <c r="J414" s="143"/>
      <c r="K414" s="143"/>
      <c r="L414" s="143"/>
      <c r="M414" s="143"/>
      <c r="N414" s="143"/>
      <c r="O414" s="143"/>
      <c r="P414" s="143"/>
      <c r="Q414" s="143"/>
      <c r="R414" s="143"/>
      <c r="S414" s="143"/>
      <c r="T414" s="143"/>
      <c r="U414" s="143"/>
    </row>
    <row r="415" spans="1:21">
      <c r="A415" s="77"/>
      <c r="B415" s="77"/>
      <c r="C415" s="77"/>
      <c r="D415" s="77"/>
      <c r="E415" s="77"/>
      <c r="F415" s="143"/>
      <c r="G415" s="143"/>
      <c r="H415" s="143"/>
      <c r="I415" s="143"/>
      <c r="J415" s="143"/>
      <c r="K415" s="143"/>
      <c r="L415" s="143"/>
      <c r="M415" s="143"/>
      <c r="N415" s="143"/>
      <c r="O415" s="143"/>
      <c r="P415" s="143"/>
      <c r="Q415" s="143"/>
      <c r="R415" s="143"/>
      <c r="S415" s="143"/>
      <c r="T415" s="143"/>
      <c r="U415" s="143"/>
    </row>
    <row r="416" spans="1:21">
      <c r="A416" s="77"/>
      <c r="B416" s="77"/>
      <c r="C416" s="77"/>
      <c r="D416" s="77"/>
      <c r="E416" s="77"/>
      <c r="F416" s="143"/>
      <c r="G416" s="143"/>
      <c r="H416" s="143"/>
      <c r="I416" s="143"/>
      <c r="J416" s="143"/>
      <c r="K416" s="143"/>
      <c r="L416" s="143"/>
      <c r="M416" s="143"/>
      <c r="N416" s="143"/>
      <c r="O416" s="143"/>
      <c r="P416" s="143"/>
      <c r="Q416" s="143"/>
      <c r="R416" s="143"/>
      <c r="S416" s="143"/>
      <c r="T416" s="143"/>
      <c r="U416" s="143"/>
    </row>
    <row r="417" spans="1:21">
      <c r="A417" s="77"/>
      <c r="B417" s="77"/>
      <c r="C417" s="77"/>
      <c r="D417" s="77"/>
      <c r="E417" s="77"/>
      <c r="F417" s="143"/>
      <c r="G417" s="143"/>
      <c r="H417" s="143"/>
      <c r="I417" s="143"/>
      <c r="J417" s="143"/>
      <c r="K417" s="143"/>
      <c r="L417" s="143"/>
      <c r="M417" s="143"/>
      <c r="N417" s="143"/>
      <c r="O417" s="143"/>
      <c r="P417" s="143"/>
      <c r="Q417" s="143"/>
      <c r="R417" s="143"/>
      <c r="S417" s="143"/>
      <c r="T417" s="143"/>
      <c r="U417" s="143"/>
    </row>
    <row r="418" spans="1:21">
      <c r="A418" s="77"/>
      <c r="B418" s="77"/>
      <c r="C418" s="77"/>
      <c r="D418" s="77"/>
      <c r="E418" s="77"/>
      <c r="F418" s="143"/>
      <c r="G418" s="143"/>
      <c r="H418" s="143"/>
      <c r="I418" s="143"/>
      <c r="J418" s="143"/>
      <c r="K418" s="143"/>
      <c r="L418" s="143"/>
      <c r="M418" s="143"/>
      <c r="N418" s="143"/>
      <c r="O418" s="143"/>
      <c r="P418" s="143"/>
      <c r="Q418" s="143"/>
      <c r="R418" s="143"/>
      <c r="S418" s="143"/>
      <c r="T418" s="143"/>
      <c r="U418" s="143"/>
    </row>
    <row r="419" spans="1:21">
      <c r="A419" s="77"/>
      <c r="B419" s="77"/>
      <c r="C419" s="77"/>
      <c r="D419" s="77"/>
      <c r="E419" s="77"/>
      <c r="F419" s="143"/>
      <c r="G419" s="143"/>
      <c r="H419" s="143"/>
      <c r="I419" s="143"/>
      <c r="J419" s="143"/>
      <c r="K419" s="143"/>
      <c r="L419" s="143"/>
      <c r="M419" s="143"/>
      <c r="N419" s="143"/>
      <c r="O419" s="143"/>
      <c r="P419" s="143"/>
      <c r="Q419" s="143"/>
      <c r="R419" s="143"/>
      <c r="S419" s="143"/>
      <c r="T419" s="143"/>
      <c r="U419" s="143"/>
    </row>
    <row r="420" spans="1:21">
      <c r="A420" s="77"/>
      <c r="B420" s="77"/>
      <c r="C420" s="77"/>
      <c r="D420" s="77"/>
      <c r="E420" s="77"/>
      <c r="F420" s="143"/>
      <c r="G420" s="143"/>
      <c r="H420" s="143"/>
      <c r="I420" s="143"/>
      <c r="J420" s="143"/>
      <c r="K420" s="143"/>
      <c r="L420" s="143"/>
      <c r="M420" s="143"/>
      <c r="N420" s="143"/>
      <c r="O420" s="143"/>
      <c r="P420" s="143"/>
      <c r="Q420" s="143"/>
      <c r="R420" s="143"/>
      <c r="S420" s="143"/>
      <c r="T420" s="143"/>
      <c r="U420" s="143"/>
    </row>
    <row r="421" spans="1:21">
      <c r="A421" s="77"/>
      <c r="B421" s="77"/>
      <c r="C421" s="77"/>
      <c r="D421" s="77"/>
      <c r="E421" s="77"/>
      <c r="F421" s="143"/>
      <c r="G421" s="143"/>
      <c r="H421" s="143"/>
      <c r="I421" s="143"/>
      <c r="J421" s="143"/>
      <c r="K421" s="143"/>
      <c r="L421" s="143"/>
      <c r="M421" s="143"/>
      <c r="N421" s="143"/>
      <c r="O421" s="143"/>
      <c r="P421" s="143"/>
      <c r="Q421" s="143"/>
      <c r="R421" s="143"/>
      <c r="S421" s="143"/>
      <c r="T421" s="143"/>
      <c r="U421" s="143"/>
    </row>
    <row r="422" spans="1:21">
      <c r="A422" s="77"/>
      <c r="B422" s="77"/>
      <c r="C422" s="77"/>
      <c r="D422" s="77"/>
      <c r="E422" s="77"/>
      <c r="F422" s="143"/>
      <c r="G422" s="143"/>
      <c r="H422" s="143"/>
      <c r="I422" s="143"/>
      <c r="J422" s="143"/>
      <c r="K422" s="143"/>
      <c r="L422" s="143"/>
      <c r="M422" s="143"/>
      <c r="N422" s="143"/>
      <c r="O422" s="143"/>
      <c r="P422" s="143"/>
      <c r="Q422" s="143"/>
      <c r="R422" s="143"/>
      <c r="S422" s="143"/>
      <c r="T422" s="143"/>
      <c r="U422" s="143"/>
    </row>
    <row r="423" spans="1:21">
      <c r="A423" s="77"/>
      <c r="B423" s="77"/>
      <c r="C423" s="77"/>
      <c r="D423" s="77"/>
      <c r="E423" s="77"/>
      <c r="F423" s="143"/>
      <c r="G423" s="143"/>
      <c r="H423" s="143"/>
      <c r="I423" s="143"/>
      <c r="J423" s="143"/>
      <c r="K423" s="143"/>
      <c r="L423" s="143"/>
      <c r="M423" s="143"/>
      <c r="N423" s="143"/>
      <c r="O423" s="143"/>
      <c r="P423" s="143"/>
      <c r="Q423" s="143"/>
      <c r="R423" s="143"/>
      <c r="S423" s="143"/>
      <c r="T423" s="143"/>
      <c r="U423" s="143"/>
    </row>
    <row r="424" spans="1:21">
      <c r="A424" s="77"/>
      <c r="B424" s="77"/>
      <c r="C424" s="77"/>
      <c r="D424" s="77"/>
      <c r="E424" s="77"/>
      <c r="F424" s="143"/>
      <c r="G424" s="143"/>
      <c r="H424" s="143"/>
      <c r="I424" s="143"/>
      <c r="J424" s="143"/>
      <c r="K424" s="143"/>
      <c r="L424" s="143"/>
      <c r="M424" s="143"/>
      <c r="N424" s="143"/>
      <c r="O424" s="143"/>
      <c r="P424" s="143"/>
      <c r="Q424" s="143"/>
      <c r="R424" s="143"/>
      <c r="S424" s="143"/>
      <c r="T424" s="143"/>
      <c r="U424" s="143"/>
    </row>
    <row r="425" spans="1:21">
      <c r="A425" s="77"/>
      <c r="B425" s="77"/>
      <c r="C425" s="77"/>
      <c r="D425" s="77"/>
      <c r="E425" s="77"/>
      <c r="F425" s="143"/>
      <c r="G425" s="143"/>
      <c r="H425" s="143"/>
      <c r="I425" s="143"/>
      <c r="J425" s="143"/>
      <c r="K425" s="143"/>
      <c r="L425" s="143"/>
      <c r="M425" s="143"/>
      <c r="N425" s="143"/>
      <c r="O425" s="143"/>
      <c r="P425" s="143"/>
      <c r="Q425" s="143"/>
      <c r="R425" s="143"/>
      <c r="S425" s="143"/>
      <c r="T425" s="143"/>
      <c r="U425" s="143"/>
    </row>
    <row r="426" spans="1:21">
      <c r="A426" s="222"/>
      <c r="B426" s="222"/>
      <c r="C426" s="222"/>
      <c r="D426" s="222"/>
      <c r="E426" s="222"/>
    </row>
    <row r="427" spans="1:21">
      <c r="A427" s="222"/>
      <c r="B427" s="222"/>
      <c r="C427" s="222"/>
      <c r="D427" s="222"/>
      <c r="E427" s="222"/>
    </row>
    <row r="428" spans="1:21">
      <c r="A428" s="222"/>
      <c r="B428" s="222"/>
      <c r="C428" s="222"/>
      <c r="D428" s="222"/>
      <c r="E428" s="222"/>
    </row>
    <row r="429" spans="1:21">
      <c r="A429" s="222"/>
      <c r="B429" s="222"/>
      <c r="C429" s="222"/>
      <c r="D429" s="222"/>
      <c r="E429" s="222"/>
    </row>
    <row r="430" spans="1:21">
      <c r="A430" s="222"/>
      <c r="B430" s="222"/>
      <c r="C430" s="222"/>
      <c r="D430" s="222"/>
      <c r="E430" s="222"/>
    </row>
    <row r="431" spans="1:21">
      <c r="A431" s="222"/>
      <c r="B431" s="222"/>
      <c r="C431" s="222"/>
      <c r="D431" s="222"/>
      <c r="E431" s="222"/>
    </row>
    <row r="432" spans="1:21">
      <c r="A432" s="222"/>
      <c r="B432" s="222"/>
      <c r="C432" s="222"/>
      <c r="D432" s="222"/>
      <c r="E432" s="222"/>
    </row>
    <row r="433" spans="1:5">
      <c r="A433" s="222"/>
      <c r="B433" s="222"/>
      <c r="C433" s="222"/>
      <c r="D433" s="222"/>
      <c r="E433" s="222"/>
    </row>
    <row r="434" spans="1:5">
      <c r="A434" s="222"/>
      <c r="B434" s="222"/>
      <c r="C434" s="222"/>
      <c r="D434" s="222"/>
      <c r="E434" s="222"/>
    </row>
    <row r="435" spans="1:5">
      <c r="A435" s="222"/>
      <c r="B435" s="222"/>
      <c r="C435" s="222"/>
      <c r="D435" s="222"/>
      <c r="E435" s="222"/>
    </row>
    <row r="436" spans="1:5">
      <c r="A436" s="222"/>
      <c r="B436" s="222"/>
      <c r="C436" s="222"/>
      <c r="D436" s="222"/>
      <c r="E436" s="222"/>
    </row>
    <row r="437" spans="1:5">
      <c r="A437" s="222"/>
      <c r="B437" s="222"/>
      <c r="C437" s="222"/>
      <c r="D437" s="222"/>
      <c r="E437" s="222"/>
    </row>
    <row r="438" spans="1:5">
      <c r="A438" s="222"/>
      <c r="B438" s="222"/>
      <c r="C438" s="222"/>
      <c r="D438" s="222"/>
      <c r="E438" s="222"/>
    </row>
    <row r="439" spans="1:5">
      <c r="A439" s="222"/>
      <c r="B439" s="222"/>
      <c r="C439" s="222"/>
      <c r="D439" s="222"/>
      <c r="E439" s="222"/>
    </row>
    <row r="440" spans="1:5">
      <c r="A440" s="222"/>
      <c r="B440" s="222"/>
      <c r="C440" s="222"/>
      <c r="D440" s="222"/>
      <c r="E440" s="222"/>
    </row>
    <row r="441" spans="1:5">
      <c r="A441" s="222"/>
      <c r="B441" s="222"/>
      <c r="C441" s="222"/>
      <c r="D441" s="222"/>
      <c r="E441" s="222"/>
    </row>
    <row r="442" spans="1:5">
      <c r="A442" s="222"/>
      <c r="B442" s="222"/>
      <c r="C442" s="222"/>
      <c r="D442" s="222"/>
      <c r="E442" s="222"/>
    </row>
    <row r="443" spans="1:5">
      <c r="A443" s="222"/>
      <c r="B443" s="222"/>
      <c r="C443" s="222"/>
      <c r="D443" s="222"/>
      <c r="E443" s="222"/>
    </row>
    <row r="444" spans="1:5">
      <c r="A444" s="222"/>
      <c r="B444" s="222"/>
      <c r="C444" s="222"/>
      <c r="D444" s="222"/>
      <c r="E444" s="222"/>
    </row>
    <row r="445" spans="1:5">
      <c r="A445" s="222"/>
      <c r="B445" s="222"/>
      <c r="C445" s="222"/>
      <c r="D445" s="222"/>
      <c r="E445" s="222"/>
    </row>
    <row r="446" spans="1:5">
      <c r="A446" s="222"/>
      <c r="B446" s="222"/>
      <c r="C446" s="222"/>
      <c r="D446" s="222"/>
      <c r="E446" s="222"/>
    </row>
    <row r="447" spans="1:5">
      <c r="A447" s="222"/>
      <c r="B447" s="222"/>
      <c r="C447" s="222"/>
      <c r="D447" s="222"/>
      <c r="E447" s="222"/>
    </row>
    <row r="448" spans="1:5">
      <c r="A448" s="222"/>
      <c r="B448" s="222"/>
      <c r="C448" s="222"/>
      <c r="D448" s="222"/>
      <c r="E448" s="222"/>
    </row>
    <row r="449" spans="1:5">
      <c r="A449" s="222"/>
      <c r="B449" s="222"/>
      <c r="C449" s="222"/>
      <c r="D449" s="222"/>
      <c r="E449" s="222"/>
    </row>
    <row r="450" spans="1:5">
      <c r="A450" s="222"/>
      <c r="B450" s="222"/>
      <c r="C450" s="222"/>
      <c r="D450" s="222"/>
      <c r="E450" s="222"/>
    </row>
    <row r="451" spans="1:5">
      <c r="A451" s="222"/>
      <c r="B451" s="222"/>
      <c r="C451" s="222"/>
      <c r="D451" s="222"/>
      <c r="E451" s="222"/>
    </row>
    <row r="452" spans="1:5">
      <c r="A452" s="222"/>
      <c r="B452" s="222"/>
      <c r="C452" s="222"/>
      <c r="D452" s="222"/>
      <c r="E452" s="222"/>
    </row>
    <row r="453" spans="1:5">
      <c r="A453" s="222"/>
      <c r="B453" s="222"/>
      <c r="C453" s="222"/>
      <c r="D453" s="222"/>
      <c r="E453" s="222"/>
    </row>
    <row r="454" spans="1:5">
      <c r="A454" s="222"/>
      <c r="B454" s="222"/>
      <c r="C454" s="222"/>
      <c r="D454" s="222"/>
      <c r="E454" s="222"/>
    </row>
    <row r="455" spans="1:5">
      <c r="A455" s="222"/>
      <c r="B455" s="222"/>
      <c r="C455" s="222"/>
      <c r="D455" s="222"/>
      <c r="E455" s="222"/>
    </row>
    <row r="456" spans="1:5">
      <c r="A456" s="222"/>
      <c r="B456" s="222"/>
      <c r="C456" s="222"/>
      <c r="D456" s="222"/>
      <c r="E456" s="222"/>
    </row>
    <row r="457" spans="1:5">
      <c r="A457" s="222"/>
      <c r="B457" s="222"/>
      <c r="C457" s="222"/>
      <c r="D457" s="222"/>
      <c r="E457" s="222"/>
    </row>
    <row r="458" spans="1:5">
      <c r="A458" s="222"/>
      <c r="B458" s="222"/>
      <c r="C458" s="222"/>
      <c r="D458" s="222"/>
      <c r="E458" s="222"/>
    </row>
    <row r="459" spans="1:5">
      <c r="A459" s="222"/>
      <c r="B459" s="222"/>
      <c r="C459" s="222"/>
      <c r="D459" s="222"/>
      <c r="E459" s="222"/>
    </row>
    <row r="460" spans="1:5">
      <c r="A460" s="222"/>
      <c r="B460" s="222"/>
      <c r="C460" s="222"/>
      <c r="D460" s="222"/>
      <c r="E460" s="222"/>
    </row>
    <row r="461" spans="1:5">
      <c r="A461" s="222"/>
      <c r="B461" s="222"/>
      <c r="C461" s="222"/>
      <c r="D461" s="222"/>
      <c r="E461" s="222"/>
    </row>
    <row r="462" spans="1:5">
      <c r="A462" s="222"/>
      <c r="B462" s="222"/>
      <c r="C462" s="222"/>
      <c r="D462" s="222"/>
      <c r="E462" s="222"/>
    </row>
    <row r="463" spans="1:5">
      <c r="A463" s="222"/>
      <c r="B463" s="222"/>
      <c r="C463" s="222"/>
      <c r="D463" s="222"/>
      <c r="E463" s="222"/>
    </row>
    <row r="464" spans="1:5">
      <c r="A464" s="222"/>
      <c r="B464" s="222"/>
      <c r="C464" s="222"/>
      <c r="D464" s="222"/>
      <c r="E464" s="222"/>
    </row>
    <row r="465" spans="1:5">
      <c r="A465" s="222"/>
      <c r="B465" s="222"/>
      <c r="C465" s="222"/>
      <c r="D465" s="222"/>
      <c r="E465" s="222"/>
    </row>
    <row r="466" spans="1:5">
      <c r="A466" s="222"/>
      <c r="B466" s="222"/>
      <c r="C466" s="222"/>
      <c r="D466" s="222"/>
      <c r="E466" s="222"/>
    </row>
    <row r="467" spans="1:5">
      <c r="A467" s="222"/>
      <c r="B467" s="222"/>
      <c r="C467" s="222"/>
      <c r="D467" s="222"/>
      <c r="E467" s="222"/>
    </row>
    <row r="468" spans="1:5">
      <c r="A468" s="222"/>
      <c r="B468" s="222"/>
      <c r="C468" s="222"/>
      <c r="D468" s="222"/>
      <c r="E468" s="222"/>
    </row>
    <row r="469" spans="1:5">
      <c r="A469" s="222"/>
      <c r="B469" s="222"/>
      <c r="C469" s="222"/>
      <c r="D469" s="222"/>
      <c r="E469" s="222"/>
    </row>
    <row r="470" spans="1:5">
      <c r="A470" s="222"/>
      <c r="B470" s="222"/>
      <c r="C470" s="222"/>
      <c r="D470" s="222"/>
      <c r="E470" s="222"/>
    </row>
    <row r="471" spans="1:5">
      <c r="A471" s="222"/>
      <c r="B471" s="222"/>
      <c r="C471" s="222"/>
      <c r="D471" s="222"/>
      <c r="E471" s="222"/>
    </row>
    <row r="472" spans="1:5">
      <c r="A472" s="222"/>
      <c r="B472" s="222"/>
      <c r="C472" s="222"/>
      <c r="D472" s="222"/>
      <c r="E472" s="222"/>
    </row>
    <row r="473" spans="1:5">
      <c r="A473" s="222"/>
      <c r="B473" s="222"/>
      <c r="C473" s="222"/>
      <c r="D473" s="222"/>
      <c r="E473" s="222"/>
    </row>
    <row r="474" spans="1:5">
      <c r="A474" s="222"/>
      <c r="B474" s="222"/>
      <c r="C474" s="222"/>
      <c r="D474" s="222"/>
      <c r="E474" s="222"/>
    </row>
    <row r="475" spans="1:5">
      <c r="A475" s="222"/>
      <c r="B475" s="222"/>
      <c r="C475" s="222"/>
      <c r="D475" s="222"/>
      <c r="E475" s="222"/>
    </row>
    <row r="476" spans="1:5">
      <c r="A476" s="222"/>
      <c r="B476" s="222"/>
      <c r="C476" s="222"/>
      <c r="D476" s="222"/>
      <c r="E476" s="222"/>
    </row>
    <row r="477" spans="1:5">
      <c r="A477" s="222"/>
      <c r="B477" s="222"/>
      <c r="C477" s="222"/>
      <c r="D477" s="222"/>
      <c r="E477" s="222"/>
    </row>
    <row r="478" spans="1:5">
      <c r="A478" s="222"/>
      <c r="B478" s="222"/>
      <c r="C478" s="222"/>
      <c r="D478" s="222"/>
      <c r="E478" s="222"/>
    </row>
    <row r="479" spans="1:5">
      <c r="A479" s="222"/>
      <c r="B479" s="222"/>
      <c r="C479" s="222"/>
      <c r="D479" s="222"/>
      <c r="E479" s="222"/>
    </row>
    <row r="480" spans="1:5">
      <c r="A480" s="222"/>
      <c r="B480" s="222"/>
      <c r="C480" s="222"/>
      <c r="D480" s="222"/>
      <c r="E480" s="222"/>
    </row>
    <row r="481" spans="1:5">
      <c r="A481" s="222"/>
      <c r="B481" s="222"/>
      <c r="C481" s="222"/>
      <c r="D481" s="222"/>
      <c r="E481" s="222"/>
    </row>
    <row r="482" spans="1:5">
      <c r="A482" s="222"/>
      <c r="B482" s="222"/>
      <c r="C482" s="222"/>
      <c r="D482" s="222"/>
      <c r="E482" s="222"/>
    </row>
    <row r="483" spans="1:5">
      <c r="A483" s="222"/>
      <c r="B483" s="222"/>
      <c r="C483" s="222"/>
      <c r="D483" s="222"/>
      <c r="E483" s="222"/>
    </row>
    <row r="484" spans="1:5">
      <c r="A484" s="222"/>
      <c r="B484" s="222"/>
      <c r="C484" s="222"/>
      <c r="D484" s="222"/>
      <c r="E484" s="222"/>
    </row>
    <row r="485" spans="1:5">
      <c r="A485" s="222"/>
      <c r="B485" s="222"/>
      <c r="C485" s="222"/>
      <c r="D485" s="222"/>
      <c r="E485" s="222"/>
    </row>
    <row r="486" spans="1:5">
      <c r="A486" s="222"/>
      <c r="B486" s="222"/>
      <c r="C486" s="222"/>
      <c r="D486" s="222"/>
      <c r="E486" s="222"/>
    </row>
    <row r="487" spans="1:5">
      <c r="A487" s="222"/>
      <c r="B487" s="222"/>
      <c r="C487" s="222"/>
      <c r="D487" s="222"/>
      <c r="E487" s="222"/>
    </row>
    <row r="488" spans="1:5">
      <c r="A488" s="222"/>
      <c r="B488" s="222"/>
      <c r="C488" s="222"/>
      <c r="D488" s="222"/>
      <c r="E488" s="222"/>
    </row>
    <row r="489" spans="1:5">
      <c r="A489" s="222"/>
      <c r="B489" s="222"/>
      <c r="C489" s="222"/>
      <c r="D489" s="222"/>
      <c r="E489" s="222"/>
    </row>
    <row r="490" spans="1:5">
      <c r="A490" s="222"/>
      <c r="B490" s="222"/>
      <c r="C490" s="222"/>
      <c r="D490" s="222"/>
      <c r="E490" s="222"/>
    </row>
    <row r="491" spans="1:5">
      <c r="A491" s="222"/>
      <c r="B491" s="222"/>
      <c r="C491" s="222"/>
      <c r="D491" s="222"/>
      <c r="E491" s="222"/>
    </row>
    <row r="492" spans="1:5">
      <c r="A492" s="222"/>
      <c r="B492" s="222"/>
      <c r="C492" s="222"/>
      <c r="D492" s="222"/>
      <c r="E492" s="222"/>
    </row>
    <row r="493" spans="1:5">
      <c r="A493" s="222"/>
      <c r="B493" s="222"/>
      <c r="C493" s="222"/>
      <c r="D493" s="222"/>
      <c r="E493" s="222"/>
    </row>
    <row r="494" spans="1:5">
      <c r="A494" s="222"/>
      <c r="B494" s="222"/>
      <c r="C494" s="222"/>
      <c r="D494" s="222"/>
      <c r="E494" s="222"/>
    </row>
    <row r="495" spans="1:5">
      <c r="A495" s="222"/>
      <c r="B495" s="222"/>
      <c r="C495" s="222"/>
      <c r="D495" s="222"/>
      <c r="E495" s="222"/>
    </row>
    <row r="496" spans="1:5">
      <c r="A496" s="222"/>
      <c r="B496" s="222"/>
      <c r="C496" s="222"/>
      <c r="D496" s="222"/>
      <c r="E496" s="222"/>
    </row>
    <row r="497" spans="1:5">
      <c r="A497" s="222"/>
      <c r="B497" s="222"/>
      <c r="C497" s="222"/>
      <c r="D497" s="222"/>
      <c r="E497" s="222"/>
    </row>
    <row r="498" spans="1:5">
      <c r="A498" s="222"/>
      <c r="B498" s="222"/>
      <c r="C498" s="222"/>
      <c r="D498" s="222"/>
      <c r="E498" s="222"/>
    </row>
    <row r="499" spans="1:5">
      <c r="A499" s="222"/>
      <c r="B499" s="222"/>
      <c r="C499" s="222"/>
      <c r="D499" s="222"/>
      <c r="E499" s="222"/>
    </row>
    <row r="500" spans="1:5">
      <c r="A500" s="222"/>
      <c r="B500" s="222"/>
      <c r="C500" s="222"/>
      <c r="D500" s="222"/>
      <c r="E500" s="222"/>
    </row>
    <row r="501" spans="1:5">
      <c r="A501" s="222"/>
      <c r="B501" s="222"/>
      <c r="C501" s="222"/>
      <c r="D501" s="222"/>
      <c r="E501" s="222"/>
    </row>
    <row r="502" spans="1:5">
      <c r="A502" s="222"/>
      <c r="B502" s="222"/>
      <c r="C502" s="222"/>
      <c r="D502" s="222"/>
      <c r="E502" s="222"/>
    </row>
    <row r="503" spans="1:5">
      <c r="A503" s="222"/>
      <c r="B503" s="222"/>
      <c r="C503" s="222"/>
      <c r="D503" s="222"/>
      <c r="E503" s="222"/>
    </row>
    <row r="504" spans="1:5">
      <c r="A504" s="222"/>
      <c r="B504" s="222"/>
      <c r="C504" s="222"/>
      <c r="D504" s="222"/>
      <c r="E504" s="222"/>
    </row>
    <row r="505" spans="1:5">
      <c r="A505" s="222"/>
      <c r="B505" s="222"/>
      <c r="C505" s="222"/>
      <c r="D505" s="222"/>
      <c r="E505" s="222"/>
    </row>
    <row r="506" spans="1:5">
      <c r="A506" s="222"/>
      <c r="B506" s="222"/>
      <c r="C506" s="222"/>
      <c r="D506" s="222"/>
      <c r="E506" s="222"/>
    </row>
    <row r="507" spans="1:5">
      <c r="A507" s="222"/>
      <c r="B507" s="222"/>
      <c r="C507" s="222"/>
      <c r="D507" s="222"/>
      <c r="E507" s="222"/>
    </row>
    <row r="508" spans="1:5">
      <c r="A508" s="222"/>
      <c r="B508" s="222"/>
      <c r="C508" s="222"/>
      <c r="D508" s="222"/>
      <c r="E508" s="222"/>
    </row>
    <row r="509" spans="1:5">
      <c r="A509" s="222"/>
      <c r="B509" s="222"/>
      <c r="C509" s="222"/>
      <c r="D509" s="222"/>
      <c r="E509" s="222"/>
    </row>
    <row r="510" spans="1:5">
      <c r="A510" s="222"/>
      <c r="B510" s="222"/>
      <c r="C510" s="222"/>
      <c r="D510" s="222"/>
      <c r="E510" s="222"/>
    </row>
    <row r="511" spans="1:5">
      <c r="A511" s="222"/>
      <c r="B511" s="222"/>
      <c r="C511" s="222"/>
      <c r="D511" s="222"/>
      <c r="E511" s="222"/>
    </row>
    <row r="512" spans="1:5">
      <c r="A512" s="222"/>
      <c r="B512" s="222"/>
      <c r="C512" s="222"/>
      <c r="D512" s="222"/>
      <c r="E512" s="222"/>
    </row>
    <row r="513" spans="1:5">
      <c r="A513" s="222"/>
      <c r="B513" s="222"/>
      <c r="C513" s="222"/>
      <c r="D513" s="222"/>
      <c r="E513" s="222"/>
    </row>
    <row r="514" spans="1:5">
      <c r="A514" s="222"/>
      <c r="B514" s="222"/>
      <c r="C514" s="222"/>
      <c r="D514" s="222"/>
      <c r="E514" s="222"/>
    </row>
    <row r="515" spans="1:5">
      <c r="A515" s="222"/>
      <c r="B515" s="222"/>
      <c r="C515" s="222"/>
      <c r="D515" s="222"/>
      <c r="E515" s="222"/>
    </row>
    <row r="516" spans="1:5">
      <c r="A516" s="222"/>
      <c r="B516" s="222"/>
      <c r="C516" s="222"/>
      <c r="D516" s="222"/>
      <c r="E516" s="222"/>
    </row>
    <row r="517" spans="1:5">
      <c r="A517" s="222"/>
      <c r="B517" s="222"/>
      <c r="C517" s="222"/>
      <c r="D517" s="222"/>
      <c r="E517" s="222"/>
    </row>
    <row r="518" spans="1:5">
      <c r="A518" s="222"/>
      <c r="B518" s="222"/>
      <c r="C518" s="222"/>
      <c r="D518" s="222"/>
      <c r="E518" s="222"/>
    </row>
    <row r="519" spans="1:5">
      <c r="A519" s="222"/>
      <c r="B519" s="222"/>
      <c r="C519" s="222"/>
      <c r="D519" s="222"/>
      <c r="E519" s="222"/>
    </row>
    <row r="520" spans="1:5">
      <c r="A520" s="222"/>
      <c r="B520" s="222"/>
      <c r="C520" s="222"/>
      <c r="D520" s="222"/>
      <c r="E520" s="222"/>
    </row>
    <row r="521" spans="1:5">
      <c r="A521" s="222"/>
      <c r="B521" s="222"/>
      <c r="C521" s="222"/>
      <c r="D521" s="222"/>
      <c r="E521" s="222"/>
    </row>
    <row r="522" spans="1:5">
      <c r="A522" s="222"/>
      <c r="B522" s="222"/>
      <c r="C522" s="222"/>
      <c r="D522" s="222"/>
      <c r="E522" s="222"/>
    </row>
    <row r="523" spans="1:5">
      <c r="A523" s="222"/>
      <c r="B523" s="222"/>
      <c r="C523" s="222"/>
      <c r="D523" s="222"/>
      <c r="E523" s="222"/>
    </row>
    <row r="524" spans="1:5">
      <c r="A524" s="222"/>
      <c r="B524" s="222"/>
      <c r="C524" s="222"/>
      <c r="D524" s="222"/>
      <c r="E524" s="222"/>
    </row>
    <row r="525" spans="1:5">
      <c r="A525" s="222"/>
      <c r="B525" s="222"/>
      <c r="C525" s="222"/>
      <c r="D525" s="222"/>
      <c r="E525" s="222"/>
    </row>
    <row r="526" spans="1:5">
      <c r="A526" s="222"/>
      <c r="B526" s="222"/>
      <c r="C526" s="222"/>
      <c r="D526" s="222"/>
      <c r="E526" s="222"/>
    </row>
    <row r="527" spans="1:5">
      <c r="A527" s="222"/>
      <c r="B527" s="222"/>
      <c r="C527" s="222"/>
      <c r="D527" s="222"/>
      <c r="E527" s="222"/>
    </row>
    <row r="528" spans="1:5">
      <c r="A528" s="222"/>
      <c r="B528" s="222"/>
      <c r="C528" s="222"/>
      <c r="D528" s="222"/>
      <c r="E528" s="222"/>
    </row>
    <row r="529" spans="1:5">
      <c r="A529" s="222"/>
      <c r="B529" s="222"/>
      <c r="C529" s="222"/>
      <c r="D529" s="222"/>
      <c r="E529" s="222"/>
    </row>
    <row r="530" spans="1:5">
      <c r="A530" s="222"/>
      <c r="B530" s="222"/>
      <c r="C530" s="222"/>
      <c r="D530" s="222"/>
      <c r="E530" s="222"/>
    </row>
    <row r="531" spans="1:5">
      <c r="A531" s="222"/>
      <c r="B531" s="222"/>
      <c r="C531" s="222"/>
      <c r="D531" s="222"/>
      <c r="E531" s="222"/>
    </row>
    <row r="532" spans="1:5">
      <c r="A532" s="222"/>
      <c r="B532" s="222"/>
      <c r="C532" s="222"/>
      <c r="D532" s="222"/>
      <c r="E532" s="222"/>
    </row>
    <row r="533" spans="1:5">
      <c r="A533" s="222"/>
      <c r="B533" s="222"/>
      <c r="C533" s="222"/>
      <c r="D533" s="222"/>
      <c r="E533" s="222"/>
    </row>
    <row r="534" spans="1:5">
      <c r="A534" s="222"/>
      <c r="B534" s="222"/>
      <c r="C534" s="222"/>
      <c r="D534" s="222"/>
      <c r="E534" s="222"/>
    </row>
    <row r="535" spans="1:5">
      <c r="A535" s="222"/>
      <c r="B535" s="222"/>
      <c r="C535" s="222"/>
      <c r="D535" s="222"/>
      <c r="E535" s="222"/>
    </row>
    <row r="536" spans="1:5">
      <c r="A536" s="222"/>
      <c r="B536" s="222"/>
      <c r="C536" s="222"/>
      <c r="D536" s="222"/>
      <c r="E536" s="222"/>
    </row>
    <row r="537" spans="1:5">
      <c r="A537" s="222"/>
      <c r="B537" s="222"/>
      <c r="C537" s="222"/>
      <c r="D537" s="222"/>
      <c r="E537" s="222"/>
    </row>
    <row r="538" spans="1:5">
      <c r="A538" s="222"/>
      <c r="B538" s="222"/>
      <c r="C538" s="222"/>
      <c r="D538" s="222"/>
      <c r="E538" s="222"/>
    </row>
    <row r="539" spans="1:5">
      <c r="A539" s="222"/>
      <c r="B539" s="222"/>
      <c r="C539" s="222"/>
      <c r="D539" s="222"/>
      <c r="E539" s="222"/>
    </row>
    <row r="540" spans="1:5">
      <c r="A540" s="222"/>
      <c r="B540" s="222"/>
      <c r="C540" s="222"/>
      <c r="D540" s="222"/>
      <c r="E540" s="222"/>
    </row>
    <row r="541" spans="1:5">
      <c r="A541" s="222"/>
      <c r="B541" s="222"/>
      <c r="C541" s="222"/>
      <c r="D541" s="222"/>
      <c r="E541" s="222"/>
    </row>
    <row r="542" spans="1:5">
      <c r="A542" s="222"/>
      <c r="B542" s="222"/>
      <c r="C542" s="222"/>
      <c r="D542" s="222"/>
      <c r="E542" s="222"/>
    </row>
    <row r="543" spans="1:5">
      <c r="A543" s="222"/>
      <c r="B543" s="222"/>
      <c r="C543" s="222"/>
      <c r="D543" s="222"/>
      <c r="E543" s="222"/>
    </row>
    <row r="544" spans="1:5">
      <c r="A544" s="222"/>
      <c r="B544" s="222"/>
      <c r="C544" s="222"/>
      <c r="D544" s="222"/>
      <c r="E544" s="222"/>
    </row>
    <row r="545" spans="1:5">
      <c r="A545" s="222"/>
      <c r="B545" s="222"/>
      <c r="C545" s="222"/>
      <c r="D545" s="222"/>
      <c r="E545" s="222"/>
    </row>
    <row r="546" spans="1:5">
      <c r="A546" s="222"/>
      <c r="B546" s="222"/>
      <c r="C546" s="222"/>
      <c r="D546" s="222"/>
      <c r="E546" s="222"/>
    </row>
    <row r="547" spans="1:5">
      <c r="A547" s="222"/>
      <c r="B547" s="222"/>
      <c r="C547" s="222"/>
      <c r="D547" s="222"/>
      <c r="E547" s="222"/>
    </row>
    <row r="548" spans="1:5">
      <c r="A548" s="222"/>
      <c r="B548" s="222"/>
      <c r="C548" s="222"/>
      <c r="D548" s="222"/>
      <c r="E548" s="222"/>
    </row>
    <row r="549" spans="1:5">
      <c r="A549" s="222"/>
      <c r="B549" s="222"/>
      <c r="C549" s="222"/>
      <c r="D549" s="222"/>
      <c r="E549" s="222"/>
    </row>
    <row r="550" spans="1:5">
      <c r="A550" s="222"/>
      <c r="B550" s="222"/>
      <c r="C550" s="222"/>
      <c r="D550" s="222"/>
      <c r="E550" s="222"/>
    </row>
    <row r="551" spans="1:5">
      <c r="A551" s="222"/>
      <c r="B551" s="222"/>
      <c r="C551" s="222"/>
      <c r="D551" s="222"/>
      <c r="E551" s="222"/>
    </row>
    <row r="552" spans="1:5">
      <c r="A552" s="222"/>
      <c r="B552" s="222"/>
      <c r="C552" s="222"/>
      <c r="D552" s="222"/>
      <c r="E552" s="222"/>
    </row>
    <row r="553" spans="1:5">
      <c r="A553" s="222"/>
      <c r="B553" s="222"/>
      <c r="C553" s="222"/>
      <c r="D553" s="222"/>
      <c r="E553" s="222"/>
    </row>
    <row r="554" spans="1:5">
      <c r="A554" s="222"/>
      <c r="B554" s="222"/>
      <c r="C554" s="222"/>
      <c r="D554" s="222"/>
      <c r="E554" s="222"/>
    </row>
    <row r="555" spans="1:5">
      <c r="A555" s="222"/>
      <c r="B555" s="222"/>
      <c r="C555" s="222"/>
      <c r="D555" s="222"/>
      <c r="E555" s="222"/>
    </row>
    <row r="556" spans="1:5">
      <c r="A556" s="222"/>
      <c r="B556" s="222"/>
      <c r="C556" s="222"/>
      <c r="D556" s="222"/>
      <c r="E556" s="222"/>
    </row>
    <row r="557" spans="1:5">
      <c r="A557" s="222"/>
      <c r="B557" s="222"/>
      <c r="C557" s="222"/>
      <c r="D557" s="222"/>
      <c r="E557" s="222"/>
    </row>
    <row r="558" spans="1:5">
      <c r="A558" s="222"/>
      <c r="B558" s="222"/>
      <c r="C558" s="222"/>
      <c r="D558" s="222"/>
      <c r="E558" s="222"/>
    </row>
    <row r="559" spans="1:5">
      <c r="A559" s="222"/>
      <c r="B559" s="222"/>
      <c r="C559" s="222"/>
      <c r="D559" s="222"/>
      <c r="E559" s="222"/>
    </row>
    <row r="560" spans="1:5">
      <c r="A560" s="222"/>
      <c r="B560" s="222"/>
      <c r="C560" s="222"/>
      <c r="D560" s="222"/>
      <c r="E560" s="222"/>
    </row>
    <row r="561" spans="1:5">
      <c r="A561" s="222"/>
      <c r="B561" s="222"/>
      <c r="C561" s="222"/>
      <c r="D561" s="222"/>
      <c r="E561" s="222"/>
    </row>
    <row r="562" spans="1:5">
      <c r="A562" s="222"/>
      <c r="B562" s="222"/>
      <c r="C562" s="222"/>
      <c r="D562" s="222"/>
      <c r="E562" s="222"/>
    </row>
    <row r="563" spans="1:5">
      <c r="A563" s="222"/>
      <c r="B563" s="222"/>
      <c r="C563" s="222"/>
      <c r="D563" s="222"/>
      <c r="E563" s="222"/>
    </row>
    <row r="564" spans="1:5">
      <c r="A564" s="222"/>
      <c r="B564" s="222"/>
      <c r="C564" s="222"/>
      <c r="D564" s="222"/>
      <c r="E564" s="222"/>
    </row>
    <row r="565" spans="1:5">
      <c r="A565" s="222"/>
      <c r="B565" s="222"/>
      <c r="C565" s="222"/>
      <c r="D565" s="222"/>
      <c r="E565" s="222"/>
    </row>
    <row r="566" spans="1:5">
      <c r="A566" s="222"/>
      <c r="B566" s="222"/>
      <c r="C566" s="222"/>
      <c r="D566" s="222"/>
      <c r="E566" s="222"/>
    </row>
    <row r="567" spans="1:5">
      <c r="A567" s="222"/>
      <c r="B567" s="222"/>
      <c r="C567" s="222"/>
      <c r="D567" s="222"/>
      <c r="E567" s="222"/>
    </row>
    <row r="568" spans="1:5">
      <c r="A568" s="222"/>
      <c r="B568" s="222"/>
      <c r="C568" s="222"/>
      <c r="D568" s="222"/>
      <c r="E568" s="222"/>
    </row>
    <row r="569" spans="1:5">
      <c r="A569" s="222"/>
      <c r="B569" s="222"/>
      <c r="C569" s="222"/>
      <c r="D569" s="222"/>
      <c r="E569" s="222"/>
    </row>
    <row r="570" spans="1:5">
      <c r="A570" s="222"/>
      <c r="B570" s="222"/>
      <c r="C570" s="222"/>
      <c r="D570" s="222"/>
      <c r="E570" s="222"/>
    </row>
    <row r="571" spans="1:5">
      <c r="A571" s="222"/>
      <c r="B571" s="222"/>
      <c r="C571" s="222"/>
      <c r="D571" s="222"/>
      <c r="E571" s="222"/>
    </row>
    <row r="572" spans="1:5">
      <c r="A572" s="222"/>
      <c r="B572" s="222"/>
      <c r="C572" s="222"/>
      <c r="D572" s="222"/>
      <c r="E572" s="222"/>
    </row>
    <row r="573" spans="1:5">
      <c r="A573" s="222"/>
      <c r="B573" s="222"/>
      <c r="C573" s="222"/>
      <c r="D573" s="222"/>
      <c r="E573" s="222"/>
    </row>
    <row r="574" spans="1:5">
      <c r="A574" s="222"/>
      <c r="B574" s="222"/>
      <c r="C574" s="222"/>
      <c r="D574" s="222"/>
      <c r="E574" s="222"/>
    </row>
    <row r="575" spans="1:5">
      <c r="A575" s="222"/>
      <c r="B575" s="222"/>
      <c r="C575" s="222"/>
      <c r="D575" s="222"/>
      <c r="E575" s="222"/>
    </row>
    <row r="576" spans="1:5">
      <c r="A576" s="222"/>
      <c r="B576" s="222"/>
      <c r="C576" s="222"/>
      <c r="D576" s="222"/>
      <c r="E576" s="222"/>
    </row>
    <row r="577" spans="1:5">
      <c r="A577" s="222"/>
      <c r="B577" s="222"/>
      <c r="C577" s="222"/>
      <c r="D577" s="222"/>
      <c r="E577" s="222"/>
    </row>
    <row r="578" spans="1:5">
      <c r="A578" s="222"/>
      <c r="B578" s="222"/>
      <c r="C578" s="222"/>
      <c r="D578" s="222"/>
      <c r="E578" s="222"/>
    </row>
    <row r="579" spans="1:5">
      <c r="A579" s="222"/>
      <c r="B579" s="222"/>
      <c r="C579" s="222"/>
      <c r="D579" s="222"/>
      <c r="E579" s="222"/>
    </row>
    <row r="580" spans="1:5">
      <c r="A580" s="222"/>
      <c r="B580" s="222"/>
      <c r="C580" s="222"/>
      <c r="D580" s="222"/>
      <c r="E580" s="222"/>
    </row>
    <row r="581" spans="1:5">
      <c r="A581" s="222"/>
      <c r="B581" s="222"/>
      <c r="C581" s="222"/>
      <c r="D581" s="222"/>
      <c r="E581" s="222"/>
    </row>
    <row r="582" spans="1:5">
      <c r="A582" s="222"/>
      <c r="B582" s="222"/>
      <c r="C582" s="222"/>
      <c r="D582" s="222"/>
      <c r="E582" s="222"/>
    </row>
    <row r="583" spans="1:5">
      <c r="A583" s="222"/>
      <c r="B583" s="222"/>
      <c r="C583" s="222"/>
      <c r="D583" s="222"/>
      <c r="E583" s="222"/>
    </row>
    <row r="584" spans="1:5">
      <c r="A584" s="222"/>
      <c r="B584" s="222"/>
      <c r="C584" s="222"/>
      <c r="D584" s="222"/>
      <c r="E584" s="222"/>
    </row>
    <row r="585" spans="1:5">
      <c r="A585" s="222"/>
      <c r="B585" s="222"/>
      <c r="C585" s="222"/>
      <c r="D585" s="222"/>
      <c r="E585" s="222"/>
    </row>
    <row r="586" spans="1:5">
      <c r="A586" s="222"/>
      <c r="B586" s="222"/>
      <c r="C586" s="222"/>
      <c r="D586" s="222"/>
      <c r="E586" s="222"/>
    </row>
    <row r="587" spans="1:5">
      <c r="A587" s="222"/>
      <c r="B587" s="222"/>
      <c r="C587" s="222"/>
      <c r="D587" s="222"/>
      <c r="E587" s="222"/>
    </row>
    <row r="588" spans="1:5">
      <c r="A588" s="222"/>
      <c r="B588" s="222"/>
      <c r="C588" s="222"/>
      <c r="D588" s="222"/>
      <c r="E588" s="222"/>
    </row>
    <row r="589" spans="1:5">
      <c r="A589" s="222"/>
      <c r="B589" s="222"/>
      <c r="C589" s="222"/>
      <c r="D589" s="222"/>
      <c r="E589" s="222"/>
    </row>
    <row r="590" spans="1:5">
      <c r="A590" s="222"/>
      <c r="B590" s="222"/>
      <c r="C590" s="222"/>
      <c r="D590" s="222"/>
      <c r="E590" s="222"/>
    </row>
    <row r="591" spans="1:5">
      <c r="A591" s="222"/>
      <c r="B591" s="222"/>
      <c r="C591" s="222"/>
      <c r="D591" s="222"/>
      <c r="E591" s="222"/>
    </row>
    <row r="592" spans="1:5">
      <c r="A592" s="222"/>
      <c r="B592" s="222"/>
      <c r="C592" s="222"/>
      <c r="D592" s="222"/>
      <c r="E592" s="222"/>
    </row>
    <row r="593" spans="1:5">
      <c r="A593" s="222"/>
      <c r="B593" s="222"/>
      <c r="C593" s="222"/>
      <c r="D593" s="222"/>
      <c r="E593" s="222"/>
    </row>
    <row r="594" spans="1:5">
      <c r="A594" s="222"/>
      <c r="B594" s="222"/>
      <c r="C594" s="222"/>
      <c r="D594" s="222"/>
      <c r="E594" s="222"/>
    </row>
    <row r="595" spans="1:5">
      <c r="A595" s="222"/>
      <c r="B595" s="222"/>
      <c r="C595" s="222"/>
      <c r="D595" s="222"/>
      <c r="E595" s="222"/>
    </row>
    <row r="596" spans="1:5">
      <c r="A596" s="222"/>
      <c r="B596" s="222"/>
      <c r="C596" s="222"/>
      <c r="D596" s="222"/>
      <c r="E596" s="222"/>
    </row>
    <row r="597" spans="1:5">
      <c r="A597" s="222"/>
      <c r="B597" s="222"/>
      <c r="C597" s="222"/>
      <c r="D597" s="222"/>
      <c r="E597" s="222"/>
    </row>
    <row r="598" spans="1:5">
      <c r="A598" s="222"/>
      <c r="B598" s="222"/>
      <c r="C598" s="222"/>
      <c r="D598" s="222"/>
      <c r="E598" s="222"/>
    </row>
    <row r="599" spans="1:5">
      <c r="A599" s="222"/>
      <c r="B599" s="222"/>
      <c r="C599" s="222"/>
      <c r="D599" s="222"/>
      <c r="E599" s="222"/>
    </row>
    <row r="600" spans="1:5">
      <c r="A600" s="222"/>
      <c r="B600" s="222"/>
      <c r="C600" s="222"/>
      <c r="D600" s="222"/>
      <c r="E600" s="222"/>
    </row>
    <row r="601" spans="1:5">
      <c r="A601" s="222"/>
      <c r="B601" s="222"/>
      <c r="C601" s="222"/>
      <c r="D601" s="222"/>
      <c r="E601" s="222"/>
    </row>
    <row r="602" spans="1:5">
      <c r="A602" s="222"/>
      <c r="B602" s="222"/>
      <c r="C602" s="222"/>
      <c r="D602" s="222"/>
      <c r="E602" s="222"/>
    </row>
    <row r="603" spans="1:5">
      <c r="A603" s="222"/>
      <c r="B603" s="222"/>
      <c r="C603" s="222"/>
      <c r="D603" s="222"/>
      <c r="E603" s="222"/>
    </row>
    <row r="604" spans="1:5">
      <c r="A604" s="222"/>
      <c r="B604" s="222"/>
      <c r="C604" s="222"/>
      <c r="D604" s="222"/>
      <c r="E604" s="222"/>
    </row>
    <row r="605" spans="1:5">
      <c r="A605" s="222"/>
      <c r="B605" s="222"/>
      <c r="C605" s="222"/>
      <c r="D605" s="222"/>
      <c r="E605" s="222"/>
    </row>
    <row r="606" spans="1:5">
      <c r="A606" s="222"/>
      <c r="B606" s="222"/>
      <c r="C606" s="222"/>
      <c r="D606" s="222"/>
      <c r="E606" s="222"/>
    </row>
    <row r="607" spans="1:5">
      <c r="A607" s="222"/>
      <c r="B607" s="222"/>
      <c r="C607" s="222"/>
      <c r="D607" s="222"/>
      <c r="E607" s="222"/>
    </row>
    <row r="608" spans="1:5">
      <c r="A608" s="222"/>
      <c r="B608" s="222"/>
      <c r="C608" s="222"/>
      <c r="D608" s="222"/>
      <c r="E608" s="222"/>
    </row>
    <row r="609" spans="1:5">
      <c r="A609" s="222"/>
      <c r="B609" s="222"/>
      <c r="C609" s="222"/>
      <c r="D609" s="222"/>
      <c r="E609" s="222"/>
    </row>
    <row r="610" spans="1:5">
      <c r="A610" s="222"/>
      <c r="B610" s="222"/>
      <c r="C610" s="222"/>
      <c r="D610" s="222"/>
      <c r="E610" s="222"/>
    </row>
    <row r="611" spans="1:5">
      <c r="A611" s="222"/>
      <c r="B611" s="222"/>
      <c r="C611" s="222"/>
      <c r="D611" s="222"/>
      <c r="E611" s="222"/>
    </row>
    <row r="612" spans="1:5">
      <c r="A612" s="222"/>
      <c r="B612" s="222"/>
      <c r="C612" s="222"/>
      <c r="D612" s="222"/>
      <c r="E612" s="222"/>
    </row>
    <row r="613" spans="1:5">
      <c r="A613" s="222"/>
      <c r="B613" s="222"/>
      <c r="C613" s="222"/>
      <c r="D613" s="222"/>
      <c r="E613" s="222"/>
    </row>
    <row r="614" spans="1:5">
      <c r="A614" s="222"/>
      <c r="B614" s="222"/>
      <c r="C614" s="222"/>
      <c r="D614" s="222"/>
      <c r="E614" s="222"/>
    </row>
    <row r="615" spans="1:5">
      <c r="A615" s="222"/>
      <c r="B615" s="222"/>
      <c r="C615" s="222"/>
      <c r="D615" s="222"/>
      <c r="E615" s="222"/>
    </row>
    <row r="616" spans="1:5">
      <c r="A616" s="222"/>
      <c r="B616" s="222"/>
      <c r="C616" s="222"/>
      <c r="D616" s="222"/>
      <c r="E616" s="222"/>
    </row>
    <row r="617" spans="1:5">
      <c r="A617" s="222"/>
      <c r="B617" s="222"/>
      <c r="C617" s="222"/>
      <c r="D617" s="222"/>
      <c r="E617" s="222"/>
    </row>
    <row r="618" spans="1:5">
      <c r="A618" s="222"/>
      <c r="B618" s="222"/>
      <c r="C618" s="222"/>
      <c r="D618" s="222"/>
      <c r="E618" s="222"/>
    </row>
    <row r="619" spans="1:5">
      <c r="A619" s="222"/>
      <c r="B619" s="222"/>
      <c r="C619" s="222"/>
      <c r="D619" s="222"/>
      <c r="E619" s="222"/>
    </row>
    <row r="620" spans="1:5">
      <c r="A620" s="222"/>
      <c r="B620" s="222"/>
      <c r="C620" s="222"/>
      <c r="D620" s="222"/>
      <c r="E620" s="222"/>
    </row>
    <row r="621" spans="1:5">
      <c r="A621" s="222"/>
      <c r="B621" s="222"/>
      <c r="C621" s="222"/>
      <c r="D621" s="222"/>
      <c r="E621" s="222"/>
    </row>
    <row r="622" spans="1:5">
      <c r="A622" s="222"/>
      <c r="B622" s="222"/>
      <c r="C622" s="222"/>
      <c r="D622" s="222"/>
      <c r="E622" s="222"/>
    </row>
    <row r="623" spans="1:5">
      <c r="A623" s="222"/>
      <c r="B623" s="222"/>
      <c r="C623" s="222"/>
      <c r="D623" s="222"/>
      <c r="E623" s="222"/>
    </row>
    <row r="624" spans="1:5">
      <c r="A624" s="222"/>
      <c r="B624" s="222"/>
      <c r="C624" s="222"/>
      <c r="D624" s="222"/>
      <c r="E624" s="222"/>
    </row>
    <row r="625" spans="1:5">
      <c r="A625" s="222"/>
      <c r="B625" s="222"/>
      <c r="C625" s="222"/>
      <c r="D625" s="222"/>
      <c r="E625" s="222"/>
    </row>
    <row r="626" spans="1:5">
      <c r="A626" s="222"/>
      <c r="B626" s="222"/>
      <c r="C626" s="222"/>
      <c r="D626" s="222"/>
      <c r="E626" s="222"/>
    </row>
    <row r="627" spans="1:5">
      <c r="A627" s="222"/>
      <c r="B627" s="222"/>
      <c r="C627" s="222"/>
      <c r="D627" s="222"/>
      <c r="E627" s="222"/>
    </row>
    <row r="628" spans="1:5">
      <c r="A628" s="222"/>
      <c r="B628" s="222"/>
      <c r="C628" s="222"/>
      <c r="D628" s="222"/>
      <c r="E628" s="222"/>
    </row>
    <row r="629" spans="1:5">
      <c r="A629" s="222"/>
      <c r="B629" s="222"/>
      <c r="C629" s="222"/>
      <c r="D629" s="222"/>
      <c r="E629" s="222"/>
    </row>
    <row r="630" spans="1:5">
      <c r="A630" s="222"/>
      <c r="B630" s="222"/>
      <c r="C630" s="222"/>
      <c r="D630" s="222"/>
      <c r="E630" s="222"/>
    </row>
    <row r="631" spans="1:5">
      <c r="A631" s="222"/>
      <c r="B631" s="222"/>
      <c r="C631" s="222"/>
      <c r="D631" s="222"/>
      <c r="E631" s="222"/>
    </row>
    <row r="632" spans="1:5">
      <c r="A632" s="222"/>
      <c r="B632" s="222"/>
      <c r="C632" s="222"/>
      <c r="D632" s="222"/>
      <c r="E632" s="222"/>
    </row>
    <row r="633" spans="1:5">
      <c r="A633" s="222"/>
      <c r="B633" s="222"/>
      <c r="C633" s="222"/>
      <c r="D633" s="222"/>
      <c r="E633" s="222"/>
    </row>
    <row r="634" spans="1:5">
      <c r="A634" s="222"/>
      <c r="B634" s="222"/>
      <c r="C634" s="222"/>
      <c r="D634" s="222"/>
      <c r="E634" s="222"/>
    </row>
    <row r="635" spans="1:5">
      <c r="A635" s="222"/>
      <c r="B635" s="222"/>
      <c r="C635" s="222"/>
      <c r="D635" s="222"/>
      <c r="E635" s="222"/>
    </row>
    <row r="636" spans="1:5">
      <c r="A636" s="222"/>
      <c r="B636" s="222"/>
      <c r="C636" s="222"/>
      <c r="D636" s="222"/>
      <c r="E636" s="222"/>
    </row>
    <row r="637" spans="1:5">
      <c r="A637" s="222"/>
      <c r="B637" s="222"/>
      <c r="C637" s="222"/>
      <c r="D637" s="222"/>
      <c r="E637" s="222"/>
    </row>
    <row r="638" spans="1:5">
      <c r="A638" s="222"/>
      <c r="B638" s="222"/>
      <c r="C638" s="222"/>
      <c r="D638" s="222"/>
      <c r="E638" s="222"/>
    </row>
    <row r="639" spans="1:5">
      <c r="A639" s="222"/>
      <c r="B639" s="222"/>
      <c r="C639" s="222"/>
      <c r="D639" s="222"/>
      <c r="E639" s="222"/>
    </row>
    <row r="640" spans="1:5">
      <c r="A640" s="222"/>
      <c r="B640" s="222"/>
      <c r="C640" s="222"/>
      <c r="D640" s="222"/>
      <c r="E640" s="222"/>
    </row>
    <row r="641" spans="1:5">
      <c r="A641" s="222"/>
      <c r="B641" s="222"/>
      <c r="C641" s="222"/>
      <c r="D641" s="222"/>
      <c r="E641" s="222"/>
    </row>
    <row r="642" spans="1:5">
      <c r="A642" s="222"/>
      <c r="B642" s="222"/>
      <c r="C642" s="222"/>
      <c r="D642" s="222"/>
      <c r="E642" s="222"/>
    </row>
    <row r="643" spans="1:5">
      <c r="A643" s="222"/>
      <c r="B643" s="222"/>
      <c r="C643" s="222"/>
      <c r="D643" s="222"/>
      <c r="E643" s="222"/>
    </row>
    <row r="644" spans="1:5">
      <c r="A644" s="222"/>
      <c r="B644" s="222"/>
      <c r="C644" s="222"/>
      <c r="D644" s="222"/>
      <c r="E644" s="222"/>
    </row>
    <row r="645" spans="1:5">
      <c r="A645" s="222"/>
      <c r="B645" s="222"/>
      <c r="C645" s="222"/>
      <c r="D645" s="222"/>
      <c r="E645" s="222"/>
    </row>
    <row r="646" spans="1:5">
      <c r="A646" s="222"/>
      <c r="B646" s="222"/>
      <c r="C646" s="222"/>
      <c r="D646" s="222"/>
      <c r="E646" s="222"/>
    </row>
    <row r="647" spans="1:5">
      <c r="A647" s="222"/>
      <c r="B647" s="222"/>
      <c r="C647" s="222"/>
      <c r="D647" s="222"/>
      <c r="E647" s="222"/>
    </row>
    <row r="648" spans="1:5">
      <c r="A648" s="222"/>
      <c r="B648" s="222"/>
      <c r="C648" s="222"/>
      <c r="D648" s="222"/>
      <c r="E648" s="222"/>
    </row>
    <row r="649" spans="1:5">
      <c r="A649" s="222"/>
      <c r="B649" s="222"/>
      <c r="C649" s="222"/>
      <c r="D649" s="222"/>
      <c r="E649" s="222"/>
    </row>
    <row r="650" spans="1:5">
      <c r="A650" s="222"/>
      <c r="B650" s="222"/>
      <c r="C650" s="222"/>
      <c r="D650" s="222"/>
      <c r="E650" s="222"/>
    </row>
    <row r="651" spans="1:5">
      <c r="A651" s="222"/>
      <c r="B651" s="222"/>
      <c r="C651" s="222"/>
      <c r="D651" s="222"/>
      <c r="E651" s="222"/>
    </row>
    <row r="652" spans="1:5">
      <c r="A652" s="222"/>
      <c r="B652" s="222"/>
      <c r="C652" s="222"/>
      <c r="D652" s="222"/>
      <c r="E652" s="222"/>
    </row>
    <row r="653" spans="1:5">
      <c r="A653" s="222"/>
      <c r="B653" s="222"/>
      <c r="C653" s="222"/>
      <c r="D653" s="222"/>
      <c r="E653" s="222"/>
    </row>
    <row r="654" spans="1:5">
      <c r="A654" s="222"/>
      <c r="B654" s="222"/>
      <c r="C654" s="222"/>
      <c r="D654" s="222"/>
      <c r="E654" s="222"/>
    </row>
    <row r="655" spans="1:5">
      <c r="A655" s="222"/>
      <c r="B655" s="222"/>
      <c r="C655" s="222"/>
      <c r="D655" s="222"/>
      <c r="E655" s="222"/>
    </row>
    <row r="656" spans="1:5">
      <c r="A656" s="222"/>
      <c r="B656" s="222"/>
      <c r="C656" s="222"/>
      <c r="D656" s="222"/>
      <c r="E656" s="222"/>
    </row>
    <row r="657" spans="1:5">
      <c r="A657" s="222"/>
      <c r="B657" s="222"/>
      <c r="C657" s="222"/>
      <c r="D657" s="222"/>
      <c r="E657" s="222"/>
    </row>
    <row r="658" spans="1:5">
      <c r="A658" s="222"/>
      <c r="B658" s="222"/>
      <c r="C658" s="222"/>
      <c r="D658" s="222"/>
      <c r="E658" s="222"/>
    </row>
    <row r="659" spans="1:5">
      <c r="A659" s="222"/>
      <c r="B659" s="222"/>
      <c r="C659" s="222"/>
      <c r="D659" s="222"/>
      <c r="E659" s="222"/>
    </row>
    <row r="660" spans="1:5">
      <c r="A660" s="222"/>
      <c r="B660" s="222"/>
      <c r="C660" s="222"/>
      <c r="D660" s="222"/>
      <c r="E660" s="222"/>
    </row>
    <row r="661" spans="1:5">
      <c r="A661" s="222"/>
      <c r="B661" s="222"/>
      <c r="C661" s="222"/>
      <c r="D661" s="222"/>
      <c r="E661" s="222"/>
    </row>
    <row r="662" spans="1:5">
      <c r="A662" s="222"/>
      <c r="B662" s="222"/>
      <c r="C662" s="222"/>
      <c r="D662" s="222"/>
      <c r="E662" s="222"/>
    </row>
    <row r="663" spans="1:5">
      <c r="A663" s="222"/>
      <c r="B663" s="222"/>
      <c r="C663" s="222"/>
      <c r="D663" s="222"/>
      <c r="E663" s="222"/>
    </row>
    <row r="664" spans="1:5">
      <c r="A664" s="222"/>
      <c r="B664" s="222"/>
      <c r="C664" s="222"/>
      <c r="D664" s="222"/>
      <c r="E664" s="222"/>
    </row>
    <row r="665" spans="1:5">
      <c r="A665" s="222"/>
      <c r="B665" s="222"/>
      <c r="C665" s="222"/>
      <c r="D665" s="222"/>
      <c r="E665" s="222"/>
    </row>
    <row r="666" spans="1:5">
      <c r="A666" s="222"/>
      <c r="B666" s="222"/>
      <c r="C666" s="222"/>
      <c r="D666" s="222"/>
      <c r="E666" s="222"/>
    </row>
    <row r="667" spans="1:5">
      <c r="A667" s="222"/>
      <c r="B667" s="222"/>
      <c r="C667" s="222"/>
      <c r="D667" s="222"/>
      <c r="E667" s="222"/>
    </row>
    <row r="668" spans="1:5">
      <c r="A668" s="222"/>
      <c r="B668" s="222"/>
      <c r="C668" s="222"/>
      <c r="D668" s="222"/>
      <c r="E668" s="222"/>
    </row>
    <row r="669" spans="1:5">
      <c r="A669" s="222"/>
      <c r="B669" s="222"/>
      <c r="C669" s="222"/>
      <c r="D669" s="222"/>
      <c r="E669" s="222"/>
    </row>
    <row r="670" spans="1:5">
      <c r="A670" s="222"/>
      <c r="B670" s="222"/>
      <c r="C670" s="222"/>
      <c r="D670" s="222"/>
      <c r="E670" s="222"/>
    </row>
    <row r="671" spans="1:5">
      <c r="A671" s="222"/>
      <c r="B671" s="222"/>
      <c r="C671" s="222"/>
      <c r="D671" s="222"/>
      <c r="E671" s="222"/>
    </row>
    <row r="672" spans="1:5">
      <c r="A672" s="222"/>
      <c r="B672" s="222"/>
      <c r="C672" s="222"/>
      <c r="D672" s="222"/>
      <c r="E672" s="222"/>
    </row>
    <row r="673" spans="1:5">
      <c r="A673" s="222"/>
      <c r="B673" s="222"/>
      <c r="C673" s="222"/>
      <c r="D673" s="222"/>
      <c r="E673" s="222"/>
    </row>
    <row r="674" spans="1:5">
      <c r="A674" s="222"/>
      <c r="B674" s="222"/>
      <c r="C674" s="222"/>
      <c r="D674" s="222"/>
      <c r="E674" s="222"/>
    </row>
    <row r="675" spans="1:5">
      <c r="A675" s="222"/>
      <c r="B675" s="222"/>
      <c r="C675" s="222"/>
      <c r="D675" s="222"/>
      <c r="E675" s="222"/>
    </row>
    <row r="676" spans="1:5">
      <c r="A676" s="222"/>
      <c r="B676" s="222"/>
      <c r="C676" s="222"/>
      <c r="D676" s="222"/>
      <c r="E676" s="222"/>
    </row>
    <row r="677" spans="1:5">
      <c r="A677" s="222"/>
      <c r="B677" s="222"/>
      <c r="C677" s="222"/>
      <c r="D677" s="222"/>
      <c r="E677" s="222"/>
    </row>
    <row r="678" spans="1:5">
      <c r="A678" s="222"/>
      <c r="B678" s="222"/>
      <c r="C678" s="222"/>
      <c r="D678" s="222"/>
      <c r="E678" s="222"/>
    </row>
    <row r="679" spans="1:5">
      <c r="A679" s="222"/>
      <c r="B679" s="222"/>
      <c r="C679" s="222"/>
      <c r="D679" s="222"/>
      <c r="E679" s="222"/>
    </row>
    <row r="680" spans="1:5">
      <c r="A680" s="222"/>
      <c r="B680" s="222"/>
      <c r="C680" s="222"/>
      <c r="D680" s="222"/>
      <c r="E680" s="222"/>
    </row>
    <row r="681" spans="1:5">
      <c r="A681" s="222"/>
      <c r="B681" s="222"/>
      <c r="C681" s="222"/>
      <c r="D681" s="222"/>
      <c r="E681" s="222"/>
    </row>
    <row r="682" spans="1:5">
      <c r="A682" s="222"/>
      <c r="B682" s="222"/>
      <c r="C682" s="222"/>
      <c r="D682" s="222"/>
      <c r="E682" s="222"/>
    </row>
    <row r="683" spans="1:5">
      <c r="A683" s="222"/>
      <c r="B683" s="222"/>
      <c r="C683" s="222"/>
      <c r="D683" s="222"/>
      <c r="E683" s="222"/>
    </row>
    <row r="684" spans="1:5">
      <c r="A684" s="222"/>
      <c r="B684" s="222"/>
      <c r="C684" s="222"/>
      <c r="D684" s="222"/>
      <c r="E684" s="222"/>
    </row>
    <row r="685" spans="1:5">
      <c r="A685" s="222"/>
      <c r="B685" s="222"/>
      <c r="C685" s="222"/>
      <c r="D685" s="222"/>
      <c r="E685" s="222"/>
    </row>
    <row r="686" spans="1:5">
      <c r="A686" s="222"/>
      <c r="B686" s="222"/>
      <c r="C686" s="222"/>
      <c r="D686" s="222"/>
      <c r="E686" s="222"/>
    </row>
    <row r="687" spans="1:5">
      <c r="A687" s="222"/>
      <c r="B687" s="222"/>
      <c r="C687" s="222"/>
      <c r="D687" s="222"/>
      <c r="E687" s="222"/>
    </row>
    <row r="688" spans="1:5">
      <c r="A688" s="222"/>
      <c r="B688" s="222"/>
      <c r="C688" s="222"/>
      <c r="D688" s="222"/>
      <c r="E688" s="222"/>
    </row>
    <row r="689" spans="1:5">
      <c r="A689" s="222"/>
      <c r="B689" s="222"/>
      <c r="C689" s="222"/>
      <c r="D689" s="222"/>
      <c r="E689" s="222"/>
    </row>
    <row r="690" spans="1:5">
      <c r="A690" s="222"/>
      <c r="B690" s="222"/>
      <c r="C690" s="222"/>
      <c r="D690" s="222"/>
      <c r="E690" s="222"/>
    </row>
    <row r="691" spans="1:5">
      <c r="A691" s="222"/>
      <c r="B691" s="222"/>
      <c r="C691" s="222"/>
      <c r="D691" s="222"/>
      <c r="E691" s="222"/>
    </row>
    <row r="692" spans="1:5">
      <c r="A692" s="222"/>
      <c r="B692" s="222"/>
      <c r="C692" s="222"/>
      <c r="D692" s="222"/>
      <c r="E692" s="222"/>
    </row>
    <row r="693" spans="1:5">
      <c r="A693" s="222"/>
      <c r="B693" s="222"/>
      <c r="C693" s="222"/>
      <c r="D693" s="222"/>
      <c r="E693" s="222"/>
    </row>
    <row r="694" spans="1:5">
      <c r="A694" s="222"/>
      <c r="B694" s="222"/>
      <c r="C694" s="222"/>
      <c r="D694" s="222"/>
      <c r="E694" s="222"/>
    </row>
    <row r="695" spans="1:5">
      <c r="A695" s="222"/>
      <c r="B695" s="222"/>
      <c r="C695" s="222"/>
      <c r="D695" s="222"/>
      <c r="E695" s="222"/>
    </row>
    <row r="696" spans="1:5">
      <c r="A696" s="222"/>
      <c r="B696" s="222"/>
      <c r="C696" s="222"/>
      <c r="D696" s="222"/>
      <c r="E696" s="222"/>
    </row>
    <row r="697" spans="1:5">
      <c r="A697" s="222"/>
      <c r="B697" s="222"/>
      <c r="C697" s="222"/>
      <c r="D697" s="222"/>
      <c r="E697" s="222"/>
    </row>
    <row r="698" spans="1:5">
      <c r="A698" s="222"/>
      <c r="B698" s="222"/>
      <c r="C698" s="222"/>
      <c r="D698" s="222"/>
      <c r="E698" s="222"/>
    </row>
    <row r="699" spans="1:5">
      <c r="A699" s="222"/>
      <c r="B699" s="222"/>
      <c r="C699" s="222"/>
      <c r="D699" s="222"/>
      <c r="E699" s="222"/>
    </row>
    <row r="700" spans="1:5">
      <c r="A700" s="222"/>
      <c r="B700" s="222"/>
      <c r="C700" s="222"/>
      <c r="D700" s="222"/>
      <c r="E700" s="222"/>
    </row>
    <row r="701" spans="1:5">
      <c r="A701" s="222"/>
      <c r="B701" s="222"/>
      <c r="C701" s="222"/>
      <c r="D701" s="222"/>
      <c r="E701" s="222"/>
    </row>
    <row r="702" spans="1:5">
      <c r="A702" s="222"/>
      <c r="B702" s="222"/>
      <c r="C702" s="222"/>
      <c r="D702" s="222"/>
      <c r="E702" s="222"/>
    </row>
    <row r="703" spans="1:5">
      <c r="A703" s="222"/>
      <c r="B703" s="222"/>
      <c r="C703" s="222"/>
      <c r="D703" s="222"/>
      <c r="E703" s="222"/>
    </row>
    <row r="704" spans="1:5">
      <c r="A704" s="222"/>
      <c r="B704" s="222"/>
      <c r="C704" s="222"/>
      <c r="D704" s="222"/>
      <c r="E704" s="222"/>
    </row>
    <row r="705" spans="1:5">
      <c r="A705" s="222"/>
      <c r="B705" s="222"/>
      <c r="C705" s="222"/>
      <c r="D705" s="222"/>
      <c r="E705" s="222"/>
    </row>
    <row r="706" spans="1:5">
      <c r="A706" s="222"/>
      <c r="B706" s="222"/>
      <c r="C706" s="222"/>
      <c r="D706" s="222"/>
      <c r="E706" s="222"/>
    </row>
    <row r="707" spans="1:5">
      <c r="A707" s="222"/>
      <c r="B707" s="222"/>
      <c r="C707" s="222"/>
      <c r="D707" s="222"/>
      <c r="E707" s="222"/>
    </row>
    <row r="708" spans="1:5">
      <c r="A708" s="222"/>
      <c r="B708" s="222"/>
      <c r="C708" s="222"/>
      <c r="D708" s="222"/>
      <c r="E708" s="222"/>
    </row>
    <row r="709" spans="1:5">
      <c r="A709" s="222"/>
      <c r="B709" s="222"/>
      <c r="C709" s="222"/>
      <c r="D709" s="222"/>
      <c r="E709" s="222"/>
    </row>
    <row r="710" spans="1:5">
      <c r="A710" s="222"/>
      <c r="B710" s="222"/>
      <c r="C710" s="222"/>
      <c r="D710" s="222"/>
      <c r="E710" s="222"/>
    </row>
    <row r="711" spans="1:5">
      <c r="A711" s="222"/>
      <c r="B711" s="222"/>
      <c r="C711" s="222"/>
      <c r="D711" s="222"/>
      <c r="E711" s="222"/>
    </row>
    <row r="712" spans="1:5">
      <c r="A712" s="222"/>
      <c r="B712" s="222"/>
      <c r="C712" s="222"/>
      <c r="D712" s="222"/>
      <c r="E712" s="222"/>
    </row>
    <row r="713" spans="1:5">
      <c r="A713" s="222"/>
      <c r="B713" s="222"/>
      <c r="C713" s="222"/>
      <c r="D713" s="222"/>
      <c r="E713" s="222"/>
    </row>
    <row r="714" spans="1:5">
      <c r="A714" s="222"/>
      <c r="B714" s="222"/>
      <c r="C714" s="222"/>
      <c r="D714" s="222"/>
      <c r="E714" s="222"/>
    </row>
    <row r="715" spans="1:5">
      <c r="A715" s="222"/>
      <c r="B715" s="222"/>
      <c r="C715" s="222"/>
      <c r="D715" s="222"/>
      <c r="E715" s="222"/>
    </row>
    <row r="716" spans="1:5">
      <c r="A716" s="222"/>
      <c r="B716" s="222"/>
      <c r="C716" s="222"/>
      <c r="D716" s="222"/>
      <c r="E716" s="222"/>
    </row>
    <row r="717" spans="1:5">
      <c r="A717" s="222"/>
      <c r="B717" s="222"/>
      <c r="C717" s="222"/>
      <c r="D717" s="222"/>
      <c r="E717" s="222"/>
    </row>
    <row r="718" spans="1:5">
      <c r="A718" s="222"/>
      <c r="B718" s="222"/>
      <c r="C718" s="222"/>
      <c r="D718" s="222"/>
      <c r="E718" s="222"/>
    </row>
    <row r="719" spans="1:5">
      <c r="A719" s="222"/>
      <c r="B719" s="222"/>
      <c r="C719" s="222"/>
      <c r="D719" s="222"/>
      <c r="E719" s="222"/>
    </row>
    <row r="720" spans="1:5">
      <c r="A720" s="222"/>
      <c r="B720" s="222"/>
      <c r="C720" s="222"/>
      <c r="D720" s="222"/>
      <c r="E720" s="222"/>
    </row>
    <row r="721" spans="1:5">
      <c r="A721" s="222"/>
      <c r="B721" s="222"/>
      <c r="C721" s="222"/>
      <c r="D721" s="222"/>
      <c r="E721" s="222"/>
    </row>
    <row r="722" spans="1:5">
      <c r="A722" s="222"/>
      <c r="B722" s="222"/>
      <c r="C722" s="222"/>
      <c r="D722" s="222"/>
      <c r="E722" s="222"/>
    </row>
    <row r="723" spans="1:5">
      <c r="A723" s="222"/>
      <c r="B723" s="222"/>
      <c r="C723" s="222"/>
      <c r="D723" s="222"/>
      <c r="E723" s="222"/>
    </row>
    <row r="724" spans="1:5">
      <c r="A724" s="222"/>
      <c r="B724" s="222"/>
      <c r="C724" s="222"/>
      <c r="D724" s="222"/>
      <c r="E724" s="222"/>
    </row>
    <row r="725" spans="1:5">
      <c r="A725" s="222"/>
      <c r="B725" s="222"/>
      <c r="C725" s="222"/>
      <c r="D725" s="222"/>
      <c r="E725" s="222"/>
    </row>
    <row r="726" spans="1:5">
      <c r="A726" s="222"/>
      <c r="B726" s="222"/>
      <c r="C726" s="222"/>
      <c r="D726" s="222"/>
      <c r="E726" s="222"/>
    </row>
    <row r="727" spans="1:5">
      <c r="A727" s="222"/>
      <c r="B727" s="222"/>
      <c r="C727" s="222"/>
      <c r="D727" s="222"/>
      <c r="E727" s="222"/>
    </row>
    <row r="728" spans="1:5">
      <c r="A728" s="222"/>
      <c r="B728" s="222"/>
      <c r="C728" s="222"/>
      <c r="D728" s="222"/>
      <c r="E728" s="222"/>
    </row>
    <row r="729" spans="1:5">
      <c r="A729" s="222"/>
      <c r="B729" s="222"/>
      <c r="C729" s="222"/>
      <c r="D729" s="222"/>
      <c r="E729" s="222"/>
    </row>
    <row r="730" spans="1:5">
      <c r="A730" s="222"/>
      <c r="B730" s="222"/>
      <c r="C730" s="222"/>
      <c r="D730" s="222"/>
      <c r="E730" s="222"/>
    </row>
    <row r="731" spans="1:5">
      <c r="A731" s="222"/>
      <c r="B731" s="222"/>
      <c r="C731" s="222"/>
      <c r="D731" s="222"/>
      <c r="E731" s="222"/>
    </row>
    <row r="732" spans="1:5">
      <c r="A732" s="222"/>
      <c r="B732" s="222"/>
      <c r="C732" s="222"/>
      <c r="D732" s="222"/>
      <c r="E732" s="222"/>
    </row>
    <row r="733" spans="1:5">
      <c r="A733" s="222"/>
      <c r="B733" s="222"/>
      <c r="C733" s="222"/>
      <c r="D733" s="222"/>
      <c r="E733" s="222"/>
    </row>
    <row r="734" spans="1:5">
      <c r="A734" s="222"/>
      <c r="B734" s="222"/>
      <c r="C734" s="222"/>
      <c r="D734" s="222"/>
      <c r="E734" s="222"/>
    </row>
    <row r="735" spans="1:5">
      <c r="A735" s="222"/>
      <c r="B735" s="222"/>
      <c r="C735" s="222"/>
      <c r="D735" s="222"/>
      <c r="E735" s="222"/>
    </row>
    <row r="736" spans="1:5">
      <c r="A736" s="222"/>
      <c r="B736" s="222"/>
      <c r="C736" s="222"/>
      <c r="D736" s="222"/>
      <c r="E736" s="222"/>
    </row>
    <row r="737" spans="1:5">
      <c r="A737" s="222"/>
      <c r="B737" s="222"/>
      <c r="C737" s="222"/>
      <c r="D737" s="222"/>
      <c r="E737" s="222"/>
    </row>
    <row r="738" spans="1:5">
      <c r="A738" s="222"/>
      <c r="B738" s="222"/>
      <c r="C738" s="222"/>
      <c r="D738" s="222"/>
      <c r="E738" s="222"/>
    </row>
    <row r="739" spans="1:5">
      <c r="A739" s="222"/>
      <c r="B739" s="222"/>
      <c r="C739" s="222"/>
      <c r="D739" s="222"/>
      <c r="E739" s="222"/>
    </row>
    <row r="740" spans="1:5">
      <c r="A740" s="222"/>
      <c r="B740" s="222"/>
      <c r="C740" s="222"/>
      <c r="D740" s="222"/>
      <c r="E740" s="222"/>
    </row>
    <row r="741" spans="1:5">
      <c r="A741" s="222"/>
      <c r="B741" s="222"/>
      <c r="C741" s="222"/>
      <c r="D741" s="222"/>
      <c r="E741" s="222"/>
    </row>
    <row r="742" spans="1:5">
      <c r="A742" s="222"/>
      <c r="B742" s="222"/>
      <c r="C742" s="222"/>
      <c r="D742" s="222"/>
      <c r="E742" s="222"/>
    </row>
    <row r="743" spans="1:5">
      <c r="A743" s="222"/>
      <c r="B743" s="222"/>
      <c r="C743" s="222"/>
      <c r="D743" s="222"/>
      <c r="E743" s="222"/>
    </row>
    <row r="744" spans="1:5">
      <c r="A744" s="222"/>
      <c r="B744" s="222"/>
      <c r="C744" s="222"/>
      <c r="D744" s="222"/>
      <c r="E744" s="222"/>
    </row>
    <row r="745" spans="1:5">
      <c r="A745" s="222"/>
      <c r="B745" s="222"/>
      <c r="C745" s="222"/>
      <c r="D745" s="222"/>
      <c r="E745" s="222"/>
    </row>
    <row r="746" spans="1:5">
      <c r="A746" s="222"/>
      <c r="B746" s="222"/>
      <c r="C746" s="222"/>
      <c r="D746" s="222"/>
      <c r="E746" s="222"/>
    </row>
    <row r="747" spans="1:5">
      <c r="A747" s="222"/>
      <c r="B747" s="222"/>
      <c r="C747" s="222"/>
      <c r="D747" s="222"/>
      <c r="E747" s="222"/>
    </row>
    <row r="748" spans="1:5">
      <c r="A748" s="222"/>
      <c r="B748" s="222"/>
      <c r="C748" s="222"/>
      <c r="D748" s="222"/>
      <c r="E748" s="222"/>
    </row>
    <row r="749" spans="1:5">
      <c r="A749" s="222"/>
      <c r="B749" s="222"/>
      <c r="C749" s="222"/>
      <c r="D749" s="222"/>
      <c r="E749" s="222"/>
    </row>
    <row r="750" spans="1:5">
      <c r="A750" s="222"/>
      <c r="B750" s="222"/>
      <c r="C750" s="222"/>
      <c r="D750" s="222"/>
      <c r="E750" s="222"/>
    </row>
    <row r="751" spans="1:5">
      <c r="A751" s="222"/>
      <c r="B751" s="222"/>
      <c r="C751" s="222"/>
      <c r="D751" s="222"/>
      <c r="E751" s="222"/>
    </row>
    <row r="752" spans="1:5">
      <c r="A752" s="222"/>
      <c r="B752" s="222"/>
      <c r="C752" s="222"/>
      <c r="D752" s="222"/>
      <c r="E752" s="222"/>
    </row>
    <row r="753" spans="1:5">
      <c r="A753" s="222"/>
      <c r="B753" s="222"/>
      <c r="C753" s="222"/>
      <c r="D753" s="222"/>
      <c r="E753" s="222"/>
    </row>
    <row r="754" spans="1:5">
      <c r="A754" s="222"/>
      <c r="B754" s="222"/>
      <c r="C754" s="222"/>
      <c r="D754" s="222"/>
      <c r="E754" s="222"/>
    </row>
    <row r="755" spans="1:5">
      <c r="A755" s="222"/>
      <c r="B755" s="222"/>
      <c r="C755" s="222"/>
      <c r="D755" s="222"/>
      <c r="E755" s="222"/>
    </row>
    <row r="756" spans="1:5">
      <c r="A756" s="222"/>
      <c r="B756" s="222"/>
      <c r="C756" s="222"/>
      <c r="D756" s="222"/>
      <c r="E756" s="222"/>
    </row>
    <row r="757" spans="1:5">
      <c r="A757" s="222"/>
      <c r="B757" s="222"/>
      <c r="C757" s="222"/>
      <c r="D757" s="222"/>
      <c r="E757" s="222"/>
    </row>
    <row r="758" spans="1:5">
      <c r="A758" s="222"/>
      <c r="B758" s="222"/>
      <c r="C758" s="222"/>
      <c r="D758" s="222"/>
      <c r="E758" s="222"/>
    </row>
    <row r="759" spans="1:5">
      <c r="A759" s="222"/>
      <c r="B759" s="222"/>
      <c r="C759" s="222"/>
      <c r="D759" s="222"/>
      <c r="E759" s="222"/>
    </row>
    <row r="760" spans="1:5">
      <c r="A760" s="222"/>
      <c r="B760" s="222"/>
      <c r="C760" s="222"/>
      <c r="D760" s="222"/>
      <c r="E760" s="222"/>
    </row>
    <row r="761" spans="1:5">
      <c r="A761" s="222"/>
      <c r="B761" s="222"/>
      <c r="C761" s="222"/>
      <c r="D761" s="222"/>
      <c r="E761" s="222"/>
    </row>
    <row r="762" spans="1:5">
      <c r="A762" s="222"/>
      <c r="B762" s="222"/>
      <c r="C762" s="222"/>
      <c r="D762" s="222"/>
      <c r="E762" s="222"/>
    </row>
    <row r="763" spans="1:5">
      <c r="A763" s="222"/>
      <c r="B763" s="222"/>
      <c r="C763" s="222"/>
      <c r="D763" s="222"/>
      <c r="E763" s="222"/>
    </row>
    <row r="764" spans="1:5">
      <c r="A764" s="222"/>
      <c r="B764" s="222"/>
      <c r="C764" s="222"/>
      <c r="D764" s="222"/>
      <c r="E764" s="222"/>
    </row>
    <row r="765" spans="1:5">
      <c r="A765" s="222"/>
      <c r="B765" s="222"/>
      <c r="C765" s="222"/>
      <c r="D765" s="222"/>
      <c r="E765" s="222"/>
    </row>
    <row r="766" spans="1:5">
      <c r="A766" s="222"/>
      <c r="B766" s="222"/>
      <c r="C766" s="222"/>
      <c r="D766" s="222"/>
      <c r="E766" s="222"/>
    </row>
    <row r="767" spans="1:5">
      <c r="A767" s="222"/>
      <c r="B767" s="222"/>
      <c r="C767" s="222"/>
      <c r="D767" s="222"/>
      <c r="E767" s="222"/>
    </row>
    <row r="768" spans="1:5">
      <c r="A768" s="222"/>
      <c r="B768" s="222"/>
      <c r="C768" s="222"/>
      <c r="D768" s="222"/>
      <c r="E768" s="222"/>
    </row>
    <row r="769" spans="1:5">
      <c r="A769" s="222"/>
      <c r="B769" s="222"/>
      <c r="C769" s="222"/>
      <c r="D769" s="222"/>
      <c r="E769" s="222"/>
    </row>
    <row r="770" spans="1:5">
      <c r="A770" s="222"/>
      <c r="B770" s="222"/>
      <c r="C770" s="222"/>
      <c r="D770" s="222"/>
      <c r="E770" s="222"/>
    </row>
    <row r="771" spans="1:5">
      <c r="A771" s="222"/>
      <c r="B771" s="222"/>
      <c r="C771" s="222"/>
      <c r="D771" s="222"/>
      <c r="E771" s="222"/>
    </row>
    <row r="772" spans="1:5">
      <c r="A772" s="222"/>
      <c r="B772" s="222"/>
      <c r="C772" s="222"/>
      <c r="D772" s="222"/>
      <c r="E772" s="222"/>
    </row>
    <row r="773" spans="1:5">
      <c r="A773" s="222"/>
      <c r="B773" s="222"/>
      <c r="C773" s="222"/>
      <c r="D773" s="222"/>
      <c r="E773" s="222"/>
    </row>
    <row r="774" spans="1:5">
      <c r="A774" s="222"/>
      <c r="B774" s="222"/>
      <c r="C774" s="222"/>
      <c r="D774" s="222"/>
      <c r="E774" s="222"/>
    </row>
    <row r="775" spans="1:5">
      <c r="A775" s="222"/>
      <c r="B775" s="222"/>
      <c r="C775" s="222"/>
      <c r="D775" s="222"/>
      <c r="E775" s="222"/>
    </row>
    <row r="776" spans="1:5">
      <c r="A776" s="222"/>
      <c r="B776" s="222"/>
      <c r="C776" s="222"/>
      <c r="D776" s="222"/>
      <c r="E776" s="222"/>
    </row>
    <row r="777" spans="1:5">
      <c r="A777" s="222"/>
      <c r="B777" s="222"/>
      <c r="C777" s="222"/>
      <c r="D777" s="222"/>
      <c r="E777" s="222"/>
    </row>
    <row r="778" spans="1:5">
      <c r="A778" s="222"/>
      <c r="B778" s="222"/>
      <c r="C778" s="222"/>
      <c r="D778" s="222"/>
      <c r="E778" s="222"/>
    </row>
    <row r="779" spans="1:5">
      <c r="A779" s="222"/>
      <c r="B779" s="222"/>
      <c r="C779" s="222"/>
      <c r="D779" s="222"/>
      <c r="E779" s="222"/>
    </row>
    <row r="780" spans="1:5">
      <c r="A780" s="222"/>
      <c r="B780" s="222"/>
      <c r="C780" s="222"/>
      <c r="D780" s="222"/>
      <c r="E780" s="222"/>
    </row>
    <row r="781" spans="1:5">
      <c r="A781" s="222"/>
      <c r="B781" s="222"/>
      <c r="C781" s="222"/>
      <c r="D781" s="222"/>
      <c r="E781" s="222"/>
    </row>
    <row r="782" spans="1:5">
      <c r="A782" s="222"/>
      <c r="B782" s="222"/>
      <c r="C782" s="222"/>
      <c r="D782" s="222"/>
      <c r="E782" s="222"/>
    </row>
    <row r="783" spans="1:5">
      <c r="A783" s="222"/>
      <c r="B783" s="222"/>
      <c r="C783" s="222"/>
      <c r="D783" s="222"/>
      <c r="E783" s="222"/>
    </row>
    <row r="784" spans="1:5">
      <c r="A784" s="222"/>
      <c r="B784" s="222"/>
      <c r="C784" s="222"/>
      <c r="D784" s="222"/>
      <c r="E784" s="222"/>
    </row>
    <row r="785" spans="1:5">
      <c r="A785" s="222"/>
      <c r="B785" s="222"/>
      <c r="C785" s="222"/>
      <c r="D785" s="222"/>
      <c r="E785" s="222"/>
    </row>
    <row r="786" spans="1:5">
      <c r="A786" s="222"/>
      <c r="B786" s="222"/>
      <c r="C786" s="222"/>
      <c r="D786" s="222"/>
      <c r="E786" s="222"/>
    </row>
    <row r="787" spans="1:5">
      <c r="A787" s="222"/>
      <c r="B787" s="222"/>
      <c r="C787" s="222"/>
      <c r="D787" s="222"/>
      <c r="E787" s="222"/>
    </row>
    <row r="788" spans="1:5">
      <c r="A788" s="222"/>
      <c r="B788" s="222"/>
      <c r="C788" s="222"/>
      <c r="D788" s="222"/>
      <c r="E788" s="222"/>
    </row>
    <row r="789" spans="1:5">
      <c r="A789" s="222"/>
      <c r="B789" s="222"/>
      <c r="C789" s="222"/>
      <c r="D789" s="222"/>
      <c r="E789" s="222"/>
    </row>
    <row r="790" spans="1:5">
      <c r="A790" s="222"/>
      <c r="B790" s="222"/>
      <c r="C790" s="222"/>
      <c r="D790" s="222"/>
      <c r="E790" s="222"/>
    </row>
    <row r="791" spans="1:5">
      <c r="A791" s="222"/>
      <c r="B791" s="222"/>
      <c r="C791" s="222"/>
      <c r="D791" s="222"/>
      <c r="E791" s="222"/>
    </row>
    <row r="792" spans="1:5">
      <c r="A792" s="222"/>
      <c r="B792" s="222"/>
      <c r="C792" s="222"/>
      <c r="D792" s="222"/>
      <c r="E792" s="222"/>
    </row>
    <row r="793" spans="1:5">
      <c r="A793" s="222"/>
      <c r="B793" s="222"/>
      <c r="C793" s="222"/>
      <c r="D793" s="222"/>
      <c r="E793" s="222"/>
    </row>
    <row r="794" spans="1:5">
      <c r="A794" s="222"/>
      <c r="B794" s="222"/>
      <c r="C794" s="222"/>
      <c r="D794" s="222"/>
      <c r="E794" s="222"/>
    </row>
    <row r="795" spans="1:5">
      <c r="A795" s="222"/>
      <c r="B795" s="222"/>
      <c r="C795" s="222"/>
      <c r="D795" s="222"/>
      <c r="E795" s="222"/>
    </row>
    <row r="796" spans="1:5">
      <c r="A796" s="222"/>
      <c r="B796" s="222"/>
      <c r="C796" s="222"/>
      <c r="D796" s="222"/>
      <c r="E796" s="222"/>
    </row>
    <row r="797" spans="1:5">
      <c r="A797" s="222"/>
      <c r="B797" s="222"/>
      <c r="C797" s="222"/>
      <c r="D797" s="222"/>
      <c r="E797" s="222"/>
    </row>
    <row r="798" spans="1:5">
      <c r="A798" s="222"/>
      <c r="B798" s="222"/>
      <c r="C798" s="222"/>
      <c r="D798" s="222"/>
      <c r="E798" s="222"/>
    </row>
    <row r="799" spans="1:5">
      <c r="A799" s="222"/>
      <c r="B799" s="222"/>
      <c r="C799" s="222"/>
      <c r="D799" s="222"/>
      <c r="E799" s="222"/>
    </row>
    <row r="800" spans="1:5">
      <c r="A800" s="222"/>
      <c r="B800" s="222"/>
      <c r="C800" s="222"/>
      <c r="D800" s="222"/>
      <c r="E800" s="222"/>
    </row>
    <row r="801" spans="1:5">
      <c r="A801" s="222"/>
      <c r="B801" s="222"/>
      <c r="C801" s="222"/>
      <c r="D801" s="222"/>
      <c r="E801" s="222"/>
    </row>
    <row r="802" spans="1:5">
      <c r="A802" s="222"/>
      <c r="B802" s="222"/>
      <c r="C802" s="222"/>
      <c r="D802" s="222"/>
      <c r="E802" s="222"/>
    </row>
  </sheetData>
  <mergeCells count="1277">
    <mergeCell ref="F5:R5"/>
    <mergeCell ref="D6:E6"/>
    <mergeCell ref="H6:N6"/>
    <mergeCell ref="B7:D8"/>
    <mergeCell ref="F7:R7"/>
    <mergeCell ref="S7:U7"/>
    <mergeCell ref="F8:G8"/>
    <mergeCell ref="H8:N8"/>
    <mergeCell ref="O8:R8"/>
    <mergeCell ref="S8:U8"/>
    <mergeCell ref="C2:D2"/>
    <mergeCell ref="F2:N2"/>
    <mergeCell ref="R2:U2"/>
    <mergeCell ref="B3:C3"/>
    <mergeCell ref="A4:E4"/>
    <mergeCell ref="F4:R4"/>
    <mergeCell ref="C13:E13"/>
    <mergeCell ref="I13:N13"/>
    <mergeCell ref="O13:R13"/>
    <mergeCell ref="S13:U13"/>
    <mergeCell ref="C14:E14"/>
    <mergeCell ref="I14:N14"/>
    <mergeCell ref="O14:R14"/>
    <mergeCell ref="S14:U14"/>
    <mergeCell ref="O11:R11"/>
    <mergeCell ref="S11:U11"/>
    <mergeCell ref="C12:E12"/>
    <mergeCell ref="I12:N12"/>
    <mergeCell ref="O12:R12"/>
    <mergeCell ref="S12:U12"/>
    <mergeCell ref="O9:R9"/>
    <mergeCell ref="S9:U9"/>
    <mergeCell ref="A10:A27"/>
    <mergeCell ref="B10:B15"/>
    <mergeCell ref="C10:E10"/>
    <mergeCell ref="I10:N10"/>
    <mergeCell ref="O10:R10"/>
    <mergeCell ref="S10:U10"/>
    <mergeCell ref="C11:E11"/>
    <mergeCell ref="I11:N11"/>
    <mergeCell ref="I17:N17"/>
    <mergeCell ref="O17:R17"/>
    <mergeCell ref="S17:U17"/>
    <mergeCell ref="C18:E18"/>
    <mergeCell ref="I18:N18"/>
    <mergeCell ref="O18:R18"/>
    <mergeCell ref="S18:U18"/>
    <mergeCell ref="C15:E15"/>
    <mergeCell ref="I15:N15"/>
    <mergeCell ref="O15:R15"/>
    <mergeCell ref="S15:U15"/>
    <mergeCell ref="B16:B21"/>
    <mergeCell ref="C16:E16"/>
    <mergeCell ref="I16:N16"/>
    <mergeCell ref="O16:R16"/>
    <mergeCell ref="S16:U16"/>
    <mergeCell ref="C17:E17"/>
    <mergeCell ref="C21:E21"/>
    <mergeCell ref="I21:N21"/>
    <mergeCell ref="O21:R21"/>
    <mergeCell ref="S21:U21"/>
    <mergeCell ref="B22:B27"/>
    <mergeCell ref="C22:E22"/>
    <mergeCell ref="I22:N22"/>
    <mergeCell ref="O22:R22"/>
    <mergeCell ref="S22:U22"/>
    <mergeCell ref="C23:E23"/>
    <mergeCell ref="C19:E19"/>
    <mergeCell ref="I19:N19"/>
    <mergeCell ref="O19:R19"/>
    <mergeCell ref="S19:U19"/>
    <mergeCell ref="C20:E20"/>
    <mergeCell ref="I20:N20"/>
    <mergeCell ref="O20:R20"/>
    <mergeCell ref="S20:U20"/>
    <mergeCell ref="C27:E27"/>
    <mergeCell ref="I27:N27"/>
    <mergeCell ref="O27:R27"/>
    <mergeCell ref="S27:U27"/>
    <mergeCell ref="A28:E28"/>
    <mergeCell ref="I28:N28"/>
    <mergeCell ref="O28:R28"/>
    <mergeCell ref="S28:U28"/>
    <mergeCell ref="C25:E25"/>
    <mergeCell ref="I25:N25"/>
    <mergeCell ref="O25:R25"/>
    <mergeCell ref="S25:U25"/>
    <mergeCell ref="C26:E26"/>
    <mergeCell ref="I26:N26"/>
    <mergeCell ref="O26:R26"/>
    <mergeCell ref="S26:U26"/>
    <mergeCell ref="I23:N23"/>
    <mergeCell ref="O23:R23"/>
    <mergeCell ref="S23:U23"/>
    <mergeCell ref="C24:E24"/>
    <mergeCell ref="I24:N24"/>
    <mergeCell ref="O24:R24"/>
    <mergeCell ref="S24:U24"/>
    <mergeCell ref="C33:E33"/>
    <mergeCell ref="I33:N33"/>
    <mergeCell ref="O33:R33"/>
    <mergeCell ref="S33:U33"/>
    <mergeCell ref="C34:E34"/>
    <mergeCell ref="I34:N34"/>
    <mergeCell ref="O34:R34"/>
    <mergeCell ref="S34:U34"/>
    <mergeCell ref="C31:E31"/>
    <mergeCell ref="I31:N31"/>
    <mergeCell ref="O31:R31"/>
    <mergeCell ref="S31:U31"/>
    <mergeCell ref="C32:E32"/>
    <mergeCell ref="I32:N32"/>
    <mergeCell ref="O32:R32"/>
    <mergeCell ref="S32:U32"/>
    <mergeCell ref="A29:A39"/>
    <mergeCell ref="B29:B33"/>
    <mergeCell ref="C29:E29"/>
    <mergeCell ref="I29:N29"/>
    <mergeCell ref="O29:R29"/>
    <mergeCell ref="S29:U29"/>
    <mergeCell ref="C30:E30"/>
    <mergeCell ref="I30:N30"/>
    <mergeCell ref="O30:R30"/>
    <mergeCell ref="S30:U30"/>
    <mergeCell ref="I37:N37"/>
    <mergeCell ref="O37:R37"/>
    <mergeCell ref="S37:U37"/>
    <mergeCell ref="B38:B39"/>
    <mergeCell ref="C38:E38"/>
    <mergeCell ref="I38:N38"/>
    <mergeCell ref="O38:R38"/>
    <mergeCell ref="S38:U38"/>
    <mergeCell ref="C39:E39"/>
    <mergeCell ref="I39:N39"/>
    <mergeCell ref="B35:B37"/>
    <mergeCell ref="C35:E35"/>
    <mergeCell ref="I35:N35"/>
    <mergeCell ref="O35:R35"/>
    <mergeCell ref="S35:U35"/>
    <mergeCell ref="C36:E36"/>
    <mergeCell ref="I36:N36"/>
    <mergeCell ref="O36:R36"/>
    <mergeCell ref="S36:U36"/>
    <mergeCell ref="C37:E37"/>
    <mergeCell ref="S41:U41"/>
    <mergeCell ref="C42:E42"/>
    <mergeCell ref="I42:N42"/>
    <mergeCell ref="O42:R42"/>
    <mergeCell ref="S42:U42"/>
    <mergeCell ref="C43:E43"/>
    <mergeCell ref="I43:N43"/>
    <mergeCell ref="O43:R43"/>
    <mergeCell ref="S43:U43"/>
    <mergeCell ref="O39:R39"/>
    <mergeCell ref="S39:U39"/>
    <mergeCell ref="A40:B45"/>
    <mergeCell ref="C40:E40"/>
    <mergeCell ref="I40:N40"/>
    <mergeCell ref="O40:R40"/>
    <mergeCell ref="S40:U40"/>
    <mergeCell ref="C41:E41"/>
    <mergeCell ref="I41:N41"/>
    <mergeCell ref="O41:R41"/>
    <mergeCell ref="A48:U48"/>
    <mergeCell ref="C51:D51"/>
    <mergeCell ref="E51:N51"/>
    <mergeCell ref="R51:U51"/>
    <mergeCell ref="A53:D54"/>
    <mergeCell ref="E53:U54"/>
    <mergeCell ref="A46:C46"/>
    <mergeCell ref="I46:N46"/>
    <mergeCell ref="O46:R46"/>
    <mergeCell ref="S46:U46"/>
    <mergeCell ref="A47:C47"/>
    <mergeCell ref="E47:F47"/>
    <mergeCell ref="G47:H47"/>
    <mergeCell ref="I47:N47"/>
    <mergeCell ref="O47:R47"/>
    <mergeCell ref="S47:U47"/>
    <mergeCell ref="C44:E44"/>
    <mergeCell ref="I44:N44"/>
    <mergeCell ref="O44:R44"/>
    <mergeCell ref="S44:U44"/>
    <mergeCell ref="C45:E45"/>
    <mergeCell ref="I45:N45"/>
    <mergeCell ref="O45:R45"/>
    <mergeCell ref="S45:U45"/>
    <mergeCell ref="C61:M61"/>
    <mergeCell ref="O61:R61"/>
    <mergeCell ref="S61:U61"/>
    <mergeCell ref="E62:G62"/>
    <mergeCell ref="I62:M62"/>
    <mergeCell ref="O62:R62"/>
    <mergeCell ref="S62:U62"/>
    <mergeCell ref="C59:G59"/>
    <mergeCell ref="I59:M59"/>
    <mergeCell ref="O59:R59"/>
    <mergeCell ref="S59:U59"/>
    <mergeCell ref="C60:M60"/>
    <mergeCell ref="O60:R60"/>
    <mergeCell ref="S60:U60"/>
    <mergeCell ref="A55:M56"/>
    <mergeCell ref="N55:R56"/>
    <mergeCell ref="S55:U56"/>
    <mergeCell ref="A57:B68"/>
    <mergeCell ref="C57:M57"/>
    <mergeCell ref="O57:R57"/>
    <mergeCell ref="S57:U57"/>
    <mergeCell ref="C58:M58"/>
    <mergeCell ref="O58:R58"/>
    <mergeCell ref="S58:U58"/>
    <mergeCell ref="C67:M67"/>
    <mergeCell ref="O67:R67"/>
    <mergeCell ref="S67:U67"/>
    <mergeCell ref="C68:M68"/>
    <mergeCell ref="O68:R68"/>
    <mergeCell ref="S68:U68"/>
    <mergeCell ref="C65:M65"/>
    <mergeCell ref="O65:R65"/>
    <mergeCell ref="S65:U65"/>
    <mergeCell ref="C66:M66"/>
    <mergeCell ref="O66:R66"/>
    <mergeCell ref="S66:U66"/>
    <mergeCell ref="D63:G63"/>
    <mergeCell ref="I63:M63"/>
    <mergeCell ref="O63:R63"/>
    <mergeCell ref="S63:U63"/>
    <mergeCell ref="C64:M64"/>
    <mergeCell ref="O64:R64"/>
    <mergeCell ref="S64:U64"/>
    <mergeCell ref="A72:B74"/>
    <mergeCell ref="C72:M72"/>
    <mergeCell ref="O72:R72"/>
    <mergeCell ref="S72:U72"/>
    <mergeCell ref="C73:M73"/>
    <mergeCell ref="O73:R73"/>
    <mergeCell ref="S73:U73"/>
    <mergeCell ref="C74:M74"/>
    <mergeCell ref="O74:R74"/>
    <mergeCell ref="S74:U74"/>
    <mergeCell ref="A69:B71"/>
    <mergeCell ref="C69:M69"/>
    <mergeCell ref="O69:R69"/>
    <mergeCell ref="S69:U69"/>
    <mergeCell ref="C70:M70"/>
    <mergeCell ref="O70:R70"/>
    <mergeCell ref="S70:U70"/>
    <mergeCell ref="C71:M71"/>
    <mergeCell ref="O71:R71"/>
    <mergeCell ref="S71:U71"/>
    <mergeCell ref="C80:M80"/>
    <mergeCell ref="O80:R80"/>
    <mergeCell ref="S80:U80"/>
    <mergeCell ref="C81:D81"/>
    <mergeCell ref="F81:M81"/>
    <mergeCell ref="O81:R81"/>
    <mergeCell ref="S81:U81"/>
    <mergeCell ref="C78:F78"/>
    <mergeCell ref="I78:M78"/>
    <mergeCell ref="O78:R78"/>
    <mergeCell ref="S78:U78"/>
    <mergeCell ref="C79:M79"/>
    <mergeCell ref="O79:R79"/>
    <mergeCell ref="S79:U79"/>
    <mergeCell ref="A75:B83"/>
    <mergeCell ref="C75:M75"/>
    <mergeCell ref="O75:R75"/>
    <mergeCell ref="S75:U75"/>
    <mergeCell ref="C76:M76"/>
    <mergeCell ref="O76:R76"/>
    <mergeCell ref="S76:U76"/>
    <mergeCell ref="C77:M77"/>
    <mergeCell ref="O77:R77"/>
    <mergeCell ref="S77:U77"/>
    <mergeCell ref="O90:R90"/>
    <mergeCell ref="C86:J86"/>
    <mergeCell ref="K86:M86"/>
    <mergeCell ref="O86:R86"/>
    <mergeCell ref="S86:U86"/>
    <mergeCell ref="C87:M87"/>
    <mergeCell ref="O87:R87"/>
    <mergeCell ref="S87:U87"/>
    <mergeCell ref="A84:B84"/>
    <mergeCell ref="C84:M84"/>
    <mergeCell ref="O84:R84"/>
    <mergeCell ref="S84:U84"/>
    <mergeCell ref="C85:M85"/>
    <mergeCell ref="O85:R85"/>
    <mergeCell ref="S85:U85"/>
    <mergeCell ref="C82:M82"/>
    <mergeCell ref="O82:R82"/>
    <mergeCell ref="S82:U82"/>
    <mergeCell ref="C83:M83"/>
    <mergeCell ref="O83:R83"/>
    <mergeCell ref="S83:U83"/>
    <mergeCell ref="A95:U95"/>
    <mergeCell ref="R99:U99"/>
    <mergeCell ref="R100:U100"/>
    <mergeCell ref="D102:U102"/>
    <mergeCell ref="A103:E104"/>
    <mergeCell ref="F103:R103"/>
    <mergeCell ref="S103:U104"/>
    <mergeCell ref="F104:G104"/>
    <mergeCell ref="H104:M104"/>
    <mergeCell ref="N104:R104"/>
    <mergeCell ref="C93:M93"/>
    <mergeCell ref="O93:R93"/>
    <mergeCell ref="S93:U93"/>
    <mergeCell ref="C94:M94"/>
    <mergeCell ref="O94:R94"/>
    <mergeCell ref="S94:U94"/>
    <mergeCell ref="S90:U90"/>
    <mergeCell ref="D91:M91"/>
    <mergeCell ref="O91:R91"/>
    <mergeCell ref="S91:U91"/>
    <mergeCell ref="C92:M92"/>
    <mergeCell ref="O92:R92"/>
    <mergeCell ref="S92:U92"/>
    <mergeCell ref="A88:A94"/>
    <mergeCell ref="C88:M88"/>
    <mergeCell ref="O88:R88"/>
    <mergeCell ref="S88:U88"/>
    <mergeCell ref="B89:B91"/>
    <mergeCell ref="D89:M89"/>
    <mergeCell ref="O89:R89"/>
    <mergeCell ref="S89:U89"/>
    <mergeCell ref="D90:M90"/>
    <mergeCell ref="I107:M107"/>
    <mergeCell ref="O107:R107"/>
    <mergeCell ref="S107:U107"/>
    <mergeCell ref="B108:E108"/>
    <mergeCell ref="I108:M108"/>
    <mergeCell ref="O108:R108"/>
    <mergeCell ref="S108:U108"/>
    <mergeCell ref="A105:A114"/>
    <mergeCell ref="B105:E105"/>
    <mergeCell ref="I105:M105"/>
    <mergeCell ref="O105:R105"/>
    <mergeCell ref="S105:U105"/>
    <mergeCell ref="B106:E106"/>
    <mergeCell ref="I106:M106"/>
    <mergeCell ref="O106:R106"/>
    <mergeCell ref="S106:U106"/>
    <mergeCell ref="B107:E107"/>
    <mergeCell ref="S117:U117"/>
    <mergeCell ref="B113:M113"/>
    <mergeCell ref="O113:R113"/>
    <mergeCell ref="S113:U113"/>
    <mergeCell ref="B114:M114"/>
    <mergeCell ref="O114:R114"/>
    <mergeCell ref="S114:U114"/>
    <mergeCell ref="B111:M111"/>
    <mergeCell ref="O111:R111"/>
    <mergeCell ref="S111:U111"/>
    <mergeCell ref="B112:M112"/>
    <mergeCell ref="O112:R112"/>
    <mergeCell ref="S112:U112"/>
    <mergeCell ref="B109:M109"/>
    <mergeCell ref="O109:R109"/>
    <mergeCell ref="S109:U109"/>
    <mergeCell ref="B110:M110"/>
    <mergeCell ref="O110:R110"/>
    <mergeCell ref="S110:U110"/>
    <mergeCell ref="B122:M122"/>
    <mergeCell ref="O122:R122"/>
    <mergeCell ref="S122:U122"/>
    <mergeCell ref="B123:B126"/>
    <mergeCell ref="C123:C124"/>
    <mergeCell ref="D123:M123"/>
    <mergeCell ref="O123:R123"/>
    <mergeCell ref="S123:U123"/>
    <mergeCell ref="D124:M124"/>
    <mergeCell ref="O124:R124"/>
    <mergeCell ref="B120:M120"/>
    <mergeCell ref="O120:R120"/>
    <mergeCell ref="S120:U120"/>
    <mergeCell ref="B121:M121"/>
    <mergeCell ref="O121:R121"/>
    <mergeCell ref="S121:U121"/>
    <mergeCell ref="B118:M118"/>
    <mergeCell ref="O118:R118"/>
    <mergeCell ref="S118:U118"/>
    <mergeCell ref="B119:M119"/>
    <mergeCell ref="O119:R119"/>
    <mergeCell ref="S119:U119"/>
    <mergeCell ref="A129:M129"/>
    <mergeCell ref="O129:R129"/>
    <mergeCell ref="S129:U129"/>
    <mergeCell ref="A130:A131"/>
    <mergeCell ref="B130:J130"/>
    <mergeCell ref="K130:M130"/>
    <mergeCell ref="O130:R130"/>
    <mergeCell ref="S130:U130"/>
    <mergeCell ref="B131:J131"/>
    <mergeCell ref="K131:M131"/>
    <mergeCell ref="B127:M127"/>
    <mergeCell ref="O127:R127"/>
    <mergeCell ref="S127:U127"/>
    <mergeCell ref="B128:M128"/>
    <mergeCell ref="O128:R128"/>
    <mergeCell ref="S128:U128"/>
    <mergeCell ref="S124:U124"/>
    <mergeCell ref="C125:M125"/>
    <mergeCell ref="O125:R125"/>
    <mergeCell ref="S125:U125"/>
    <mergeCell ref="C126:M126"/>
    <mergeCell ref="O126:R126"/>
    <mergeCell ref="S126:U126"/>
    <mergeCell ref="A115:A128"/>
    <mergeCell ref="B115:M115"/>
    <mergeCell ref="O115:R115"/>
    <mergeCell ref="S115:U115"/>
    <mergeCell ref="B116:M116"/>
    <mergeCell ref="O116:R116"/>
    <mergeCell ref="S116:U116"/>
    <mergeCell ref="B117:M117"/>
    <mergeCell ref="O117:R117"/>
    <mergeCell ref="O134:R134"/>
    <mergeCell ref="S134:U134"/>
    <mergeCell ref="B135:M135"/>
    <mergeCell ref="O135:R135"/>
    <mergeCell ref="S135:U135"/>
    <mergeCell ref="B136:M136"/>
    <mergeCell ref="O136:R136"/>
    <mergeCell ref="S136:U136"/>
    <mergeCell ref="O131:R131"/>
    <mergeCell ref="S131:U131"/>
    <mergeCell ref="A132:A138"/>
    <mergeCell ref="B132:M132"/>
    <mergeCell ref="O132:R132"/>
    <mergeCell ref="S132:U132"/>
    <mergeCell ref="B133:M133"/>
    <mergeCell ref="O133:R133"/>
    <mergeCell ref="S133:U133"/>
    <mergeCell ref="B134:M134"/>
    <mergeCell ref="B142:M142"/>
    <mergeCell ref="O142:R142"/>
    <mergeCell ref="S142:U142"/>
    <mergeCell ref="B143:M143"/>
    <mergeCell ref="O143:R143"/>
    <mergeCell ref="S143:U143"/>
    <mergeCell ref="A139:A143"/>
    <mergeCell ref="B139:M139"/>
    <mergeCell ref="O139:R139"/>
    <mergeCell ref="S139:U139"/>
    <mergeCell ref="B140:M140"/>
    <mergeCell ref="O140:R140"/>
    <mergeCell ref="S140:U140"/>
    <mergeCell ref="B141:M141"/>
    <mergeCell ref="O141:R141"/>
    <mergeCell ref="S141:U141"/>
    <mergeCell ref="B137:M137"/>
    <mergeCell ref="O137:R137"/>
    <mergeCell ref="S137:U137"/>
    <mergeCell ref="B138:M138"/>
    <mergeCell ref="O138:R138"/>
    <mergeCell ref="S138:U138"/>
    <mergeCell ref="A154:M154"/>
    <mergeCell ref="O154:R154"/>
    <mergeCell ref="S154:U154"/>
    <mergeCell ref="A155:A158"/>
    <mergeCell ref="B155:M155"/>
    <mergeCell ref="O155:R155"/>
    <mergeCell ref="S155:U155"/>
    <mergeCell ref="B156:M156"/>
    <mergeCell ref="O156:R156"/>
    <mergeCell ref="S156:U156"/>
    <mergeCell ref="A146:U146"/>
    <mergeCell ref="D150:N150"/>
    <mergeCell ref="R150:U150"/>
    <mergeCell ref="R151:U151"/>
    <mergeCell ref="A152:C153"/>
    <mergeCell ref="D152:U153"/>
    <mergeCell ref="A144:M144"/>
    <mergeCell ref="O144:R144"/>
    <mergeCell ref="S144:U144"/>
    <mergeCell ref="A145:M145"/>
    <mergeCell ref="O145:R145"/>
    <mergeCell ref="S145:U145"/>
    <mergeCell ref="B162:M162"/>
    <mergeCell ref="O162:R162"/>
    <mergeCell ref="S162:U162"/>
    <mergeCell ref="A163:M163"/>
    <mergeCell ref="O163:R163"/>
    <mergeCell ref="S163:U163"/>
    <mergeCell ref="A159:A162"/>
    <mergeCell ref="B159:M159"/>
    <mergeCell ref="O159:R159"/>
    <mergeCell ref="S159:U159"/>
    <mergeCell ref="B160:M160"/>
    <mergeCell ref="O160:R160"/>
    <mergeCell ref="S160:U160"/>
    <mergeCell ref="B161:M161"/>
    <mergeCell ref="O161:R161"/>
    <mergeCell ref="S161:U161"/>
    <mergeCell ref="B157:M157"/>
    <mergeCell ref="O157:R157"/>
    <mergeCell ref="S157:U157"/>
    <mergeCell ref="B158:M158"/>
    <mergeCell ref="O158:R158"/>
    <mergeCell ref="S158:U158"/>
    <mergeCell ref="A168:M168"/>
    <mergeCell ref="O168:R168"/>
    <mergeCell ref="S168:U168"/>
    <mergeCell ref="A169:A195"/>
    <mergeCell ref="C169:M169"/>
    <mergeCell ref="O169:R169"/>
    <mergeCell ref="S169:U169"/>
    <mergeCell ref="B170:B171"/>
    <mergeCell ref="C170:M170"/>
    <mergeCell ref="O170:R170"/>
    <mergeCell ref="A166:M166"/>
    <mergeCell ref="O166:R166"/>
    <mergeCell ref="S166:U166"/>
    <mergeCell ref="A167:M167"/>
    <mergeCell ref="O167:R167"/>
    <mergeCell ref="S167:U167"/>
    <mergeCell ref="A164:M164"/>
    <mergeCell ref="O164:R164"/>
    <mergeCell ref="S164:U164"/>
    <mergeCell ref="A165:M165"/>
    <mergeCell ref="O165:R165"/>
    <mergeCell ref="S165:U165"/>
    <mergeCell ref="S173:U173"/>
    <mergeCell ref="C174:M174"/>
    <mergeCell ref="O174:R174"/>
    <mergeCell ref="S174:U174"/>
    <mergeCell ref="C175:M175"/>
    <mergeCell ref="O175:R175"/>
    <mergeCell ref="S175:U175"/>
    <mergeCell ref="S170:U170"/>
    <mergeCell ref="C171:M171"/>
    <mergeCell ref="O171:R171"/>
    <mergeCell ref="S171:U171"/>
    <mergeCell ref="B172:B173"/>
    <mergeCell ref="C172:M172"/>
    <mergeCell ref="O172:R172"/>
    <mergeCell ref="S172:U172"/>
    <mergeCell ref="C173:M173"/>
    <mergeCell ref="O173:R173"/>
    <mergeCell ref="C180:M180"/>
    <mergeCell ref="O180:R180"/>
    <mergeCell ref="S180:U180"/>
    <mergeCell ref="C181:M181"/>
    <mergeCell ref="O181:R181"/>
    <mergeCell ref="S181:U181"/>
    <mergeCell ref="C178:M178"/>
    <mergeCell ref="O178:R178"/>
    <mergeCell ref="S178:U178"/>
    <mergeCell ref="C179:M179"/>
    <mergeCell ref="O179:R179"/>
    <mergeCell ref="S179:U179"/>
    <mergeCell ref="C176:M176"/>
    <mergeCell ref="O176:R176"/>
    <mergeCell ref="S176:U176"/>
    <mergeCell ref="C177:M177"/>
    <mergeCell ref="O177:R177"/>
    <mergeCell ref="S177:U177"/>
    <mergeCell ref="B187:N187"/>
    <mergeCell ref="O187:R187"/>
    <mergeCell ref="S187:U187"/>
    <mergeCell ref="B188:N188"/>
    <mergeCell ref="O188:R188"/>
    <mergeCell ref="S188:U188"/>
    <mergeCell ref="B185:N185"/>
    <mergeCell ref="O185:R185"/>
    <mergeCell ref="S185:U185"/>
    <mergeCell ref="B186:N186"/>
    <mergeCell ref="O186:R186"/>
    <mergeCell ref="S186:U186"/>
    <mergeCell ref="E182:F182"/>
    <mergeCell ref="I182:M182"/>
    <mergeCell ref="O182:R182"/>
    <mergeCell ref="S182:U182"/>
    <mergeCell ref="B183:B184"/>
    <mergeCell ref="C183:N184"/>
    <mergeCell ref="O183:U183"/>
    <mergeCell ref="O184:R184"/>
    <mergeCell ref="S184:U184"/>
    <mergeCell ref="B194:N194"/>
    <mergeCell ref="O194:R194"/>
    <mergeCell ref="S194:U194"/>
    <mergeCell ref="B195:N195"/>
    <mergeCell ref="O195:R195"/>
    <mergeCell ref="S195:U195"/>
    <mergeCell ref="B192:N192"/>
    <mergeCell ref="O192:R192"/>
    <mergeCell ref="S192:U192"/>
    <mergeCell ref="B193:N193"/>
    <mergeCell ref="O193:R193"/>
    <mergeCell ref="S193:U193"/>
    <mergeCell ref="B189:B190"/>
    <mergeCell ref="C189:N190"/>
    <mergeCell ref="O189:U189"/>
    <mergeCell ref="O190:R190"/>
    <mergeCell ref="S190:U190"/>
    <mergeCell ref="B191:N191"/>
    <mergeCell ref="O191:R191"/>
    <mergeCell ref="S191:U191"/>
    <mergeCell ref="A205:A206"/>
    <mergeCell ref="B205:G205"/>
    <mergeCell ref="I205:M205"/>
    <mergeCell ref="O205:R205"/>
    <mergeCell ref="T205:U205"/>
    <mergeCell ref="B206:G206"/>
    <mergeCell ref="I206:M206"/>
    <mergeCell ref="O206:R206"/>
    <mergeCell ref="T206:U206"/>
    <mergeCell ref="A196:U196"/>
    <mergeCell ref="E200:N200"/>
    <mergeCell ref="R200:U200"/>
    <mergeCell ref="A202:U202"/>
    <mergeCell ref="A203:C204"/>
    <mergeCell ref="D203:G204"/>
    <mergeCell ref="H203:M204"/>
    <mergeCell ref="N203:U203"/>
    <mergeCell ref="N204:R204"/>
    <mergeCell ref="S204:U204"/>
    <mergeCell ref="D209:G209"/>
    <mergeCell ref="I209:M209"/>
    <mergeCell ref="O209:R209"/>
    <mergeCell ref="T209:U209"/>
    <mergeCell ref="D210:G210"/>
    <mergeCell ref="I210:M210"/>
    <mergeCell ref="O210:R210"/>
    <mergeCell ref="T210:U210"/>
    <mergeCell ref="A207:A218"/>
    <mergeCell ref="B207:G207"/>
    <mergeCell ref="I207:M207"/>
    <mergeCell ref="O207:R207"/>
    <mergeCell ref="T207:U207"/>
    <mergeCell ref="B208:C210"/>
    <mergeCell ref="D208:G208"/>
    <mergeCell ref="I208:M208"/>
    <mergeCell ref="O208:R208"/>
    <mergeCell ref="T208:U208"/>
    <mergeCell ref="I213:M213"/>
    <mergeCell ref="O213:R213"/>
    <mergeCell ref="T213:U213"/>
    <mergeCell ref="D214:G214"/>
    <mergeCell ref="I214:M214"/>
    <mergeCell ref="O214:R214"/>
    <mergeCell ref="T214:U214"/>
    <mergeCell ref="B211:G211"/>
    <mergeCell ref="I211:M211"/>
    <mergeCell ref="O211:R211"/>
    <mergeCell ref="T211:U211"/>
    <mergeCell ref="B212:C215"/>
    <mergeCell ref="D212:G212"/>
    <mergeCell ref="I212:M212"/>
    <mergeCell ref="O212:R212"/>
    <mergeCell ref="T212:U212"/>
    <mergeCell ref="D213:G213"/>
    <mergeCell ref="B221:G221"/>
    <mergeCell ref="B217:G217"/>
    <mergeCell ref="I217:M217"/>
    <mergeCell ref="O217:R217"/>
    <mergeCell ref="T217:U217"/>
    <mergeCell ref="B218:G218"/>
    <mergeCell ref="I218:M218"/>
    <mergeCell ref="O218:R218"/>
    <mergeCell ref="T218:U218"/>
    <mergeCell ref="D215:G215"/>
    <mergeCell ref="I215:M215"/>
    <mergeCell ref="O215:R215"/>
    <mergeCell ref="T215:U215"/>
    <mergeCell ref="B216:G216"/>
    <mergeCell ref="I216:M216"/>
    <mergeCell ref="O216:R216"/>
    <mergeCell ref="T216:U216"/>
    <mergeCell ref="A225:C226"/>
    <mergeCell ref="D225:E226"/>
    <mergeCell ref="F225:M225"/>
    <mergeCell ref="N225:R226"/>
    <mergeCell ref="S225:U225"/>
    <mergeCell ref="F226:G226"/>
    <mergeCell ref="H226:M226"/>
    <mergeCell ref="S226:U226"/>
    <mergeCell ref="B223:G223"/>
    <mergeCell ref="I223:M223"/>
    <mergeCell ref="O223:R223"/>
    <mergeCell ref="T223:U223"/>
    <mergeCell ref="A224:G224"/>
    <mergeCell ref="I224:M224"/>
    <mergeCell ref="O224:R224"/>
    <mergeCell ref="T224:U224"/>
    <mergeCell ref="I221:M221"/>
    <mergeCell ref="O221:R221"/>
    <mergeCell ref="T221:U221"/>
    <mergeCell ref="B222:G222"/>
    <mergeCell ref="I222:M222"/>
    <mergeCell ref="O222:R222"/>
    <mergeCell ref="T222:U222"/>
    <mergeCell ref="A219:A223"/>
    <mergeCell ref="B219:G219"/>
    <mergeCell ref="I219:M219"/>
    <mergeCell ref="O219:R219"/>
    <mergeCell ref="T219:U219"/>
    <mergeCell ref="B220:G220"/>
    <mergeCell ref="I220:M220"/>
    <mergeCell ref="O220:R220"/>
    <mergeCell ref="T220:U220"/>
    <mergeCell ref="A229:A240"/>
    <mergeCell ref="B229:E229"/>
    <mergeCell ref="I229:M229"/>
    <mergeCell ref="O229:R229"/>
    <mergeCell ref="T229:U229"/>
    <mergeCell ref="B230:C232"/>
    <mergeCell ref="D230:E230"/>
    <mergeCell ref="I230:M230"/>
    <mergeCell ref="O230:R230"/>
    <mergeCell ref="T230:U230"/>
    <mergeCell ref="A227:A228"/>
    <mergeCell ref="B227:E227"/>
    <mergeCell ref="I227:M227"/>
    <mergeCell ref="O227:R227"/>
    <mergeCell ref="T227:U227"/>
    <mergeCell ref="B228:E228"/>
    <mergeCell ref="I228:M228"/>
    <mergeCell ref="O228:R228"/>
    <mergeCell ref="T228:U228"/>
    <mergeCell ref="B233:E233"/>
    <mergeCell ref="I233:M233"/>
    <mergeCell ref="O233:R233"/>
    <mergeCell ref="T233:U233"/>
    <mergeCell ref="B234:C237"/>
    <mergeCell ref="D234:E234"/>
    <mergeCell ref="I234:M234"/>
    <mergeCell ref="O234:R234"/>
    <mergeCell ref="T234:U234"/>
    <mergeCell ref="D235:E235"/>
    <mergeCell ref="D231:E231"/>
    <mergeCell ref="I231:M231"/>
    <mergeCell ref="O231:R231"/>
    <mergeCell ref="T231:U231"/>
    <mergeCell ref="D232:E232"/>
    <mergeCell ref="I232:M232"/>
    <mergeCell ref="O232:R232"/>
    <mergeCell ref="T232:U232"/>
    <mergeCell ref="B239:E239"/>
    <mergeCell ref="I239:M239"/>
    <mergeCell ref="O239:R239"/>
    <mergeCell ref="T239:U239"/>
    <mergeCell ref="B240:E240"/>
    <mergeCell ref="I240:M240"/>
    <mergeCell ref="O240:R240"/>
    <mergeCell ref="T240:U240"/>
    <mergeCell ref="D237:E237"/>
    <mergeCell ref="I237:M237"/>
    <mergeCell ref="O237:R237"/>
    <mergeCell ref="T237:U237"/>
    <mergeCell ref="B238:E238"/>
    <mergeCell ref="I238:M238"/>
    <mergeCell ref="O238:R238"/>
    <mergeCell ref="T238:U238"/>
    <mergeCell ref="I235:M235"/>
    <mergeCell ref="O235:R235"/>
    <mergeCell ref="T235:U235"/>
    <mergeCell ref="D236:E236"/>
    <mergeCell ref="I236:M236"/>
    <mergeCell ref="O236:R236"/>
    <mergeCell ref="T236:U236"/>
    <mergeCell ref="I243:M243"/>
    <mergeCell ref="O243:R243"/>
    <mergeCell ref="T243:U243"/>
    <mergeCell ref="B244:E244"/>
    <mergeCell ref="I244:M244"/>
    <mergeCell ref="O244:R244"/>
    <mergeCell ref="T244:U244"/>
    <mergeCell ref="A241:A245"/>
    <mergeCell ref="B241:E241"/>
    <mergeCell ref="I241:M241"/>
    <mergeCell ref="O241:R241"/>
    <mergeCell ref="T241:U241"/>
    <mergeCell ref="B242:E242"/>
    <mergeCell ref="I242:M242"/>
    <mergeCell ref="O242:R242"/>
    <mergeCell ref="T242:U242"/>
    <mergeCell ref="B243:E243"/>
    <mergeCell ref="A247:U247"/>
    <mergeCell ref="B250:D250"/>
    <mergeCell ref="R250:U250"/>
    <mergeCell ref="D252:U252"/>
    <mergeCell ref="A253:E253"/>
    <mergeCell ref="F253:G253"/>
    <mergeCell ref="H253:M253"/>
    <mergeCell ref="N253:R253"/>
    <mergeCell ref="S253:U253"/>
    <mergeCell ref="B245:E245"/>
    <mergeCell ref="I245:M245"/>
    <mergeCell ref="O245:R245"/>
    <mergeCell ref="T245:U245"/>
    <mergeCell ref="A246:E246"/>
    <mergeCell ref="I246:M246"/>
    <mergeCell ref="O246:R246"/>
    <mergeCell ref="T246:U246"/>
    <mergeCell ref="I256:M256"/>
    <mergeCell ref="O256:R256"/>
    <mergeCell ref="T256:U256"/>
    <mergeCell ref="B257:E257"/>
    <mergeCell ref="I257:M257"/>
    <mergeCell ref="O257:R257"/>
    <mergeCell ref="T257:U257"/>
    <mergeCell ref="A254:A263"/>
    <mergeCell ref="B254:E254"/>
    <mergeCell ref="I254:M254"/>
    <mergeCell ref="O254:R254"/>
    <mergeCell ref="T254:U254"/>
    <mergeCell ref="B255:E255"/>
    <mergeCell ref="I255:M255"/>
    <mergeCell ref="O255:R255"/>
    <mergeCell ref="T255:U255"/>
    <mergeCell ref="B256:E256"/>
    <mergeCell ref="B262:E262"/>
    <mergeCell ref="I262:M262"/>
    <mergeCell ref="O262:R262"/>
    <mergeCell ref="T262:U262"/>
    <mergeCell ref="B263:E263"/>
    <mergeCell ref="I263:M263"/>
    <mergeCell ref="O263:R263"/>
    <mergeCell ref="T263:U263"/>
    <mergeCell ref="B260:E260"/>
    <mergeCell ref="I260:M260"/>
    <mergeCell ref="O260:R260"/>
    <mergeCell ref="T260:U260"/>
    <mergeCell ref="B261:E261"/>
    <mergeCell ref="I261:M261"/>
    <mergeCell ref="O261:R261"/>
    <mergeCell ref="T261:U261"/>
    <mergeCell ref="B258:E258"/>
    <mergeCell ref="I258:M258"/>
    <mergeCell ref="O258:R258"/>
    <mergeCell ref="T258:U258"/>
    <mergeCell ref="B259:E259"/>
    <mergeCell ref="I259:M259"/>
    <mergeCell ref="O259:R259"/>
    <mergeCell ref="T259:U259"/>
    <mergeCell ref="B268:E268"/>
    <mergeCell ref="I268:M268"/>
    <mergeCell ref="O268:R268"/>
    <mergeCell ref="T268:U268"/>
    <mergeCell ref="B269:E269"/>
    <mergeCell ref="I269:M269"/>
    <mergeCell ref="O269:R269"/>
    <mergeCell ref="T269:U269"/>
    <mergeCell ref="I266:M266"/>
    <mergeCell ref="O266:R266"/>
    <mergeCell ref="T266:U266"/>
    <mergeCell ref="B267:E267"/>
    <mergeCell ref="I267:M267"/>
    <mergeCell ref="O267:R267"/>
    <mergeCell ref="T267:U267"/>
    <mergeCell ref="B266:E266"/>
    <mergeCell ref="B274:E274"/>
    <mergeCell ref="I274:M274"/>
    <mergeCell ref="O274:R274"/>
    <mergeCell ref="T274:U274"/>
    <mergeCell ref="B275:E275"/>
    <mergeCell ref="I275:M275"/>
    <mergeCell ref="O275:R275"/>
    <mergeCell ref="T275:U275"/>
    <mergeCell ref="B272:E272"/>
    <mergeCell ref="I272:M272"/>
    <mergeCell ref="O272:R272"/>
    <mergeCell ref="T272:U272"/>
    <mergeCell ref="B273:E273"/>
    <mergeCell ref="I273:M273"/>
    <mergeCell ref="O273:R273"/>
    <mergeCell ref="T273:U273"/>
    <mergeCell ref="B270:E270"/>
    <mergeCell ref="I270:M270"/>
    <mergeCell ref="O270:R270"/>
    <mergeCell ref="T270:U270"/>
    <mergeCell ref="B271:E271"/>
    <mergeCell ref="I271:M271"/>
    <mergeCell ref="O271:R271"/>
    <mergeCell ref="T271:U271"/>
    <mergeCell ref="C279:E279"/>
    <mergeCell ref="I279:M279"/>
    <mergeCell ref="O279:R279"/>
    <mergeCell ref="T279:U279"/>
    <mergeCell ref="A276:A284"/>
    <mergeCell ref="B276:B280"/>
    <mergeCell ref="C276:E276"/>
    <mergeCell ref="I276:M276"/>
    <mergeCell ref="O276:R276"/>
    <mergeCell ref="T276:U276"/>
    <mergeCell ref="C277:E277"/>
    <mergeCell ref="I277:M277"/>
    <mergeCell ref="O277:R277"/>
    <mergeCell ref="T277:U277"/>
    <mergeCell ref="B284:E284"/>
    <mergeCell ref="O284:R284"/>
    <mergeCell ref="T284:U284"/>
    <mergeCell ref="A264:A275"/>
    <mergeCell ref="B264:E264"/>
    <mergeCell ref="I264:M264"/>
    <mergeCell ref="O264:R264"/>
    <mergeCell ref="T264:U264"/>
    <mergeCell ref="B265:E265"/>
    <mergeCell ref="I265:M265"/>
    <mergeCell ref="O265:R265"/>
    <mergeCell ref="T265:U265"/>
    <mergeCell ref="A285:E285"/>
    <mergeCell ref="O285:R285"/>
    <mergeCell ref="T285:U285"/>
    <mergeCell ref="B282:E282"/>
    <mergeCell ref="I282:M282"/>
    <mergeCell ref="O282:R282"/>
    <mergeCell ref="T282:U282"/>
    <mergeCell ref="B283:E283"/>
    <mergeCell ref="I283:M283"/>
    <mergeCell ref="O283:R283"/>
    <mergeCell ref="T283:U283"/>
    <mergeCell ref="C280:E280"/>
    <mergeCell ref="I280:M280"/>
    <mergeCell ref="O280:R280"/>
    <mergeCell ref="T280:U280"/>
    <mergeCell ref="B281:E281"/>
    <mergeCell ref="I281:M281"/>
    <mergeCell ref="O281:R281"/>
    <mergeCell ref="T281:U281"/>
    <mergeCell ref="C278:E278"/>
    <mergeCell ref="I278:M278"/>
    <mergeCell ref="O278:R278"/>
    <mergeCell ref="T278:U278"/>
    <mergeCell ref="A298:E298"/>
    <mergeCell ref="F298:U298"/>
    <mergeCell ref="A299:C299"/>
    <mergeCell ref="D299:G299"/>
    <mergeCell ref="H299:M299"/>
    <mergeCell ref="N299:R299"/>
    <mergeCell ref="S299:U299"/>
    <mergeCell ref="T289:U289"/>
    <mergeCell ref="A290:U290"/>
    <mergeCell ref="A291:U291"/>
    <mergeCell ref="A292:U292"/>
    <mergeCell ref="F296:R296"/>
    <mergeCell ref="S296:U296"/>
    <mergeCell ref="D286:D288"/>
    <mergeCell ref="E286:F286"/>
    <mergeCell ref="O286:R286"/>
    <mergeCell ref="S286:U288"/>
    <mergeCell ref="E287:F287"/>
    <mergeCell ref="O287:R287"/>
    <mergeCell ref="E288:F288"/>
    <mergeCell ref="O288:R288"/>
    <mergeCell ref="N303:R303"/>
    <mergeCell ref="S303:U303"/>
    <mergeCell ref="B304:G304"/>
    <mergeCell ref="I304:M304"/>
    <mergeCell ref="A300:A302"/>
    <mergeCell ref="B300:G300"/>
    <mergeCell ref="I300:M300"/>
    <mergeCell ref="O300:R300"/>
    <mergeCell ref="T300:U300"/>
    <mergeCell ref="B301:G301"/>
    <mergeCell ref="I301:M301"/>
    <mergeCell ref="O301:R301"/>
    <mergeCell ref="T301:U301"/>
    <mergeCell ref="B302:G302"/>
    <mergeCell ref="D310:G310"/>
    <mergeCell ref="B306:G306"/>
    <mergeCell ref="I306:M306"/>
    <mergeCell ref="N306:R306"/>
    <mergeCell ref="S306:U306"/>
    <mergeCell ref="B307:G307"/>
    <mergeCell ref="I307:M307"/>
    <mergeCell ref="N307:R307"/>
    <mergeCell ref="S307:U307"/>
    <mergeCell ref="N304:R304"/>
    <mergeCell ref="S304:U304"/>
    <mergeCell ref="B305:D305"/>
    <mergeCell ref="I305:M305"/>
    <mergeCell ref="N305:R305"/>
    <mergeCell ref="S305:U305"/>
    <mergeCell ref="I302:M302"/>
    <mergeCell ref="O302:R302"/>
    <mergeCell ref="T302:U302"/>
    <mergeCell ref="B314:G314"/>
    <mergeCell ref="I314:M314"/>
    <mergeCell ref="N314:R314"/>
    <mergeCell ref="S314:U314"/>
    <mergeCell ref="B315:G315"/>
    <mergeCell ref="I315:M315"/>
    <mergeCell ref="O315:R315"/>
    <mergeCell ref="T315:U315"/>
    <mergeCell ref="B312:G312"/>
    <mergeCell ref="I312:M312"/>
    <mergeCell ref="N312:R312"/>
    <mergeCell ref="S312:U312"/>
    <mergeCell ref="B313:G313"/>
    <mergeCell ref="I313:M313"/>
    <mergeCell ref="N313:R313"/>
    <mergeCell ref="S313:U313"/>
    <mergeCell ref="I310:M310"/>
    <mergeCell ref="N310:R310"/>
    <mergeCell ref="S310:U310"/>
    <mergeCell ref="D311:G311"/>
    <mergeCell ref="I311:M311"/>
    <mergeCell ref="N311:R311"/>
    <mergeCell ref="S311:U311"/>
    <mergeCell ref="B308:C311"/>
    <mergeCell ref="D308:G308"/>
    <mergeCell ref="I308:M308"/>
    <mergeCell ref="N308:R308"/>
    <mergeCell ref="S308:U308"/>
    <mergeCell ref="D309:G309"/>
    <mergeCell ref="I309:M309"/>
    <mergeCell ref="N309:R309"/>
    <mergeCell ref="S309:U309"/>
    <mergeCell ref="O320:S320"/>
    <mergeCell ref="T320:U320"/>
    <mergeCell ref="A321:E321"/>
    <mergeCell ref="G321:H321"/>
    <mergeCell ref="I321:N321"/>
    <mergeCell ref="O321:S321"/>
    <mergeCell ref="T321:U321"/>
    <mergeCell ref="A319:C319"/>
    <mergeCell ref="D319:E319"/>
    <mergeCell ref="F319:H319"/>
    <mergeCell ref="I319:N319"/>
    <mergeCell ref="O319:S319"/>
    <mergeCell ref="T319:U319"/>
    <mergeCell ref="A316:A318"/>
    <mergeCell ref="B316:B317"/>
    <mergeCell ref="C316:D317"/>
    <mergeCell ref="E316:G316"/>
    <mergeCell ref="I316:M316"/>
    <mergeCell ref="N316:U318"/>
    <mergeCell ref="E317:G317"/>
    <mergeCell ref="I317:M317"/>
    <mergeCell ref="C318:G318"/>
    <mergeCell ref="I318:M318"/>
    <mergeCell ref="A303:A315"/>
    <mergeCell ref="B303:G303"/>
    <mergeCell ref="I303:M303"/>
    <mergeCell ref="A325:E325"/>
    <mergeCell ref="G325:H325"/>
    <mergeCell ref="I325:N325"/>
    <mergeCell ref="O325:S325"/>
    <mergeCell ref="T325:U325"/>
    <mergeCell ref="A326:E326"/>
    <mergeCell ref="G326:H326"/>
    <mergeCell ref="I326:N326"/>
    <mergeCell ref="O326:S326"/>
    <mergeCell ref="T326:U326"/>
    <mergeCell ref="T323:U323"/>
    <mergeCell ref="A324:E324"/>
    <mergeCell ref="G324:H324"/>
    <mergeCell ref="I324:N324"/>
    <mergeCell ref="O324:S324"/>
    <mergeCell ref="T324:U324"/>
    <mergeCell ref="A322:C323"/>
    <mergeCell ref="D322:E322"/>
    <mergeCell ref="G322:H322"/>
    <mergeCell ref="I322:N322"/>
    <mergeCell ref="O322:S322"/>
    <mergeCell ref="T322:U322"/>
    <mergeCell ref="D323:E323"/>
    <mergeCell ref="G323:H323"/>
    <mergeCell ref="I323:N323"/>
    <mergeCell ref="O323:S323"/>
    <mergeCell ref="A320:E320"/>
    <mergeCell ref="G320:H320"/>
    <mergeCell ref="I320:N320"/>
    <mergeCell ref="C330:E330"/>
    <mergeCell ref="G330:H330"/>
    <mergeCell ref="I330:N330"/>
    <mergeCell ref="O330:S330"/>
    <mergeCell ref="T330:U330"/>
    <mergeCell ref="C331:E331"/>
    <mergeCell ref="G331:H331"/>
    <mergeCell ref="I331:N331"/>
    <mergeCell ref="O331:S331"/>
    <mergeCell ref="T331:U331"/>
    <mergeCell ref="T328:U328"/>
    <mergeCell ref="C329:E329"/>
    <mergeCell ref="G329:H329"/>
    <mergeCell ref="I329:N329"/>
    <mergeCell ref="O329:S329"/>
    <mergeCell ref="T329:U329"/>
    <mergeCell ref="A327:E327"/>
    <mergeCell ref="G327:H327"/>
    <mergeCell ref="I327:N327"/>
    <mergeCell ref="O327:S327"/>
    <mergeCell ref="T327:U327"/>
    <mergeCell ref="A328:B331"/>
    <mergeCell ref="C328:E328"/>
    <mergeCell ref="G328:H328"/>
    <mergeCell ref="I328:N328"/>
    <mergeCell ref="O328:S328"/>
    <mergeCell ref="A334:E334"/>
    <mergeCell ref="G334:H334"/>
    <mergeCell ref="I334:N334"/>
    <mergeCell ref="O334:S334"/>
    <mergeCell ref="T334:U334"/>
    <mergeCell ref="A335:E335"/>
    <mergeCell ref="G335:H335"/>
    <mergeCell ref="I335:N335"/>
    <mergeCell ref="O335:S335"/>
    <mergeCell ref="T335:U335"/>
    <mergeCell ref="A332:E332"/>
    <mergeCell ref="G332:H332"/>
    <mergeCell ref="I332:N332"/>
    <mergeCell ref="O332:S332"/>
    <mergeCell ref="T332:U332"/>
    <mergeCell ref="A333:E333"/>
    <mergeCell ref="G333:H333"/>
    <mergeCell ref="I333:N333"/>
    <mergeCell ref="O333:S333"/>
    <mergeCell ref="T333:U333"/>
    <mergeCell ref="A338:A339"/>
    <mergeCell ref="B338:B339"/>
    <mergeCell ref="C338:E338"/>
    <mergeCell ref="G338:H338"/>
    <mergeCell ref="J338:R338"/>
    <mergeCell ref="T338:U338"/>
    <mergeCell ref="C339:E339"/>
    <mergeCell ref="G339:H339"/>
    <mergeCell ref="I339:U339"/>
    <mergeCell ref="A336:E336"/>
    <mergeCell ref="G336:H336"/>
    <mergeCell ref="I336:N336"/>
    <mergeCell ref="O336:S336"/>
    <mergeCell ref="T336:U336"/>
    <mergeCell ref="A337:E337"/>
    <mergeCell ref="G337:H337"/>
    <mergeCell ref="J337:N337"/>
    <mergeCell ref="O337:S337"/>
    <mergeCell ref="T337:U337"/>
    <mergeCell ref="S351:U352"/>
    <mergeCell ref="E352:N352"/>
    <mergeCell ref="O352:R352"/>
    <mergeCell ref="E353:N353"/>
    <mergeCell ref="O353:R353"/>
    <mergeCell ref="T353:U353"/>
    <mergeCell ref="A348:U348"/>
    <mergeCell ref="A349:B354"/>
    <mergeCell ref="C349:R349"/>
    <mergeCell ref="T349:U349"/>
    <mergeCell ref="C350:R350"/>
    <mergeCell ref="T350:U350"/>
    <mergeCell ref="C351:C353"/>
    <mergeCell ref="D351:D353"/>
    <mergeCell ref="E351:N351"/>
    <mergeCell ref="O351:R351"/>
    <mergeCell ref="A340:U340"/>
    <mergeCell ref="B345:E345"/>
    <mergeCell ref="Q345:U345"/>
    <mergeCell ref="Q346:U346"/>
    <mergeCell ref="A347:C347"/>
    <mergeCell ref="D347:J347"/>
    <mergeCell ref="N347:R347"/>
    <mergeCell ref="S347:U347"/>
    <mergeCell ref="T357:U357"/>
    <mergeCell ref="G358:R358"/>
    <mergeCell ref="T358:U358"/>
    <mergeCell ref="C359:R359"/>
    <mergeCell ref="T359:U359"/>
    <mergeCell ref="C360:R360"/>
    <mergeCell ref="T360:U360"/>
    <mergeCell ref="C354:R354"/>
    <mergeCell ref="T354:U354"/>
    <mergeCell ref="A355:B362"/>
    <mergeCell ref="C355:E358"/>
    <mergeCell ref="F355:F358"/>
    <mergeCell ref="G355:R355"/>
    <mergeCell ref="T355:U355"/>
    <mergeCell ref="G356:R356"/>
    <mergeCell ref="T356:U356"/>
    <mergeCell ref="G357:R357"/>
    <mergeCell ref="A365:B367"/>
    <mergeCell ref="C365:M365"/>
    <mergeCell ref="O365:R365"/>
    <mergeCell ref="S365:U365"/>
    <mergeCell ref="C366:M366"/>
    <mergeCell ref="O366:R366"/>
    <mergeCell ref="S366:U366"/>
    <mergeCell ref="C367:M367"/>
    <mergeCell ref="O367:R367"/>
    <mergeCell ref="S367:U367"/>
    <mergeCell ref="C361:R361"/>
    <mergeCell ref="T361:U361"/>
    <mergeCell ref="C362:R362"/>
    <mergeCell ref="T362:U362"/>
    <mergeCell ref="A363:U363"/>
    <mergeCell ref="A364:M364"/>
    <mergeCell ref="N364:R364"/>
    <mergeCell ref="S364:U364"/>
    <mergeCell ref="C373:M373"/>
    <mergeCell ref="O373:R373"/>
    <mergeCell ref="S373:U373"/>
    <mergeCell ref="C374:M374"/>
    <mergeCell ref="O374:R374"/>
    <mergeCell ref="S374:U374"/>
    <mergeCell ref="S370:U370"/>
    <mergeCell ref="C371:M371"/>
    <mergeCell ref="O371:R371"/>
    <mergeCell ref="S371:U371"/>
    <mergeCell ref="C372:M372"/>
    <mergeCell ref="O372:R372"/>
    <mergeCell ref="S372:U372"/>
    <mergeCell ref="A368:A378"/>
    <mergeCell ref="B368:B374"/>
    <mergeCell ref="C368:M368"/>
    <mergeCell ref="O368:R368"/>
    <mergeCell ref="S368:U368"/>
    <mergeCell ref="C369:M369"/>
    <mergeCell ref="O369:R369"/>
    <mergeCell ref="S369:U369"/>
    <mergeCell ref="C370:M370"/>
    <mergeCell ref="O370:R370"/>
    <mergeCell ref="E377:H377"/>
    <mergeCell ref="I377:M377"/>
    <mergeCell ref="C378:M378"/>
    <mergeCell ref="O378:R378"/>
    <mergeCell ref="S378:U378"/>
    <mergeCell ref="A379:B380"/>
    <mergeCell ref="C379:M379"/>
    <mergeCell ref="O379:R379"/>
    <mergeCell ref="S379:U379"/>
    <mergeCell ref="C380:M380"/>
    <mergeCell ref="B375:B378"/>
    <mergeCell ref="C375:M375"/>
    <mergeCell ref="O375:R375"/>
    <mergeCell ref="S375:U375"/>
    <mergeCell ref="C376:H376"/>
    <mergeCell ref="J376:L376"/>
    <mergeCell ref="N376:N377"/>
    <mergeCell ref="O376:R377"/>
    <mergeCell ref="S376:U377"/>
    <mergeCell ref="C377:D377"/>
    <mergeCell ref="T384:U384"/>
    <mergeCell ref="C385:E385"/>
    <mergeCell ref="G385:I385"/>
    <mergeCell ref="L385:P385"/>
    <mergeCell ref="Q385:R385"/>
    <mergeCell ref="T385:U385"/>
    <mergeCell ref="O383:R383"/>
    <mergeCell ref="A384:B386"/>
    <mergeCell ref="C384:E384"/>
    <mergeCell ref="G384:I384"/>
    <mergeCell ref="L384:P384"/>
    <mergeCell ref="Q384:R384"/>
    <mergeCell ref="C386:G386"/>
    <mergeCell ref="M386:O386"/>
    <mergeCell ref="Q386:U386"/>
    <mergeCell ref="O380:R380"/>
    <mergeCell ref="S380:U380"/>
    <mergeCell ref="A381:B383"/>
    <mergeCell ref="C381:M381"/>
    <mergeCell ref="O381:R381"/>
    <mergeCell ref="S381:U381"/>
    <mergeCell ref="C382:M382"/>
    <mergeCell ref="O382:R382"/>
    <mergeCell ref="S382:U383"/>
    <mergeCell ref="C383:M383"/>
    <mergeCell ref="U390:U391"/>
    <mergeCell ref="J391:Q391"/>
    <mergeCell ref="A393:U393"/>
    <mergeCell ref="C390:D391"/>
    <mergeCell ref="E390:I391"/>
    <mergeCell ref="J390:Q390"/>
    <mergeCell ref="R390:R391"/>
    <mergeCell ref="S390:S391"/>
    <mergeCell ref="T390:T391"/>
    <mergeCell ref="A387:B392"/>
    <mergeCell ref="C387:G387"/>
    <mergeCell ref="I387:L387"/>
    <mergeCell ref="M387:U387"/>
    <mergeCell ref="C388:G388"/>
    <mergeCell ref="H388:I388"/>
    <mergeCell ref="K388:L388"/>
    <mergeCell ref="P388:Q388"/>
    <mergeCell ref="C389:M389"/>
    <mergeCell ref="P389:Q389"/>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
  <sheetViews>
    <sheetView workbookViewId="0"/>
  </sheetViews>
  <sheetFormatPr baseColWidth="10"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
  <sheetViews>
    <sheetView workbookViewId="0"/>
  </sheetViews>
  <sheetFormatPr baseColWidth="10" defaultRowHeight="1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pageSetUpPr fitToPage="1"/>
  </sheetPr>
  <dimension ref="A1:H46"/>
  <sheetViews>
    <sheetView topLeftCell="A4" workbookViewId="0">
      <selection activeCell="G26" sqref="G26"/>
    </sheetView>
  </sheetViews>
  <sheetFormatPr baseColWidth="10" defaultRowHeight="15"/>
  <cols>
    <col min="1" max="1" width="1.28515625" customWidth="1"/>
    <col min="2" max="2" width="3.85546875" customWidth="1"/>
    <col min="3" max="3" width="3.7109375" customWidth="1"/>
    <col min="4" max="5" width="28.42578125" customWidth="1"/>
    <col min="7" max="7" width="15.42578125" customWidth="1"/>
  </cols>
  <sheetData>
    <row r="1" spans="2:8" ht="18">
      <c r="B1" s="1594" t="s">
        <v>976</v>
      </c>
      <c r="C1" s="1594"/>
      <c r="D1" s="1594"/>
      <c r="E1" s="1594"/>
    </row>
    <row r="2" spans="2:8" ht="30" customHeight="1">
      <c r="B2" s="1595" t="s">
        <v>977</v>
      </c>
      <c r="C2" s="683"/>
      <c r="D2" s="1596"/>
      <c r="E2" s="224" t="s">
        <v>1021</v>
      </c>
    </row>
    <row r="3" spans="2:8" ht="15.75" customHeight="1">
      <c r="B3" s="1597"/>
      <c r="C3" s="1072"/>
      <c r="D3" s="1073"/>
      <c r="E3" s="225"/>
    </row>
    <row r="4" spans="2:8" ht="18" customHeight="1">
      <c r="B4" s="1598" t="s">
        <v>978</v>
      </c>
      <c r="C4" s="1600" t="s">
        <v>979</v>
      </c>
      <c r="D4" s="226" t="s">
        <v>980</v>
      </c>
      <c r="E4" s="227"/>
    </row>
    <row r="5" spans="2:8" ht="16.5" customHeight="1">
      <c r="B5" s="1585"/>
      <c r="C5" s="1601"/>
      <c r="D5" s="226" t="s">
        <v>981</v>
      </c>
      <c r="E5" s="227"/>
    </row>
    <row r="6" spans="2:8" ht="17.25" customHeight="1">
      <c r="B6" s="1585"/>
      <c r="C6" s="1601"/>
      <c r="D6" s="226" t="s">
        <v>982</v>
      </c>
      <c r="E6" s="227"/>
    </row>
    <row r="7" spans="2:8" ht="16.5" customHeight="1">
      <c r="B7" s="1585"/>
      <c r="C7" s="1601"/>
      <c r="D7" s="226" t="s">
        <v>983</v>
      </c>
      <c r="E7" s="227"/>
    </row>
    <row r="8" spans="2:8" ht="30">
      <c r="B8" s="1585"/>
      <c r="C8" s="1601"/>
      <c r="D8" s="228" t="s">
        <v>984</v>
      </c>
      <c r="E8" s="229"/>
      <c r="H8" s="230"/>
    </row>
    <row r="9" spans="2:8" ht="15.75" customHeight="1">
      <c r="B9" s="1585"/>
      <c r="C9" s="1602"/>
      <c r="D9" s="231" t="s">
        <v>985</v>
      </c>
      <c r="E9" s="232"/>
      <c r="H9" s="230"/>
    </row>
    <row r="10" spans="2:8" ht="15" customHeight="1">
      <c r="B10" s="1585"/>
      <c r="C10" s="1600" t="s">
        <v>986</v>
      </c>
      <c r="D10" s="226" t="s">
        <v>987</v>
      </c>
      <c r="E10" s="227"/>
    </row>
    <row r="11" spans="2:8">
      <c r="B11" s="1585"/>
      <c r="C11" s="1601"/>
      <c r="D11" s="226" t="s">
        <v>988</v>
      </c>
      <c r="E11" s="227"/>
    </row>
    <row r="12" spans="2:8" ht="30">
      <c r="B12" s="1585"/>
      <c r="C12" s="1601"/>
      <c r="D12" s="226" t="s">
        <v>989</v>
      </c>
      <c r="E12" s="227"/>
    </row>
    <row r="13" spans="2:8">
      <c r="B13" s="1585"/>
      <c r="C13" s="1601"/>
      <c r="D13" s="226" t="s">
        <v>990</v>
      </c>
      <c r="E13" s="227"/>
    </row>
    <row r="14" spans="2:8" ht="30">
      <c r="B14" s="1585"/>
      <c r="C14" s="1601"/>
      <c r="D14" s="226" t="s">
        <v>991</v>
      </c>
      <c r="E14" s="227"/>
    </row>
    <row r="15" spans="2:8">
      <c r="B15" s="1585"/>
      <c r="C15" s="1601"/>
      <c r="D15" s="226" t="s">
        <v>992</v>
      </c>
      <c r="E15" s="227"/>
    </row>
    <row r="16" spans="2:8">
      <c r="B16" s="1585"/>
      <c r="C16" s="1601"/>
      <c r="D16" s="228" t="s">
        <v>993</v>
      </c>
      <c r="E16" s="229"/>
    </row>
    <row r="17" spans="1:5">
      <c r="B17" s="1585"/>
      <c r="C17" s="1602"/>
      <c r="D17" s="231" t="s">
        <v>985</v>
      </c>
      <c r="E17" s="232"/>
    </row>
    <row r="18" spans="1:5" ht="18" customHeight="1">
      <c r="B18" s="1585"/>
      <c r="C18" s="1600" t="s">
        <v>994</v>
      </c>
      <c r="D18" s="233" t="s">
        <v>995</v>
      </c>
      <c r="E18" s="227"/>
    </row>
    <row r="19" spans="1:5" ht="25.5">
      <c r="B19" s="1585"/>
      <c r="C19" s="1601"/>
      <c r="D19" s="233" t="s">
        <v>996</v>
      </c>
      <c r="E19" s="227"/>
    </row>
    <row r="20" spans="1:5">
      <c r="B20" s="1585"/>
      <c r="C20" s="1601"/>
      <c r="D20" s="233" t="s">
        <v>997</v>
      </c>
      <c r="E20" s="227"/>
    </row>
    <row r="21" spans="1:5">
      <c r="B21" s="1585"/>
      <c r="C21" s="1601"/>
      <c r="D21" s="233" t="s">
        <v>998</v>
      </c>
      <c r="E21" s="227"/>
    </row>
    <row r="22" spans="1:5">
      <c r="B22" s="1585"/>
      <c r="C22" s="1601"/>
      <c r="D22" s="234" t="s">
        <v>999</v>
      </c>
      <c r="E22" s="227"/>
    </row>
    <row r="23" spans="1:5">
      <c r="B23" s="1585"/>
      <c r="C23" s="1601"/>
      <c r="D23" s="235" t="s">
        <v>1000</v>
      </c>
      <c r="E23" s="236"/>
    </row>
    <row r="24" spans="1:5" ht="15.75" thickBot="1">
      <c r="B24" s="1599"/>
      <c r="C24" s="1601"/>
      <c r="D24" s="237" t="s">
        <v>1001</v>
      </c>
      <c r="E24" s="227"/>
    </row>
    <row r="25" spans="1:5" ht="15.75" thickBot="1">
      <c r="A25" s="238"/>
      <c r="B25" s="1582" t="s">
        <v>1002</v>
      </c>
      <c r="C25" s="1582"/>
      <c r="D25" s="1583"/>
      <c r="E25" s="239"/>
    </row>
    <row r="26" spans="1:5" ht="30" customHeight="1">
      <c r="B26" s="1584" t="s">
        <v>80</v>
      </c>
      <c r="C26" s="1586" t="s">
        <v>1003</v>
      </c>
      <c r="D26" s="240" t="s">
        <v>1004</v>
      </c>
      <c r="E26" s="241"/>
    </row>
    <row r="27" spans="1:5" ht="30">
      <c r="B27" s="1585"/>
      <c r="C27" s="1587"/>
      <c r="D27" s="226" t="s">
        <v>1005</v>
      </c>
      <c r="E27" s="241"/>
    </row>
    <row r="28" spans="1:5" ht="30">
      <c r="B28" s="1585"/>
      <c r="C28" s="1587"/>
      <c r="D28" s="226" t="s">
        <v>1006</v>
      </c>
      <c r="E28" s="241"/>
    </row>
    <row r="29" spans="1:5">
      <c r="B29" s="1585"/>
      <c r="C29" s="1587"/>
      <c r="D29" s="226" t="s">
        <v>1007</v>
      </c>
      <c r="E29" s="241"/>
    </row>
    <row r="30" spans="1:5">
      <c r="B30" s="1585"/>
      <c r="C30" s="1587"/>
      <c r="D30" s="242" t="s">
        <v>1008</v>
      </c>
      <c r="E30" s="243"/>
    </row>
    <row r="31" spans="1:5">
      <c r="B31" s="1585"/>
      <c r="C31" s="1588"/>
      <c r="D31" s="226" t="s">
        <v>1001</v>
      </c>
      <c r="E31" s="241"/>
    </row>
    <row r="32" spans="1:5" ht="30">
      <c r="B32" s="1585"/>
      <c r="C32" s="244"/>
      <c r="D32" s="226" t="s">
        <v>1009</v>
      </c>
      <c r="E32" s="241"/>
    </row>
    <row r="33" spans="1:6" ht="30" customHeight="1">
      <c r="B33" s="1585"/>
      <c r="C33" s="1589" t="s">
        <v>100</v>
      </c>
      <c r="D33" s="226" t="s">
        <v>1010</v>
      </c>
      <c r="E33" s="241"/>
    </row>
    <row r="34" spans="1:6">
      <c r="B34" s="1585"/>
      <c r="C34" s="1587"/>
      <c r="D34" s="226" t="s">
        <v>1011</v>
      </c>
      <c r="E34" s="262"/>
    </row>
    <row r="35" spans="1:6">
      <c r="B35" s="1585"/>
      <c r="C35" s="1587"/>
      <c r="D35" s="226" t="s">
        <v>1012</v>
      </c>
      <c r="E35" s="241"/>
    </row>
    <row r="36" spans="1:6">
      <c r="B36" s="1585"/>
      <c r="C36" s="1587"/>
      <c r="D36" s="226" t="s">
        <v>1013</v>
      </c>
      <c r="E36" s="241"/>
    </row>
    <row r="37" spans="1:6">
      <c r="B37" s="1585"/>
      <c r="C37" s="1587"/>
      <c r="D37" s="242" t="s">
        <v>1014</v>
      </c>
      <c r="E37" s="243"/>
    </row>
    <row r="38" spans="1:6" ht="15.75" thickBot="1">
      <c r="B38" s="1585"/>
      <c r="C38" s="1590"/>
      <c r="D38" s="245" t="s">
        <v>1001</v>
      </c>
      <c r="E38" s="246"/>
    </row>
    <row r="39" spans="1:6" ht="15.75" thickBot="1">
      <c r="B39" s="1585"/>
      <c r="C39" s="1591" t="s">
        <v>1015</v>
      </c>
      <c r="D39" s="1592"/>
      <c r="E39" s="247"/>
    </row>
    <row r="40" spans="1:6" ht="45">
      <c r="B40" s="1585"/>
      <c r="C40" s="1586" t="s">
        <v>110</v>
      </c>
      <c r="D40" s="240" t="s">
        <v>1016</v>
      </c>
      <c r="E40" s="241"/>
    </row>
    <row r="41" spans="1:6" ht="15.75" thickBot="1">
      <c r="B41" s="1585"/>
      <c r="C41" s="1587"/>
      <c r="D41" s="248" t="s">
        <v>114</v>
      </c>
      <c r="E41" s="249"/>
    </row>
    <row r="42" spans="1:6" ht="15" customHeight="1" thickBot="1">
      <c r="B42" s="1585"/>
      <c r="C42" s="1591" t="s">
        <v>1017</v>
      </c>
      <c r="D42" s="1593"/>
      <c r="E42" s="250"/>
    </row>
    <row r="43" spans="1:6" ht="15.75" thickBot="1">
      <c r="A43" s="238"/>
      <c r="B43" s="1580" t="s">
        <v>1018</v>
      </c>
      <c r="C43" s="1580"/>
      <c r="D43" s="1581"/>
      <c r="E43" s="247"/>
    </row>
    <row r="44" spans="1:6">
      <c r="B44" s="251"/>
      <c r="C44" s="252"/>
      <c r="D44" s="253" t="s">
        <v>1019</v>
      </c>
      <c r="E44" s="254"/>
      <c r="F44" s="255"/>
    </row>
    <row r="45" spans="1:6">
      <c r="B45" s="256"/>
      <c r="C45" s="257"/>
      <c r="D45" s="258" t="s">
        <v>1020</v>
      </c>
      <c r="E45" s="259"/>
    </row>
    <row r="46" spans="1:6">
      <c r="B46" s="260"/>
      <c r="C46" s="260"/>
      <c r="D46" s="3"/>
      <c r="E46" s="261"/>
    </row>
  </sheetData>
  <mergeCells count="14">
    <mergeCell ref="B1:E1"/>
    <mergeCell ref="B2:D3"/>
    <mergeCell ref="B4:B24"/>
    <mergeCell ref="C4:C9"/>
    <mergeCell ref="C10:C17"/>
    <mergeCell ref="C18:C24"/>
    <mergeCell ref="B43:D43"/>
    <mergeCell ref="B25:D25"/>
    <mergeCell ref="B26:B42"/>
    <mergeCell ref="C26:C31"/>
    <mergeCell ref="C33:C38"/>
    <mergeCell ref="C39:D39"/>
    <mergeCell ref="C40:C41"/>
    <mergeCell ref="C42:D42"/>
  </mergeCells>
  <pageMargins left="0.7" right="0.7" top="0.75" bottom="0.75" header="0.3" footer="0.3"/>
  <pageSetup paperSize="9" scale="6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pageSetUpPr fitToPage="1"/>
  </sheetPr>
  <dimension ref="A1:K49"/>
  <sheetViews>
    <sheetView workbookViewId="0">
      <selection activeCell="J28" sqref="J28"/>
    </sheetView>
  </sheetViews>
  <sheetFormatPr baseColWidth="10" defaultRowHeight="15"/>
  <cols>
    <col min="1" max="1" width="4.28515625" customWidth="1"/>
    <col min="2" max="2" width="3.5703125" customWidth="1"/>
    <col min="3" max="3" width="3" customWidth="1"/>
    <col min="4" max="4" width="5.5703125" customWidth="1"/>
    <col min="5" max="5" width="37.42578125" style="285" customWidth="1"/>
    <col min="6" max="6" width="26.28515625" style="285" customWidth="1"/>
    <col min="7" max="7" width="13.42578125" customWidth="1"/>
    <col min="8" max="8" width="17.140625" customWidth="1"/>
    <col min="9" max="9" width="13.85546875" bestFit="1" customWidth="1"/>
  </cols>
  <sheetData>
    <row r="1" spans="2:11" ht="18">
      <c r="B1" s="1603" t="s">
        <v>1022</v>
      </c>
      <c r="C1" s="1603"/>
      <c r="D1" s="1603"/>
      <c r="E1" s="1604"/>
      <c r="F1" s="1604"/>
      <c r="G1" s="1604"/>
      <c r="H1" s="1604"/>
    </row>
    <row r="2" spans="2:11" ht="22.5" customHeight="1">
      <c r="B2" s="1605" t="s">
        <v>977</v>
      </c>
      <c r="C2" s="1606"/>
      <c r="D2" s="1606"/>
      <c r="E2" s="1607"/>
      <c r="F2" s="223" t="s">
        <v>1023</v>
      </c>
      <c r="G2" s="223" t="s">
        <v>1024</v>
      </c>
      <c r="H2" s="223" t="s">
        <v>1025</v>
      </c>
      <c r="I2" s="265" t="s">
        <v>1026</v>
      </c>
    </row>
    <row r="3" spans="2:11" ht="15" customHeight="1">
      <c r="B3" s="1608" t="s">
        <v>1027</v>
      </c>
      <c r="C3" s="1609"/>
      <c r="D3" s="1614" t="s">
        <v>1028</v>
      </c>
      <c r="E3" s="1614"/>
      <c r="F3" s="227">
        <f>'[2]Année N-2'!J57</f>
        <v>200000</v>
      </c>
      <c r="G3" s="227">
        <f>'[2]Année N-2'!I57</f>
        <v>200000</v>
      </c>
      <c r="H3" s="227">
        <f>'[2]Année N-1'!I57</f>
        <v>200000</v>
      </c>
      <c r="I3" s="227">
        <f>'[2]Année N'!J57</f>
        <v>200000</v>
      </c>
    </row>
    <row r="4" spans="2:11">
      <c r="B4" s="1610"/>
      <c r="C4" s="1611"/>
      <c r="D4" s="1615" t="s">
        <v>1029</v>
      </c>
      <c r="E4" s="1616"/>
      <c r="F4" s="227"/>
      <c r="G4" s="227">
        <f>'[2]Année N-2'!G9+'[2]Année N-2'!J37</f>
        <v>0</v>
      </c>
      <c r="H4" s="227">
        <f>'[2]Année N-1'!G9+'[2]Année N-1'!J37</f>
        <v>0</v>
      </c>
      <c r="I4" s="227">
        <f>'[2]Année N'!H9+'[2]Année N'!K37</f>
        <v>0</v>
      </c>
    </row>
    <row r="5" spans="2:11">
      <c r="B5" s="1610"/>
      <c r="C5" s="1611"/>
      <c r="D5" s="1614" t="s">
        <v>1030</v>
      </c>
      <c r="E5" s="1614"/>
      <c r="F5" s="227">
        <f>'[2]Année N-2'!J58</f>
        <v>0</v>
      </c>
      <c r="G5" s="227">
        <f>'[2]Année N-2'!I58</f>
        <v>0</v>
      </c>
      <c r="H5" s="227">
        <f>'[2]Année N-1'!I58</f>
        <v>0</v>
      </c>
      <c r="I5" s="227">
        <f>'[2]Année N'!J58</f>
        <v>0</v>
      </c>
    </row>
    <row r="6" spans="2:11">
      <c r="B6" s="1610"/>
      <c r="C6" s="1611"/>
      <c r="D6" s="1614" t="s">
        <v>1031</v>
      </c>
      <c r="E6" s="1614"/>
      <c r="F6" s="227">
        <f>'[2]Année N-2'!J59</f>
        <v>0</v>
      </c>
      <c r="G6" s="227">
        <f>'[2]Année N-2'!I59</f>
        <v>0</v>
      </c>
      <c r="H6" s="227">
        <f>'[2]Année N-1'!I59</f>
        <v>0</v>
      </c>
      <c r="I6" s="227">
        <f>'[2]Année N'!J59</f>
        <v>0</v>
      </c>
    </row>
    <row r="7" spans="2:11">
      <c r="B7" s="1610"/>
      <c r="C7" s="1611"/>
      <c r="D7" s="1614" t="s">
        <v>1032</v>
      </c>
      <c r="E7" s="1614"/>
      <c r="F7" s="227">
        <f>'[2]Année N-2'!J60+'[2]Année N-2'!J61+'[2]Année N-2'!J62+'[2]Année N-2'!J63</f>
        <v>554057</v>
      </c>
      <c r="G7" s="227">
        <f>'[2]Année N-2'!I60+'[2]Année N-2'!I61+'[2]Année N-2'!I62+'[2]Année N-2'!I63</f>
        <v>517746</v>
      </c>
      <c r="H7" s="227">
        <f>'[2]Année N-1'!I60+'[2]Année N-1'!I61+'[2]Année N-1'!I62+'[2]Année N-1'!I63</f>
        <v>566532</v>
      </c>
      <c r="I7" s="227">
        <f>'[2]Année N'!J60+'[2]Année N'!J61+'[2]Année N'!J62+'[2]Année N'!J63</f>
        <v>580481</v>
      </c>
    </row>
    <row r="8" spans="2:11">
      <c r="B8" s="1610"/>
      <c r="C8" s="1611"/>
      <c r="D8" s="1614" t="s">
        <v>169</v>
      </c>
      <c r="E8" s="1614"/>
      <c r="F8" s="227">
        <f>'[2]Année N-2'!J64</f>
        <v>0</v>
      </c>
      <c r="G8" s="227">
        <f>'[2]Année N-2'!I64</f>
        <v>0</v>
      </c>
      <c r="H8" s="227">
        <f>'[2]Année N-1'!I64</f>
        <v>0</v>
      </c>
      <c r="I8" s="227">
        <f>'[2]Année N'!J64</f>
        <v>0</v>
      </c>
    </row>
    <row r="9" spans="2:11">
      <c r="B9" s="1610"/>
      <c r="C9" s="1611"/>
      <c r="D9" s="1614" t="s">
        <v>1033</v>
      </c>
      <c r="E9" s="1614"/>
      <c r="F9" s="227">
        <f>'[2]Année N-2'!J65</f>
        <v>263689</v>
      </c>
      <c r="G9" s="227">
        <f>'[2]Année N-2'!I65</f>
        <v>163233</v>
      </c>
      <c r="H9" s="227">
        <f>'[2]Année N-1'!I65</f>
        <v>271459</v>
      </c>
      <c r="I9" s="227">
        <f>'[2]Année N'!J65</f>
        <v>87702</v>
      </c>
    </row>
    <row r="10" spans="2:11">
      <c r="B10" s="1610"/>
      <c r="C10" s="1611"/>
      <c r="D10" s="1614" t="s">
        <v>1034</v>
      </c>
      <c r="E10" s="1614"/>
      <c r="F10" s="227">
        <f>'[2]Année N-2'!J66</f>
        <v>0</v>
      </c>
      <c r="G10" s="227">
        <f>'[2]Année N-2'!I66</f>
        <v>0</v>
      </c>
      <c r="H10" s="227">
        <f>'[2]Année N-1'!I66</f>
        <v>0</v>
      </c>
      <c r="I10" s="227">
        <f>'[2]Année N'!J66</f>
        <v>0</v>
      </c>
    </row>
    <row r="11" spans="2:11" ht="13.5" customHeight="1">
      <c r="B11" s="1610"/>
      <c r="C11" s="1611"/>
      <c r="D11" s="1614" t="s">
        <v>1035</v>
      </c>
      <c r="E11" s="1614"/>
      <c r="F11" s="227">
        <f>'[2]Année N-2'!J67</f>
        <v>0</v>
      </c>
      <c r="G11" s="227">
        <f>'[2]Année N-2'!I67</f>
        <v>0</v>
      </c>
      <c r="H11" s="227">
        <f>'[2]Année N-1'!I67</f>
        <v>0</v>
      </c>
      <c r="I11" s="227">
        <f>'[2]Année N'!J67</f>
        <v>0</v>
      </c>
    </row>
    <row r="12" spans="2:11" ht="12.75" customHeight="1" thickBot="1">
      <c r="B12" s="1610"/>
      <c r="C12" s="1611"/>
      <c r="D12" s="1632" t="s">
        <v>1036</v>
      </c>
      <c r="E12" s="1632"/>
      <c r="F12" s="266">
        <f>'[2]Année N-2'!J69+'[2]Année N-2'!J70</f>
        <v>0</v>
      </c>
      <c r="G12" s="266">
        <f>'[2]Année N-2'!I69+'[2]Année N-2'!I70</f>
        <v>0</v>
      </c>
      <c r="H12" s="266">
        <f>'[2]Année N-1'!I69+'[2]Année N-1'!I70</f>
        <v>0</v>
      </c>
      <c r="I12" s="266">
        <f>'[2]Année N'!J69+'[2]Année N'!J70</f>
        <v>0</v>
      </c>
    </row>
    <row r="13" spans="2:11" ht="15.75" thickBot="1">
      <c r="B13" s="1612"/>
      <c r="C13" s="1613"/>
      <c r="D13" s="1633" t="s">
        <v>1037</v>
      </c>
      <c r="E13" s="1633"/>
      <c r="F13" s="239"/>
      <c r="G13" s="239">
        <f>SUM(G3:G12)-G4</f>
        <v>880979</v>
      </c>
      <c r="H13" s="239">
        <f t="shared" ref="H13:I13" si="0">SUM(H3:H12)-H4</f>
        <v>1037991</v>
      </c>
      <c r="I13" s="239">
        <f t="shared" si="0"/>
        <v>868183</v>
      </c>
    </row>
    <row r="14" spans="2:11">
      <c r="B14" s="1617"/>
      <c r="C14" s="1618"/>
      <c r="D14" s="1623" t="s">
        <v>1038</v>
      </c>
      <c r="E14" s="1624"/>
      <c r="F14" s="267"/>
      <c r="G14" s="267">
        <f>'[2]Année N-2'!J10</f>
        <v>0</v>
      </c>
      <c r="H14" s="267">
        <f>'[2]Année N-1'!J10</f>
        <v>0</v>
      </c>
      <c r="I14" s="267">
        <f>'[2]Année N'!K10</f>
        <v>0</v>
      </c>
    </row>
    <row r="15" spans="2:11">
      <c r="B15" s="1619"/>
      <c r="C15" s="1620"/>
      <c r="D15" s="1625" t="s">
        <v>1039</v>
      </c>
      <c r="E15" s="1626"/>
      <c r="F15" s="268"/>
      <c r="G15" s="268"/>
      <c r="H15" s="268"/>
      <c r="I15" s="268"/>
      <c r="K15" t="s">
        <v>1040</v>
      </c>
    </row>
    <row r="16" spans="2:11">
      <c r="B16" s="1619"/>
      <c r="C16" s="1620"/>
      <c r="D16" s="1615" t="s">
        <v>1041</v>
      </c>
      <c r="E16" s="1616"/>
      <c r="F16" s="227"/>
      <c r="G16" s="227">
        <f>'[2]Année N-2'!G42+'[2]Année N-2'!G43</f>
        <v>0</v>
      </c>
      <c r="H16" s="227">
        <f>'[2]Année N-1'!G42+'[2]Année N-1'!G43</f>
        <v>0</v>
      </c>
      <c r="I16" s="227">
        <f>'[2]Année N'!H42+'[2]Année N'!H43</f>
        <v>0</v>
      </c>
    </row>
    <row r="17" spans="2:11" ht="15.75" thickBot="1">
      <c r="B17" s="1619"/>
      <c r="C17" s="1620"/>
      <c r="D17" s="1627" t="s">
        <v>1042</v>
      </c>
      <c r="E17" s="1628"/>
      <c r="F17" s="266"/>
      <c r="G17" s="266">
        <f>IF('[2]Année N-2'!G44-'[2]Année N-2'!I86&lt;0,0,'[2]Année N-2'!G44-'[2]Année N-2'!I86-'[2]Année N-2'!L309)</f>
        <v>0</v>
      </c>
      <c r="H17" s="266">
        <f>IF('[2]Année N-1'!G44-'[2]Année N-1'!I86&lt;0,0,'[2]Année N-1'!G44-'[2]Année N-1'!I86-'[2]Année N-1'!L309)</f>
        <v>0</v>
      </c>
      <c r="I17" s="266">
        <f>IF('[2]Année N'!H44-'[2]Année N'!J86&lt;0,0,'[2]Année N'!H44-'[2]Année N'!J86-'[2]Année N'!M309)</f>
        <v>0</v>
      </c>
      <c r="K17" t="s">
        <v>1043</v>
      </c>
    </row>
    <row r="18" spans="2:11" ht="15.75" thickBot="1">
      <c r="B18" s="1621"/>
      <c r="C18" s="1622"/>
      <c r="D18" s="1629" t="s">
        <v>1044</v>
      </c>
      <c r="E18" s="1630"/>
      <c r="F18" s="269"/>
      <c r="G18" s="269">
        <f t="shared" ref="G18:H18" si="1">G13-G14-G15-G16-G17</f>
        <v>880979</v>
      </c>
      <c r="H18" s="269">
        <f t="shared" si="1"/>
        <v>1037991</v>
      </c>
      <c r="I18" s="269">
        <f>I13-I14-I15-I16-I17</f>
        <v>868183</v>
      </c>
    </row>
    <row r="19" spans="2:11">
      <c r="B19" s="270"/>
      <c r="C19" s="271"/>
      <c r="D19" s="1623" t="s">
        <v>1045</v>
      </c>
      <c r="E19" s="1624"/>
      <c r="F19" s="267"/>
      <c r="G19" s="267">
        <f>'[2]Année N-2'!G78</f>
        <v>0</v>
      </c>
      <c r="H19" s="267">
        <f>'[2]Année N-1'!G78</f>
        <v>0</v>
      </c>
      <c r="I19" s="267">
        <f>'[2]Année N'!H78</f>
        <v>0</v>
      </c>
    </row>
    <row r="20" spans="2:11" ht="15.75" thickBot="1">
      <c r="B20" s="270"/>
      <c r="C20" s="271"/>
      <c r="D20" s="1634" t="s">
        <v>1046</v>
      </c>
      <c r="E20" s="1634"/>
      <c r="F20" s="266"/>
      <c r="G20" s="266"/>
      <c r="H20" s="266"/>
      <c r="I20" s="266"/>
      <c r="K20" t="s">
        <v>1047</v>
      </c>
    </row>
    <row r="21" spans="2:11">
      <c r="B21" s="270"/>
      <c r="C21" s="271"/>
      <c r="D21" s="1635" t="s">
        <v>1048</v>
      </c>
      <c r="E21" s="1635"/>
      <c r="F21" s="272"/>
      <c r="G21" s="272">
        <f>'[2]Année N-2'!N379</f>
        <v>0</v>
      </c>
      <c r="H21" s="272">
        <f>'[2]Année N-1'!N379</f>
        <v>0</v>
      </c>
      <c r="I21" s="272">
        <f>'[2]Année N'!O379</f>
        <v>0</v>
      </c>
      <c r="K21" t="s">
        <v>1049</v>
      </c>
    </row>
    <row r="22" spans="2:11" ht="15.75" thickBot="1">
      <c r="B22" s="273"/>
      <c r="C22" s="274"/>
      <c r="D22" s="1636" t="s">
        <v>1050</v>
      </c>
      <c r="E22" s="1637"/>
      <c r="F22" s="269">
        <f>SUM(F19:F21)</f>
        <v>0</v>
      </c>
      <c r="G22" s="269">
        <f>SUM(G19:G21)</f>
        <v>0</v>
      </c>
      <c r="H22" s="269">
        <f t="shared" ref="H22:I22" si="2">SUM(H19:H21)</f>
        <v>0</v>
      </c>
      <c r="I22" s="269">
        <f t="shared" si="2"/>
        <v>0</v>
      </c>
    </row>
    <row r="23" spans="2:11">
      <c r="B23" s="270"/>
      <c r="C23" s="271"/>
      <c r="D23" s="1614" t="s">
        <v>1051</v>
      </c>
      <c r="E23" s="1614"/>
      <c r="F23" s="227"/>
      <c r="G23" s="227">
        <f>'[2]Année N-2'!I77-'[2]Année N-2'!I94</f>
        <v>0</v>
      </c>
      <c r="H23" s="227">
        <f>'[2]Année N-1'!I77-'[2]Année N-1'!I94</f>
        <v>0</v>
      </c>
      <c r="I23" s="227">
        <f>'[2]Année N'!J77-'[2]Année N'!J94</f>
        <v>8322</v>
      </c>
    </row>
    <row r="24" spans="2:11">
      <c r="B24" s="270"/>
      <c r="C24" s="271"/>
      <c r="D24" s="1631" t="s">
        <v>1052</v>
      </c>
      <c r="E24" s="1631"/>
      <c r="F24" s="275"/>
      <c r="G24" s="275">
        <f>'[2]Année N-2'!O499*3/4+'[2]Année N-2'!O500*1/2</f>
        <v>16106.25</v>
      </c>
      <c r="H24" s="275">
        <f>'[2]Année N-1'!O500*3/4+'[2]Année N-1'!O501*1/2</f>
        <v>30340.5</v>
      </c>
      <c r="I24" s="275">
        <f>'[2]Année N'!P500*3/4+'[2]Année N'!P501*1/2</f>
        <v>17221.5</v>
      </c>
    </row>
    <row r="25" spans="2:11">
      <c r="B25" s="270"/>
      <c r="C25" s="271"/>
      <c r="D25" s="1614" t="s">
        <v>1053</v>
      </c>
      <c r="E25" s="1614"/>
      <c r="F25" s="227"/>
      <c r="G25" s="227">
        <f>'[2]Année N-2'!I75+'[2]Année N-2'!I76</f>
        <v>0</v>
      </c>
      <c r="H25" s="227">
        <f>'[2]Année N-1'!I75+'[2]Année N-1'!I76</f>
        <v>0</v>
      </c>
      <c r="I25" s="227">
        <f>'[2]Année N'!J75+'[2]Année N'!J76</f>
        <v>0</v>
      </c>
    </row>
    <row r="26" spans="2:11" ht="15.75" thickBot="1">
      <c r="B26" s="270"/>
      <c r="C26" s="271"/>
      <c r="D26" s="1634" t="s">
        <v>1054</v>
      </c>
      <c r="E26" s="1634"/>
      <c r="F26" s="266"/>
      <c r="G26" s="266">
        <f>'[2]Année N-2'!I78-'[2]Année N-2'!G78-'[2]Année N-2'!N379</f>
        <v>0</v>
      </c>
      <c r="H26" s="266">
        <f>'[2]Année N-1'!I78-'[2]Année N-1'!G78-'[2]Année N-1'!N379</f>
        <v>0</v>
      </c>
      <c r="I26" s="266">
        <f>'[2]Année N'!J78-'[2]Année N'!H78-'[2]Année N'!O379</f>
        <v>0</v>
      </c>
      <c r="K26" t="s">
        <v>1055</v>
      </c>
    </row>
    <row r="27" spans="2:11" ht="15.75" thickBot="1">
      <c r="B27" s="273"/>
      <c r="C27" s="274"/>
      <c r="D27" s="1636" t="s">
        <v>1056</v>
      </c>
      <c r="E27" s="1637"/>
      <c r="F27" s="269"/>
      <c r="G27" s="269">
        <f>SUM(G23:G26)</f>
        <v>16106.25</v>
      </c>
      <c r="H27" s="269">
        <f t="shared" ref="H27:I27" si="3">SUM(H23:H26)</f>
        <v>30340.5</v>
      </c>
      <c r="I27" s="269">
        <f t="shared" si="3"/>
        <v>25543.5</v>
      </c>
    </row>
    <row r="28" spans="2:11" ht="15.75" thickBot="1">
      <c r="B28" s="1638" t="s">
        <v>1057</v>
      </c>
      <c r="C28" s="1639"/>
      <c r="D28" s="1639"/>
      <c r="E28" s="1640"/>
      <c r="F28" s="239"/>
      <c r="G28" s="239">
        <f>G18+G22+G27</f>
        <v>897085.25</v>
      </c>
      <c r="H28" s="239">
        <f>H18+H22+H27</f>
        <v>1068331.5</v>
      </c>
      <c r="I28" s="239">
        <f>I18+I22+I27</f>
        <v>893726.5</v>
      </c>
    </row>
    <row r="29" spans="2:11">
      <c r="B29" s="270"/>
      <c r="C29" s="271"/>
      <c r="D29" s="1641" t="s">
        <v>1058</v>
      </c>
      <c r="E29" s="1641"/>
      <c r="F29" s="276"/>
      <c r="G29" s="276">
        <f>'[2]Année N-2'!I79</f>
        <v>0</v>
      </c>
      <c r="H29" s="276">
        <f>'[2]Année N-1'!I79</f>
        <v>0</v>
      </c>
      <c r="I29" s="276">
        <f>'[2]Année N'!J79</f>
        <v>0</v>
      </c>
    </row>
    <row r="30" spans="2:11">
      <c r="B30" s="270"/>
      <c r="C30" s="271"/>
      <c r="D30" s="1614" t="s">
        <v>1059</v>
      </c>
      <c r="E30" s="1614"/>
      <c r="F30" s="227"/>
      <c r="G30" s="227">
        <f>'[2]Année N-2'!I80</f>
        <v>196571</v>
      </c>
      <c r="H30" s="227">
        <f>'[2]Année N-1'!I80</f>
        <v>137993</v>
      </c>
      <c r="I30" s="227">
        <f>'[2]Année N'!J80</f>
        <v>312533</v>
      </c>
    </row>
    <row r="31" spans="2:11">
      <c r="B31" s="270"/>
      <c r="C31" s="271"/>
      <c r="D31" s="1614" t="s">
        <v>1060</v>
      </c>
      <c r="E31" s="1614"/>
      <c r="F31" s="227"/>
      <c r="G31" s="227">
        <f>'[2]Année N-2'!I81-'[2]Année N-2'!G371</f>
        <v>453104</v>
      </c>
      <c r="H31" s="227">
        <f>'[2]Année N-1'!I81-'[2]Année N-1'!G371</f>
        <v>492441</v>
      </c>
      <c r="I31" s="227">
        <f>'[2]Année N'!J81-'[2]Année N'!H371:I371</f>
        <v>490388</v>
      </c>
    </row>
    <row r="32" spans="2:11">
      <c r="B32" s="270"/>
      <c r="C32" s="271"/>
      <c r="D32" s="1614" t="s">
        <v>1061</v>
      </c>
      <c r="E32" s="1614"/>
      <c r="F32" s="227"/>
      <c r="G32" s="227">
        <f>'[2]Année N-2'!I82</f>
        <v>0</v>
      </c>
      <c r="H32" s="227">
        <f>'[2]Année N-1'!I82</f>
        <v>0</v>
      </c>
      <c r="I32" s="227">
        <f>'[2]Année N'!J82</f>
        <v>0</v>
      </c>
    </row>
    <row r="33" spans="1:11">
      <c r="B33" s="270"/>
      <c r="C33" s="271"/>
      <c r="D33" s="1642" t="s">
        <v>1062</v>
      </c>
      <c r="E33" s="1642"/>
      <c r="F33" s="268"/>
      <c r="G33" s="268">
        <f>IF('[2]Année N-2'!N379&lt;='[2]Année N-2'!I83,'[2]Année N-2'!I83-'[2]Année N-2'!N379,'[2]Année N-2'!I83)</f>
        <v>4445</v>
      </c>
      <c r="H33" s="268">
        <f>IF('[2]Année N-1'!N379&lt;='[2]Année N-1'!I83,'[2]Année N-1'!I83-'[2]Année N-1'!N379,'[2]Année N-1'!I83)</f>
        <v>5709</v>
      </c>
      <c r="I33" s="268">
        <f>IF('[2]Année N'!O379&lt;='[2]Année N'!J83,'[2]Année N'!J83-'[2]Année N'!O379,'[2]Année N'!J83)</f>
        <v>11619</v>
      </c>
      <c r="K33" t="s">
        <v>1063</v>
      </c>
    </row>
    <row r="34" spans="1:11">
      <c r="B34" s="270"/>
      <c r="C34" s="271"/>
      <c r="D34" s="1614" t="s">
        <v>857</v>
      </c>
      <c r="E34" s="1614"/>
      <c r="F34" s="227"/>
      <c r="G34" s="227">
        <f>'[2]Année N-2'!I84</f>
        <v>0</v>
      </c>
      <c r="H34" s="227">
        <f>'[2]Année N-1'!I84</f>
        <v>0</v>
      </c>
      <c r="I34" s="227">
        <f>'[2]Année N'!J84</f>
        <v>0</v>
      </c>
    </row>
    <row r="35" spans="1:11">
      <c r="B35" s="270"/>
      <c r="C35" s="271"/>
      <c r="D35" s="1614" t="s">
        <v>1064</v>
      </c>
      <c r="E35" s="1614"/>
      <c r="F35" s="227"/>
      <c r="G35" s="227">
        <f>'[2]Année N-2'!L314</f>
        <v>0</v>
      </c>
      <c r="H35" s="227">
        <f>'[2]Année N-1'!L314</f>
        <v>0</v>
      </c>
      <c r="I35" s="227">
        <f>'[2]Année N'!M314</f>
        <v>0</v>
      </c>
    </row>
    <row r="36" spans="1:11" ht="15.75" thickBot="1">
      <c r="B36" s="270"/>
      <c r="C36" s="271"/>
      <c r="D36" s="1634" t="s">
        <v>1065</v>
      </c>
      <c r="E36" s="1634"/>
      <c r="F36" s="266"/>
      <c r="G36" s="266">
        <f>'[2]Année N-2'!I72+'[2]Année N-2'!I73-'[2]Année N-2'!L314-'[2]Année N-2'!L309</f>
        <v>0</v>
      </c>
      <c r="H36" s="266">
        <f>'[2]Année N-1'!I72+'[2]Année N-1'!I73-'[2]Année N-1'!L314-'[2]Année N-1'!L309</f>
        <v>0</v>
      </c>
      <c r="I36" s="266">
        <f>'[2]Année N'!J72+'[2]Année N'!J73-'[2]Année N'!M314-'[2]Année N'!M309</f>
        <v>0</v>
      </c>
      <c r="K36" t="s">
        <v>1066</v>
      </c>
    </row>
    <row r="37" spans="1:11" ht="15.75" thickBot="1">
      <c r="B37" s="273"/>
      <c r="C37" s="274"/>
      <c r="D37" s="1636" t="s">
        <v>1067</v>
      </c>
      <c r="E37" s="1637"/>
      <c r="F37" s="269"/>
      <c r="G37" s="269">
        <f t="shared" ref="G37:H37" si="4">SUM(G29:G36)</f>
        <v>654120</v>
      </c>
      <c r="H37" s="269">
        <f t="shared" si="4"/>
        <v>636143</v>
      </c>
      <c r="I37" s="269">
        <f>SUM(I29:I36)</f>
        <v>814540</v>
      </c>
    </row>
    <row r="38" spans="1:11">
      <c r="B38" s="270"/>
      <c r="C38" s="271"/>
      <c r="D38" s="1641" t="s">
        <v>1068</v>
      </c>
      <c r="E38" s="1641"/>
      <c r="F38" s="276"/>
      <c r="G38" s="276">
        <f>IF('[2]Année N-2'!J94=0,'[2]Année N-2'!H363,'[2]Année N-2'!J94)</f>
        <v>0</v>
      </c>
      <c r="H38" s="276">
        <f>IF('[2]Année N-1'!I94=0,'[2]Année N-1'!G363,'[2]Année N-1'!I94)</f>
        <v>0</v>
      </c>
      <c r="I38" s="276">
        <f>IF('[2]Année N'!J94=0,'[2]Année N'!H363:I363,'[2]Année N'!J94)</f>
        <v>73646</v>
      </c>
    </row>
    <row r="39" spans="1:11">
      <c r="B39" s="270"/>
      <c r="C39" s="271"/>
      <c r="D39" s="1631" t="s">
        <v>1069</v>
      </c>
      <c r="E39" s="1631"/>
      <c r="F39" s="275"/>
      <c r="G39" s="275">
        <f>'[2]Année N-2'!O501</f>
        <v>0</v>
      </c>
      <c r="H39" s="275">
        <f>'[2]Année N-1'!O502</f>
        <v>0</v>
      </c>
      <c r="I39" s="275">
        <f>'[2]Année N'!P502</f>
        <v>0</v>
      </c>
    </row>
    <row r="40" spans="1:11">
      <c r="B40" s="270"/>
      <c r="C40" s="271"/>
      <c r="D40" s="1615" t="s">
        <v>1070</v>
      </c>
      <c r="E40" s="1616"/>
      <c r="F40" s="227"/>
      <c r="G40" s="227">
        <f>'[2]Année N-2'!G371</f>
        <v>0</v>
      </c>
      <c r="H40" s="227">
        <f>'[2]Année N-1'!G371</f>
        <v>0</v>
      </c>
      <c r="I40" s="227">
        <f>'[2]Année N'!H371:I371</f>
        <v>0</v>
      </c>
    </row>
    <row r="41" spans="1:11" ht="15.75" thickBot="1">
      <c r="B41" s="270"/>
      <c r="C41" s="271"/>
      <c r="D41" s="1643" t="s">
        <v>1071</v>
      </c>
      <c r="E41" s="1644"/>
      <c r="F41" s="277"/>
      <c r="G41" s="277"/>
      <c r="H41" s="277"/>
      <c r="I41" s="277"/>
      <c r="K41" t="s">
        <v>1072</v>
      </c>
    </row>
    <row r="42" spans="1:11" ht="15.75" thickBot="1">
      <c r="B42" s="273"/>
      <c r="C42" s="274"/>
      <c r="D42" s="1636" t="s">
        <v>1073</v>
      </c>
      <c r="E42" s="1637"/>
      <c r="F42" s="269"/>
      <c r="G42" s="269">
        <f t="shared" ref="G42:H42" si="5">SUM(G38:G41)</f>
        <v>0</v>
      </c>
      <c r="H42" s="269">
        <f t="shared" si="5"/>
        <v>0</v>
      </c>
      <c r="I42" s="269">
        <f>SUM(I38:I41)</f>
        <v>73646</v>
      </c>
    </row>
    <row r="43" spans="1:11" ht="15.75" thickBot="1">
      <c r="B43" s="278"/>
      <c r="C43" s="279"/>
      <c r="D43" s="1629" t="s">
        <v>1074</v>
      </c>
      <c r="E43" s="1630"/>
      <c r="F43" s="239"/>
      <c r="G43" s="239">
        <f t="shared" ref="G43:H43" si="6">G28+G37+G42</f>
        <v>1551205.25</v>
      </c>
      <c r="H43" s="239">
        <f t="shared" si="6"/>
        <v>1704474.5</v>
      </c>
      <c r="I43" s="239">
        <f>I28+I37+I42</f>
        <v>1781912.5</v>
      </c>
    </row>
    <row r="44" spans="1:11">
      <c r="A44" s="3"/>
      <c r="B44" s="280"/>
      <c r="C44" s="271"/>
      <c r="D44" s="1624"/>
      <c r="E44" s="1623"/>
      <c r="F44" s="281"/>
      <c r="G44" s="282"/>
      <c r="H44" s="282"/>
      <c r="I44" s="283"/>
    </row>
    <row r="45" spans="1:11">
      <c r="A45" s="3"/>
      <c r="B45" s="271"/>
      <c r="C45" s="271"/>
      <c r="D45" s="284"/>
      <c r="E45" s="284" t="s">
        <v>1075</v>
      </c>
      <c r="F45" s="284"/>
      <c r="G45" s="3" t="b">
        <f>IF(ABS(G43-[2]Actif!F43)&gt;2,FALSE,TRUE)</f>
        <v>1</v>
      </c>
      <c r="H45" s="3" t="b">
        <f>IF(ABS(H43-[2]Actif!G43)&gt;2,FALSE,TRUE)</f>
        <v>1</v>
      </c>
      <c r="I45" s="3" t="b">
        <f>IF(ABS(I43-[2]Actif!H43)&gt;2,FALSE,TRUE)</f>
        <v>1</v>
      </c>
    </row>
    <row r="46" spans="1:11">
      <c r="I46" s="3"/>
    </row>
    <row r="47" spans="1:11" ht="30">
      <c r="E47" s="285" t="s">
        <v>1076</v>
      </c>
    </row>
    <row r="49" spans="5:5">
      <c r="E49" s="285" t="s">
        <v>1077</v>
      </c>
    </row>
  </sheetData>
  <mergeCells count="46">
    <mergeCell ref="D43:E43"/>
    <mergeCell ref="D44:E44"/>
    <mergeCell ref="D37:E37"/>
    <mergeCell ref="D38:E38"/>
    <mergeCell ref="D39:E39"/>
    <mergeCell ref="D40:E40"/>
    <mergeCell ref="D41:E41"/>
    <mergeCell ref="D42:E42"/>
    <mergeCell ref="D36:E36"/>
    <mergeCell ref="D25:E25"/>
    <mergeCell ref="D26:E26"/>
    <mergeCell ref="D27:E27"/>
    <mergeCell ref="B28:E28"/>
    <mergeCell ref="D29:E29"/>
    <mergeCell ref="D30:E30"/>
    <mergeCell ref="D31:E31"/>
    <mergeCell ref="D32:E32"/>
    <mergeCell ref="D33:E33"/>
    <mergeCell ref="D34:E34"/>
    <mergeCell ref="D35:E35"/>
    <mergeCell ref="D24:E24"/>
    <mergeCell ref="D10:E10"/>
    <mergeCell ref="D11:E11"/>
    <mergeCell ref="D12:E12"/>
    <mergeCell ref="D13:E13"/>
    <mergeCell ref="D19:E19"/>
    <mergeCell ref="D20:E20"/>
    <mergeCell ref="D21:E21"/>
    <mergeCell ref="D22:E22"/>
    <mergeCell ref="D23:E23"/>
    <mergeCell ref="B14:C18"/>
    <mergeCell ref="D14:E14"/>
    <mergeCell ref="D15:E15"/>
    <mergeCell ref="D16:E16"/>
    <mergeCell ref="D17:E17"/>
    <mergeCell ref="D18:E18"/>
    <mergeCell ref="B1:H1"/>
    <mergeCell ref="B2:E2"/>
    <mergeCell ref="B3:C13"/>
    <mergeCell ref="D3:E3"/>
    <mergeCell ref="D4:E4"/>
    <mergeCell ref="D5:E5"/>
    <mergeCell ref="D6:E6"/>
    <mergeCell ref="D7:E7"/>
    <mergeCell ref="D8:E8"/>
    <mergeCell ref="D9:E9"/>
  </mergeCells>
  <pageMargins left="0.7" right="0.7" top="0.75" bottom="0.75" header="0.3" footer="0.3"/>
  <pageSetup paperSize="9" scale="48"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pageSetUpPr fitToPage="1"/>
  </sheetPr>
  <dimension ref="A1:I61"/>
  <sheetViews>
    <sheetView workbookViewId="0">
      <selection activeCell="H21" sqref="H21"/>
    </sheetView>
  </sheetViews>
  <sheetFormatPr baseColWidth="10" defaultRowHeight="15"/>
  <cols>
    <col min="1" max="1" width="1.5703125" customWidth="1"/>
    <col min="2" max="2" width="6.140625" customWidth="1"/>
    <col min="3" max="3" width="60.7109375" customWidth="1"/>
    <col min="4" max="4" width="10" customWidth="1"/>
    <col min="5" max="5" width="15.5703125" customWidth="1"/>
    <col min="6" max="6" width="15.5703125" style="238" customWidth="1"/>
    <col min="7" max="7" width="12.85546875" style="3" bestFit="1" customWidth="1"/>
    <col min="8" max="8" width="11.42578125" style="3"/>
  </cols>
  <sheetData>
    <row r="1" spans="2:8" ht="15.75">
      <c r="B1" s="1650" t="s">
        <v>1078</v>
      </c>
      <c r="C1" s="1650"/>
      <c r="D1" s="1650"/>
      <c r="E1" s="1650"/>
      <c r="F1" s="1650"/>
      <c r="G1" s="1650"/>
      <c r="H1"/>
    </row>
    <row r="2" spans="2:8" ht="15" customHeight="1">
      <c r="B2" s="1595" t="s">
        <v>1079</v>
      </c>
      <c r="C2" s="1596"/>
      <c r="D2" s="1652" t="s">
        <v>1023</v>
      </c>
      <c r="E2" s="1652" t="s">
        <v>1024</v>
      </c>
      <c r="F2" s="1653" t="s">
        <v>1025</v>
      </c>
      <c r="G2" s="1654" t="s">
        <v>1026</v>
      </c>
      <c r="H2"/>
    </row>
    <row r="3" spans="2:8">
      <c r="B3" s="684"/>
      <c r="C3" s="1651"/>
      <c r="D3" s="1652"/>
      <c r="E3" s="1652"/>
      <c r="F3" s="1653"/>
      <c r="G3" s="1654"/>
      <c r="H3"/>
    </row>
    <row r="4" spans="2:8" ht="15" customHeight="1">
      <c r="B4" s="1645" t="s">
        <v>251</v>
      </c>
      <c r="C4" s="286" t="s">
        <v>1080</v>
      </c>
      <c r="D4" s="287"/>
      <c r="E4" s="287">
        <f>'[2]Année N-2'!I108</f>
        <v>2146256</v>
      </c>
      <c r="F4" s="288">
        <f>'[2]Année N-1'!I108</f>
        <v>2464864</v>
      </c>
      <c r="G4" s="288">
        <f>'[2]Année N'!J108</f>
        <v>2458021</v>
      </c>
      <c r="H4"/>
    </row>
    <row r="5" spans="2:8" ht="15" customHeight="1">
      <c r="B5" s="1646"/>
      <c r="C5" s="289" t="s">
        <v>1081</v>
      </c>
      <c r="D5" s="287"/>
      <c r="E5" s="287">
        <f>'[2]Année N-2'!G108</f>
        <v>0</v>
      </c>
      <c r="F5" s="290">
        <f>'[2]Année N-1'!G108</f>
        <v>4056</v>
      </c>
      <c r="G5" s="288">
        <f>'[2]Année N'!H108</f>
        <v>6859</v>
      </c>
      <c r="H5"/>
    </row>
    <row r="6" spans="2:8" ht="15" customHeight="1">
      <c r="B6" s="1646"/>
      <c r="C6" s="291" t="s">
        <v>1082</v>
      </c>
      <c r="D6" s="290"/>
      <c r="E6" s="290">
        <f>'[2]Année N-2'!I109</f>
        <v>0</v>
      </c>
      <c r="F6" s="290">
        <f>'[2]Année N-1'!I109</f>
        <v>0</v>
      </c>
      <c r="G6" s="288">
        <f>'[2]Année N'!J109</f>
        <v>20000</v>
      </c>
      <c r="H6"/>
    </row>
    <row r="7" spans="2:8" ht="15" customHeight="1">
      <c r="B7" s="1646"/>
      <c r="C7" s="292" t="s">
        <v>1083</v>
      </c>
      <c r="D7" s="287"/>
      <c r="E7" s="287">
        <f>'[2]Année N-2'!I110</f>
        <v>0</v>
      </c>
      <c r="F7" s="287">
        <f>'[2]Année N-1'!I110</f>
        <v>0</v>
      </c>
      <c r="G7" s="288">
        <f>'[2]Année N'!J110</f>
        <v>0</v>
      </c>
      <c r="H7"/>
    </row>
    <row r="8" spans="2:8" ht="15.75" customHeight="1" thickBot="1">
      <c r="B8" s="1646"/>
      <c r="C8" s="293" t="s">
        <v>1084</v>
      </c>
      <c r="D8" s="294"/>
      <c r="E8" s="294">
        <f>'[2]Année N-2'!I111</f>
        <v>39107</v>
      </c>
      <c r="F8" s="294">
        <f>'[2]Année N-1'!I111</f>
        <v>37559</v>
      </c>
      <c r="G8" s="295">
        <f>'[2]Année N'!J111</f>
        <v>0</v>
      </c>
      <c r="H8"/>
    </row>
    <row r="9" spans="2:8" ht="15.75" customHeight="1" thickBot="1">
      <c r="B9" s="1647"/>
      <c r="C9" s="296" t="s">
        <v>1085</v>
      </c>
      <c r="D9" s="297"/>
      <c r="E9" s="297">
        <f t="shared" ref="E9:F9" si="0">E4+E6+E7+E8</f>
        <v>2185363</v>
      </c>
      <c r="F9" s="298">
        <f t="shared" si="0"/>
        <v>2502423</v>
      </c>
      <c r="G9" s="298">
        <f>G4+G6+G7+G8</f>
        <v>2478021</v>
      </c>
      <c r="H9"/>
    </row>
    <row r="10" spans="2:8">
      <c r="B10" s="299"/>
      <c r="C10" s="300" t="s">
        <v>1086</v>
      </c>
      <c r="D10" s="301"/>
      <c r="E10" s="301">
        <f>'[2]Année N-2'!I115+'[2]Année N-2'!I117</f>
        <v>552688</v>
      </c>
      <c r="F10" s="301">
        <f>'[2]Année N-1'!I115+'[2]Année N-1'!I117</f>
        <v>548738</v>
      </c>
      <c r="G10" s="302">
        <f>'[2]Année N'!J115+'[2]Année N'!J117</f>
        <v>708032</v>
      </c>
      <c r="H10"/>
    </row>
    <row r="11" spans="2:8" ht="15.75" thickBot="1">
      <c r="B11" s="303"/>
      <c r="C11" s="304" t="s">
        <v>1087</v>
      </c>
      <c r="D11" s="294"/>
      <c r="E11" s="294">
        <f>'[2]Année N-2'!I116+'[2]Année N-2'!I118</f>
        <v>-5726</v>
      </c>
      <c r="F11" s="294">
        <f>'[2]Année N-1'!I116+'[2]Année N-1'!I118</f>
        <v>1145</v>
      </c>
      <c r="G11" s="295">
        <f>'[2]Année N'!J116+'[2]Année N'!J118</f>
        <v>-18447</v>
      </c>
      <c r="H11"/>
    </row>
    <row r="12" spans="2:8" ht="15.75" customHeight="1" thickBot="1">
      <c r="B12" s="303"/>
      <c r="C12" s="305" t="s">
        <v>1088</v>
      </c>
      <c r="D12" s="297"/>
      <c r="E12" s="297">
        <f t="shared" ref="E12:F12" si="1">E9-E10-E11</f>
        <v>1638401</v>
      </c>
      <c r="F12" s="298">
        <f t="shared" si="1"/>
        <v>1952540</v>
      </c>
      <c r="G12" s="298">
        <f>G9-G10-G11</f>
        <v>1788436</v>
      </c>
      <c r="H12"/>
    </row>
    <row r="13" spans="2:8">
      <c r="B13" s="299"/>
      <c r="C13" s="300" t="s">
        <v>1089</v>
      </c>
      <c r="D13" s="301"/>
      <c r="E13" s="301">
        <f>'[2]Année N-2'!O502</f>
        <v>23865</v>
      </c>
      <c r="F13" s="301">
        <f>'[2]Année N-1'!O503</f>
        <v>21930</v>
      </c>
      <c r="G13" s="302">
        <f>'[2]Année N'!P503</f>
        <v>74500</v>
      </c>
      <c r="H13"/>
    </row>
    <row r="14" spans="2:8">
      <c r="B14" s="303"/>
      <c r="C14" s="306" t="s">
        <v>1090</v>
      </c>
      <c r="D14" s="307"/>
      <c r="E14" s="307">
        <f>'[2]Année N-2'!J172+'[2]Année N-2'!J173</f>
        <v>18638</v>
      </c>
      <c r="F14" s="307">
        <f>'[2]Année N-1'!J172+'[2]Année N-1'!J173</f>
        <v>32485</v>
      </c>
      <c r="G14" s="308">
        <f>'[2]Année N'!K172+'[2]Année N'!K173</f>
        <v>14762</v>
      </c>
      <c r="H14"/>
    </row>
    <row r="15" spans="2:8" ht="15.75" thickBot="1">
      <c r="B15" s="303"/>
      <c r="C15" s="304" t="s">
        <v>1091</v>
      </c>
      <c r="D15" s="294"/>
      <c r="E15" s="294">
        <f>'[2]Année N-2'!I119-'[2]Année N-2'!O502-'[2]Année N-2'!O504</f>
        <v>243071</v>
      </c>
      <c r="F15" s="294">
        <f>'[2]Année N-1'!I119-'[2]Année N-1'!O503-'[2]Année N-1'!O505</f>
        <v>284542</v>
      </c>
      <c r="G15" s="295">
        <f>'[2]Année N'!J119-'[2]Année N'!P503-'[2]Année N'!P505</f>
        <v>263720</v>
      </c>
      <c r="H15"/>
    </row>
    <row r="16" spans="2:8" ht="15.75" customHeight="1" thickBot="1">
      <c r="B16" s="309"/>
      <c r="C16" s="305" t="s">
        <v>1092</v>
      </c>
      <c r="D16" s="297"/>
      <c r="E16" s="297">
        <f>E12-E13+E14-E15</f>
        <v>1390103</v>
      </c>
      <c r="F16" s="298">
        <f>F12-F13+F14-F15</f>
        <v>1678553</v>
      </c>
      <c r="G16" s="298">
        <f>G12-G13+G14-G15</f>
        <v>1464978</v>
      </c>
      <c r="H16"/>
    </row>
    <row r="17" spans="2:9">
      <c r="B17" s="303"/>
      <c r="C17" s="310" t="s">
        <v>1093</v>
      </c>
      <c r="D17" s="301"/>
      <c r="E17" s="301">
        <f>'[2]Année N-2'!I121+'[2]Année N-2'!I122</f>
        <v>1066355</v>
      </c>
      <c r="F17" s="301">
        <f>'[2]Année N-1'!I121+'[2]Année N-1'!I122</f>
        <v>1195813</v>
      </c>
      <c r="G17" s="302">
        <f>'[2]Année N'!J121+'[2]Année N'!J122</f>
        <v>1175478</v>
      </c>
      <c r="H17"/>
    </row>
    <row r="18" spans="2:9">
      <c r="B18" s="303"/>
      <c r="C18" s="310" t="s">
        <v>1094</v>
      </c>
      <c r="D18" s="287"/>
      <c r="E18" s="287">
        <f>'[2]Année N-2'!O504</f>
        <v>14078</v>
      </c>
      <c r="F18" s="287">
        <f>'[2]Année N-1'!O505</f>
        <v>9096</v>
      </c>
      <c r="G18" s="288">
        <f>'[2]Année N'!P505</f>
        <v>62870</v>
      </c>
      <c r="H18"/>
    </row>
    <row r="19" spans="2:9" ht="15.75" thickBot="1">
      <c r="B19" s="303"/>
      <c r="C19" s="304" t="s">
        <v>1095</v>
      </c>
      <c r="D19" s="294"/>
      <c r="E19" s="294">
        <f>'[2]Année N-2'!I120</f>
        <v>67331</v>
      </c>
      <c r="F19" s="294">
        <f>'[2]Année N-1'!I120</f>
        <v>58740</v>
      </c>
      <c r="G19" s="295">
        <f>'[2]Année N'!J120</f>
        <v>48956</v>
      </c>
      <c r="H19"/>
    </row>
    <row r="20" spans="2:9" ht="15.75" customHeight="1" thickBot="1">
      <c r="B20" s="309"/>
      <c r="C20" s="305" t="s">
        <v>1096</v>
      </c>
      <c r="D20" s="297"/>
      <c r="E20" s="297">
        <f t="shared" ref="E20:F20" si="2">E16-E17-E18-E19</f>
        <v>242339</v>
      </c>
      <c r="F20" s="298">
        <f t="shared" si="2"/>
        <v>414904</v>
      </c>
      <c r="G20" s="298">
        <f>G16-G17-G18-G19</f>
        <v>177674</v>
      </c>
      <c r="H20"/>
    </row>
    <row r="21" spans="2:9">
      <c r="B21" s="303"/>
      <c r="C21" s="311" t="s">
        <v>1097</v>
      </c>
      <c r="D21" s="287"/>
      <c r="E21" s="287">
        <f>'[2]Année N-2'!I123+'[2]Année N-2'!I124</f>
        <v>8588</v>
      </c>
      <c r="F21" s="287">
        <f>'[2]Année N-1'!I123+'[2]Année N-1'!I124</f>
        <v>7947</v>
      </c>
      <c r="G21" s="288">
        <f>'[2]Année N'!J123+'[2]Année N'!J124</f>
        <v>8517</v>
      </c>
      <c r="H21"/>
    </row>
    <row r="22" spans="2:9" ht="15" customHeight="1">
      <c r="B22" s="312"/>
      <c r="C22" s="313" t="s">
        <v>1098</v>
      </c>
      <c r="D22" s="314"/>
      <c r="E22" s="314">
        <f>'[2]Année N-2'!J172*0.75+'[2]Année N-2'!J173*0.5</f>
        <v>13978.5</v>
      </c>
      <c r="F22" s="314">
        <f>'[2]Année N-1'!J172*0.75+'[2]Année N-1'!J173*0.5</f>
        <v>24363.75</v>
      </c>
      <c r="G22" s="315">
        <f>'[2]Année N'!K172*0.75+'[2]Année N'!K173*0.5</f>
        <v>11071.5</v>
      </c>
      <c r="H22"/>
    </row>
    <row r="23" spans="2:9" ht="15" customHeight="1">
      <c r="B23" s="312"/>
      <c r="C23" s="292" t="s">
        <v>1099</v>
      </c>
      <c r="D23" s="287"/>
      <c r="E23" s="287">
        <f>'[2]Année N-2'!I125+'[2]Année N-2'!I126</f>
        <v>0</v>
      </c>
      <c r="F23" s="287">
        <f>'[2]Année N-1'!I125+'[2]Année N-1'!I126</f>
        <v>0</v>
      </c>
      <c r="G23" s="288">
        <f>'[2]Année N'!J125+'[2]Année N'!J126</f>
        <v>52807</v>
      </c>
      <c r="H23"/>
    </row>
    <row r="24" spans="2:9">
      <c r="B24" s="312"/>
      <c r="C24" s="292" t="s">
        <v>1100</v>
      </c>
      <c r="D24" s="287"/>
      <c r="E24" s="287">
        <f>'[2]Année N-2'!I112-'[2]Année N-2'!J178</f>
        <v>2288</v>
      </c>
      <c r="F24" s="287">
        <f>'[2]Année N-1'!I112-'[2]Année N-1'!J178</f>
        <v>13313</v>
      </c>
      <c r="G24" s="288">
        <f>'[2]Année N'!J112-'[2]Année N'!K178</f>
        <v>0</v>
      </c>
      <c r="H24"/>
      <c r="I24" t="s">
        <v>1101</v>
      </c>
    </row>
    <row r="25" spans="2:9" ht="15" customHeight="1">
      <c r="B25" s="312"/>
      <c r="C25" s="292" t="s">
        <v>1102</v>
      </c>
      <c r="D25" s="287"/>
      <c r="E25" s="287">
        <f>'[2]Année N-2'!J178</f>
        <v>102</v>
      </c>
      <c r="F25" s="287">
        <f>'[2]Année N-1'!J178</f>
        <v>6513</v>
      </c>
      <c r="G25" s="288">
        <f>'[2]Année N'!K178</f>
        <v>15317</v>
      </c>
      <c r="H25"/>
      <c r="I25" t="s">
        <v>1103</v>
      </c>
    </row>
    <row r="26" spans="2:9">
      <c r="B26" s="303"/>
      <c r="C26" s="300" t="s">
        <v>1104</v>
      </c>
      <c r="D26" s="287"/>
      <c r="E26" s="287">
        <f>'[2]Année N-2'!I113-'[2]Année N-2'!I127</f>
        <v>1193</v>
      </c>
      <c r="F26" s="287">
        <f>'[2]Année N-1'!I113-'[2]Année N-1'!I127</f>
        <v>-12035</v>
      </c>
      <c r="G26" s="288">
        <f>'[2]Année N'!J113-'[2]Année N'!J127</f>
        <v>-37</v>
      </c>
      <c r="H26"/>
    </row>
    <row r="27" spans="2:9" ht="15.75" thickBot="1">
      <c r="B27" s="309"/>
      <c r="C27" s="300" t="s">
        <v>1105</v>
      </c>
      <c r="D27" s="294"/>
      <c r="E27" s="294">
        <f>'[2]Année N-2'!I130-'[2]Année N-2'!I131</f>
        <v>0</v>
      </c>
      <c r="F27" s="294">
        <f>'[2]Année N-1'!I130-'[2]Année N-1'!I131</f>
        <v>0</v>
      </c>
      <c r="G27" s="295">
        <f>'[2]Année N'!J130-'[2]Année N'!J131</f>
        <v>0</v>
      </c>
      <c r="H27"/>
    </row>
    <row r="28" spans="2:9" ht="15.75" thickBot="1">
      <c r="B28" s="1648" t="s">
        <v>1106</v>
      </c>
      <c r="C28" s="1649"/>
      <c r="D28" s="297"/>
      <c r="E28" s="297">
        <f t="shared" ref="E28:F28" si="3">E20-E21-E22-E23+E24+E25+E26+E27</f>
        <v>223355.5</v>
      </c>
      <c r="F28" s="298">
        <f t="shared" si="3"/>
        <v>390384.25</v>
      </c>
      <c r="G28" s="298">
        <f>G20-G21-G22-G23+G24+G25+G26+G27</f>
        <v>120558.5</v>
      </c>
      <c r="H28"/>
    </row>
    <row r="29" spans="2:9">
      <c r="B29" s="299"/>
      <c r="C29" s="300" t="s">
        <v>1107</v>
      </c>
      <c r="D29" s="301"/>
      <c r="E29" s="301">
        <f>'[2]Année N-2'!I140</f>
        <v>0</v>
      </c>
      <c r="F29" s="301">
        <f>'[2]Année N-1'!I140</f>
        <v>0</v>
      </c>
      <c r="G29" s="302">
        <f>'[2]Année N'!J140</f>
        <v>2477</v>
      </c>
      <c r="H29"/>
    </row>
    <row r="30" spans="2:9">
      <c r="B30" s="303"/>
      <c r="C30" s="306" t="s">
        <v>1108</v>
      </c>
      <c r="D30" s="307"/>
      <c r="E30" s="307">
        <f>'[2]Année N-2'!J172*0.25+'[2]Année N-2'!J173*0.5</f>
        <v>4659.5</v>
      </c>
      <c r="F30" s="307">
        <f>'[2]Année N-1'!J172*0.25+'[2]Année N-1'!J173*0.5</f>
        <v>8121.25</v>
      </c>
      <c r="G30" s="308">
        <f>'[2]Année N'!K172*0.25+'[2]Année N'!K173*0.5</f>
        <v>3690.5</v>
      </c>
      <c r="H30"/>
    </row>
    <row r="31" spans="2:9">
      <c r="B31" s="303"/>
      <c r="C31" s="310" t="s">
        <v>1109</v>
      </c>
      <c r="D31" s="301"/>
      <c r="E31" s="301">
        <f>'[2]Année N-2'!I132+'[2]Année N-2'!I133+'[2]Année N-2'!I134</f>
        <v>4350</v>
      </c>
      <c r="F31" s="301">
        <f>'[2]Année N-1'!I132+'[2]Année N-1'!I133+'[2]Année N-1'!I134</f>
        <v>0</v>
      </c>
      <c r="G31" s="302">
        <f>'[2]Année N'!J132+'[2]Année N'!J133+'[2]Année N'!J134</f>
        <v>1417</v>
      </c>
      <c r="H31"/>
    </row>
    <row r="32" spans="2:9">
      <c r="B32" s="303"/>
      <c r="C32" s="310" t="s">
        <v>1110</v>
      </c>
      <c r="D32" s="301"/>
      <c r="E32" s="301">
        <f>'[2]Année N-2'!I137-'[2]Année N-2'!I142</f>
        <v>19051</v>
      </c>
      <c r="F32" s="301">
        <f>'[2]Année N-1'!I137-'[2]Année N-1'!I142</f>
        <v>3864</v>
      </c>
      <c r="G32" s="302">
        <f>'[2]Année N'!J137-'[2]Année N'!J142</f>
        <v>7730</v>
      </c>
      <c r="H32"/>
    </row>
    <row r="33" spans="1:8">
      <c r="B33" s="303"/>
      <c r="C33" s="310" t="s">
        <v>1111</v>
      </c>
      <c r="D33" s="301"/>
      <c r="E33" s="301">
        <f>'[2]Année N-2'!I136-'[2]Année N-2'!I141</f>
        <v>0</v>
      </c>
      <c r="F33" s="301">
        <f>'[2]Année N-1'!I136-'[2]Année N-1'!I141</f>
        <v>0</v>
      </c>
      <c r="G33" s="302">
        <f>'[2]Année N'!J136-'[2]Année N'!J141</f>
        <v>0</v>
      </c>
      <c r="H33"/>
    </row>
    <row r="34" spans="1:8" ht="15.75" thickBot="1">
      <c r="B34" s="303"/>
      <c r="C34" s="310" t="s">
        <v>1112</v>
      </c>
      <c r="D34" s="294"/>
      <c r="E34" s="294">
        <f>'[2]Année N-2'!I135-'[2]Année N-2'!I139</f>
        <v>0</v>
      </c>
      <c r="F34" s="294">
        <f>'[2]Année N-1'!I135-'[2]Année N-1'!I139</f>
        <v>0</v>
      </c>
      <c r="G34" s="295">
        <f>'[2]Année N'!J135-'[2]Année N'!J139</f>
        <v>0</v>
      </c>
      <c r="H34"/>
    </row>
    <row r="35" spans="1:8" ht="15.75" thickBot="1">
      <c r="B35" s="312"/>
      <c r="C35" s="316" t="s">
        <v>1113</v>
      </c>
      <c r="D35" s="297"/>
      <c r="E35" s="297">
        <f t="shared" ref="E35:F35" si="4">E28-E29-E30+E31+E32+E33+E34</f>
        <v>242097</v>
      </c>
      <c r="F35" s="298">
        <f t="shared" si="4"/>
        <v>386127</v>
      </c>
      <c r="G35" s="298">
        <f>G28-G29-G30+G31+G32+G33+G34</f>
        <v>123538</v>
      </c>
      <c r="H35"/>
    </row>
    <row r="36" spans="1:8">
      <c r="B36" s="299"/>
      <c r="C36" s="310" t="s">
        <v>1114</v>
      </c>
      <c r="D36" s="301"/>
      <c r="E36" s="301">
        <f>'[2]Année N-2'!J155-'[2]Année N-2'!J159+'[2]Année N-2'!J157-'[2]Année N-2'!J161</f>
        <v>-1285</v>
      </c>
      <c r="F36" s="301">
        <f>'[2]Année N-1'!J155-'[2]Année N-1'!J159+'[2]Année N-1'!J157-'[2]Année N-1'!J161</f>
        <v>-290</v>
      </c>
      <c r="G36" s="302">
        <f>'[2]Année N'!K155-'[2]Année N'!K159+'[2]Année N'!K157-'[2]Année N'!K161</f>
        <v>-5326</v>
      </c>
      <c r="H36"/>
    </row>
    <row r="37" spans="1:8">
      <c r="B37" s="303"/>
      <c r="C37" s="310" t="s">
        <v>1115</v>
      </c>
      <c r="D37" s="301"/>
      <c r="E37" s="301">
        <f>'[2]Année N-2'!J156-'[2]Année N-2'!J160</f>
        <v>0</v>
      </c>
      <c r="F37" s="301">
        <f>'[2]Année N-1'!J156-'[2]Année N-1'!J160</f>
        <v>5017</v>
      </c>
      <c r="G37" s="302">
        <f>'[2]Année N'!K156-'[2]Année N'!K160</f>
        <v>200</v>
      </c>
      <c r="H37"/>
    </row>
    <row r="38" spans="1:8">
      <c r="B38" s="303"/>
      <c r="C38" s="310" t="s">
        <v>1116</v>
      </c>
      <c r="D38" s="301"/>
      <c r="E38" s="301">
        <f>'[2]Année N-2'!J164</f>
        <v>0</v>
      </c>
      <c r="F38" s="301">
        <f>'[2]Année N-1'!J164</f>
        <v>0</v>
      </c>
      <c r="G38" s="302">
        <f>'[2]Année N'!K164</f>
        <v>0</v>
      </c>
      <c r="H38"/>
    </row>
    <row r="39" spans="1:8" ht="15.75" thickBot="1">
      <c r="B39" s="303"/>
      <c r="C39" s="310" t="s">
        <v>1117</v>
      </c>
      <c r="D39" s="294"/>
      <c r="E39" s="294">
        <f>'[2]Année N-2'!J165</f>
        <v>77578</v>
      </c>
      <c r="F39" s="294">
        <f>'[2]Année N-1'!J165</f>
        <v>119393</v>
      </c>
      <c r="G39" s="295">
        <f>'[2]Année N'!K165</f>
        <v>30709</v>
      </c>
      <c r="H39"/>
    </row>
    <row r="40" spans="1:8" ht="15.75" thickBot="1">
      <c r="B40" s="309"/>
      <c r="C40" s="317" t="s">
        <v>1118</v>
      </c>
      <c r="D40" s="318"/>
      <c r="E40" s="318">
        <f>E35+E36+E37-E38-E39</f>
        <v>163234</v>
      </c>
      <c r="F40" s="319">
        <f t="shared" ref="F40" si="5">F35+F36+F37-F38-F39</f>
        <v>271461</v>
      </c>
      <c r="G40" s="319">
        <f>G35+G36+G37-G38-G39</f>
        <v>87703</v>
      </c>
      <c r="H40"/>
    </row>
    <row r="41" spans="1:8">
      <c r="B41" s="303"/>
      <c r="C41" s="310" t="s">
        <v>1119</v>
      </c>
      <c r="D41" s="301"/>
      <c r="E41" s="301">
        <f>'[2]Année N-2'!J168+'[2]Année N-2'!I123+'[2]Année N-2'!I124+0.75*'[2]Année N-2'!J172+0.5*'[2]Année N-2'!J173</f>
        <v>185800.5</v>
      </c>
      <c r="F41" s="301">
        <f>'[2]Année N-1'!J168+'[2]Année N-1'!I123+'[2]Année N-1'!I124+0.75*'[2]Année N-1'!J172+0.5*'[2]Année N-1'!J173</f>
        <v>303771.75</v>
      </c>
      <c r="G41" s="302">
        <f>'[2]Année N'!K168+'[2]Année N'!J123+'[2]Année N'!J124+0.75*'[2]Année N'!K172+0.5*'[2]Année N'!K173</f>
        <v>107291.5</v>
      </c>
      <c r="H41"/>
    </row>
    <row r="42" spans="1:8">
      <c r="B42" s="303"/>
      <c r="C42" s="311" t="s">
        <v>1120</v>
      </c>
      <c r="D42" s="320"/>
      <c r="E42" s="320">
        <f>E41+'[2]Année N-2'!I125+'[2]Année N-2'!I126+'[2]Année N-2'!I139+'[2]Année N-2'!J161+'[2]Année N-2'!J160-'[2]Année N-2'!I112+IF('[2]Année N-2'!K178="",0,'[2]Année N-2'!J178-'[2]Année N-2'!K178)-'[2]Année N-2'!I135-'[2]Année N-2'!J157-'[2]Année N-2'!J156</f>
        <v>173923.5</v>
      </c>
      <c r="F42" s="320">
        <f>F41+'[2]Année N-1'!I125+'[2]Année N-1'!I126+'[2]Année N-1'!I139+'[2]Année N-1'!J161+'[2]Année N-1'!J160-'[2]Année N-1'!I112+IF('[2]Année N-1'!K178="",0,'[2]Année N-1'!J178-'[2]Année N-1'!K178)-'[2]Année N-1'!I135-'[2]Année N-1'!J157-'[2]Année N-1'!J156</f>
        <v>285339.75</v>
      </c>
      <c r="G42" s="321">
        <f>G41+'[2]Année N'!J125+'[2]Année N'!J126+'[2]Année N'!J139+'[2]Année N'!K161+'[2]Année N'!K160-'[2]Année N'!J112+IF('[2]Année N'!L178="",0,'[2]Année N'!K178-'[2]Année N'!L178)-'[2]Année N'!J135-'[2]Année N'!K157-'[2]Année N'!K156</f>
        <v>153385.5</v>
      </c>
      <c r="H42"/>
    </row>
    <row r="43" spans="1:8">
      <c r="A43" s="3"/>
      <c r="B43" s="322"/>
      <c r="C43" s="323"/>
      <c r="D43" s="323"/>
      <c r="E43" s="324"/>
      <c r="F43" s="324"/>
      <c r="G43" s="324"/>
      <c r="H43"/>
    </row>
    <row r="44" spans="1:8">
      <c r="A44" s="3"/>
      <c r="B44" s="325"/>
      <c r="C44" s="326" t="s">
        <v>1075</v>
      </c>
      <c r="D44" s="326"/>
      <c r="E44" s="327" t="b">
        <f>IF(ABS(E40-[2]Passif!G9)&gt;2,FALSE,TRUE)</f>
        <v>1</v>
      </c>
      <c r="F44" s="327" t="b">
        <f>IF(ABS(F40-[2]Passif!H9)&gt;2,FALSE,TRUE)</f>
        <v>1</v>
      </c>
      <c r="G44" s="327" t="b">
        <f>IF(ABS(G40-[2]Passif!I9)&gt;2,FALSE,TRUE)</f>
        <v>1</v>
      </c>
      <c r="H44"/>
    </row>
    <row r="45" spans="1:8">
      <c r="A45" s="3"/>
      <c r="B45" s="325"/>
      <c r="C45" s="326"/>
      <c r="D45" s="326"/>
      <c r="E45" s="327"/>
      <c r="F45" s="327"/>
      <c r="G45" s="327"/>
      <c r="H45"/>
    </row>
    <row r="46" spans="1:8">
      <c r="A46" s="3"/>
      <c r="B46" s="325"/>
      <c r="C46" s="326"/>
      <c r="D46" s="326"/>
      <c r="E46" s="327"/>
      <c r="F46" s="327"/>
      <c r="G46" s="327"/>
      <c r="H46"/>
    </row>
    <row r="47" spans="1:8">
      <c r="A47" s="3"/>
      <c r="B47" s="3"/>
      <c r="C47" s="3"/>
      <c r="D47" s="3"/>
      <c r="E47" s="3"/>
      <c r="F47" s="3"/>
      <c r="H47"/>
    </row>
    <row r="48" spans="1:8">
      <c r="A48" s="3"/>
      <c r="B48" s="3"/>
      <c r="C48" s="3"/>
      <c r="D48" s="3"/>
      <c r="E48" s="3"/>
      <c r="F48" s="3"/>
      <c r="H48"/>
    </row>
    <row r="49" spans="1:8">
      <c r="A49" s="3"/>
      <c r="B49" s="3"/>
      <c r="C49" s="3"/>
      <c r="D49" s="3"/>
      <c r="E49" s="3"/>
      <c r="F49" s="3"/>
      <c r="H49"/>
    </row>
    <row r="50" spans="1:8">
      <c r="A50" s="3"/>
      <c r="B50" s="3"/>
      <c r="C50" s="3"/>
      <c r="D50" s="3"/>
      <c r="E50" s="3"/>
      <c r="F50" s="3"/>
      <c r="H50"/>
    </row>
    <row r="51" spans="1:8">
      <c r="B51" s="3"/>
      <c r="C51" s="3"/>
      <c r="D51" s="3"/>
      <c r="E51" s="3"/>
      <c r="F51" s="3"/>
      <c r="G51"/>
      <c r="H51"/>
    </row>
    <row r="52" spans="1:8">
      <c r="B52" s="3"/>
      <c r="C52" s="3"/>
      <c r="D52" s="3"/>
      <c r="E52" s="3"/>
      <c r="F52" s="3"/>
      <c r="G52"/>
      <c r="H52"/>
    </row>
    <row r="53" spans="1:8">
      <c r="B53" s="3"/>
      <c r="C53" s="3"/>
      <c r="D53" s="3"/>
      <c r="E53" s="3"/>
      <c r="F53" s="3"/>
      <c r="G53"/>
      <c r="H53"/>
    </row>
    <row r="54" spans="1:8">
      <c r="B54" s="3"/>
      <c r="C54" s="3"/>
      <c r="D54" s="3"/>
      <c r="E54" s="3"/>
      <c r="F54" s="3"/>
      <c r="G54"/>
      <c r="H54"/>
    </row>
    <row r="55" spans="1:8">
      <c r="B55" s="3"/>
      <c r="C55" s="3"/>
      <c r="D55" s="3"/>
      <c r="E55" s="3"/>
      <c r="F55" s="3"/>
      <c r="G55"/>
      <c r="H55"/>
    </row>
    <row r="56" spans="1:8">
      <c r="B56" s="3"/>
      <c r="C56" s="3"/>
      <c r="D56" s="3"/>
      <c r="E56" s="3"/>
      <c r="F56" s="3"/>
      <c r="G56"/>
      <c r="H56"/>
    </row>
    <row r="57" spans="1:8">
      <c r="B57" s="3"/>
      <c r="C57" s="3"/>
      <c r="D57" s="3"/>
      <c r="E57" s="3"/>
      <c r="F57" s="3"/>
      <c r="G57"/>
      <c r="H57"/>
    </row>
    <row r="58" spans="1:8">
      <c r="B58" s="3"/>
      <c r="C58" s="3"/>
      <c r="D58" s="3"/>
      <c r="E58" s="3"/>
      <c r="F58" s="3"/>
      <c r="G58"/>
      <c r="H58"/>
    </row>
    <row r="59" spans="1:8">
      <c r="B59" s="3"/>
      <c r="C59" s="3"/>
      <c r="D59" s="3"/>
      <c r="E59" s="3"/>
      <c r="F59" s="3"/>
      <c r="G59"/>
      <c r="H59"/>
    </row>
    <row r="60" spans="1:8">
      <c r="B60" s="3"/>
      <c r="C60" s="3"/>
      <c r="D60" s="3"/>
      <c r="E60" s="3"/>
      <c r="F60" s="3"/>
      <c r="G60"/>
    </row>
    <row r="61" spans="1:8">
      <c r="B61" s="3"/>
      <c r="C61" s="3"/>
      <c r="D61" s="3"/>
      <c r="E61" s="3"/>
      <c r="F61" s="3"/>
      <c r="G61"/>
    </row>
  </sheetData>
  <mergeCells count="8">
    <mergeCell ref="B4:B9"/>
    <mergeCell ref="B28:C28"/>
    <mergeCell ref="B1:G1"/>
    <mergeCell ref="B2:C3"/>
    <mergeCell ref="D2:D3"/>
    <mergeCell ref="E2:E3"/>
    <mergeCell ref="F2:F3"/>
    <mergeCell ref="G2:G3"/>
  </mergeCells>
  <pageMargins left="0.7" right="0.7" top="0.75" bottom="0.75" header="0.3" footer="0.3"/>
  <pageSetup paperSize="9" scale="5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B2:I63"/>
  <sheetViews>
    <sheetView topLeftCell="A46" workbookViewId="0">
      <selection activeCell="D78" sqref="D78"/>
    </sheetView>
  </sheetViews>
  <sheetFormatPr baseColWidth="10" defaultRowHeight="15"/>
  <cols>
    <col min="2" max="2" width="57.7109375" bestFit="1" customWidth="1"/>
    <col min="3" max="3" width="11.7109375" bestFit="1" customWidth="1"/>
    <col min="4" max="6" width="14.85546875" customWidth="1"/>
  </cols>
  <sheetData>
    <row r="2" spans="2:6">
      <c r="B2" s="328" t="s">
        <v>1121</v>
      </c>
      <c r="C2" s="329" t="s">
        <v>1023</v>
      </c>
      <c r="D2" s="329" t="s">
        <v>1024</v>
      </c>
      <c r="E2" s="329" t="s">
        <v>1025</v>
      </c>
      <c r="F2" s="329" t="s">
        <v>1026</v>
      </c>
    </row>
    <row r="3" spans="2:6">
      <c r="B3" s="328" t="s">
        <v>1122</v>
      </c>
      <c r="C3" s="329"/>
      <c r="D3" s="329">
        <f>'[2]Données Initiales'!E4</f>
        <v>12</v>
      </c>
      <c r="E3" s="329">
        <f>'[2]Données Initiales'!E3</f>
        <v>12</v>
      </c>
      <c r="F3" s="329">
        <f>'[2]Données Initiales'!E2</f>
        <v>12</v>
      </c>
    </row>
    <row r="4" spans="2:6">
      <c r="B4" s="1655" t="s">
        <v>1123</v>
      </c>
      <c r="C4" s="1655"/>
      <c r="D4" s="1655"/>
      <c r="E4" s="1655"/>
      <c r="F4" s="1655"/>
    </row>
    <row r="5" spans="2:6">
      <c r="B5" s="330" t="s">
        <v>1124</v>
      </c>
      <c r="C5" s="288"/>
      <c r="D5" s="288">
        <f>('[2]Année N-2'!I108+'[2]Année N-2'!O513)*12/'[2]Année N-2'!K4</f>
        <v>2569114</v>
      </c>
      <c r="E5" s="288">
        <f>('[2]Année N-1'!I108+'[2]Année N-1'!O514)*12/'[2]Année N-1'!K4</f>
        <v>2923555</v>
      </c>
      <c r="F5" s="288">
        <f>('[2]Année N-1'!I108+'[2]Année N-1'!O514)*12/'[2]Année N-1'!K4</f>
        <v>2923555</v>
      </c>
    </row>
    <row r="6" spans="2:6">
      <c r="B6" s="330" t="s">
        <v>1125</v>
      </c>
      <c r="C6" s="288"/>
      <c r="D6" s="288">
        <f>[2]Actif!F30</f>
        <v>9830</v>
      </c>
      <c r="E6" s="288">
        <f>[2]Actif!G30</f>
        <v>8685</v>
      </c>
      <c r="F6" s="288">
        <f>[2]Actif!H30</f>
        <v>47132</v>
      </c>
    </row>
    <row r="7" spans="2:6">
      <c r="B7" s="330" t="s">
        <v>1126</v>
      </c>
      <c r="C7" s="288"/>
      <c r="D7" s="288">
        <f>'[2]Année N-2'!J35+'[2]Année N-2'!O501</f>
        <v>809515</v>
      </c>
      <c r="E7" s="288">
        <f>'[2]Année N-1'!J35+'[2]Année N-1'!O502</f>
        <v>963828</v>
      </c>
      <c r="F7" s="288">
        <f>'[2]Année N'!K35+'[2]Année N'!P502</f>
        <v>1226080</v>
      </c>
    </row>
    <row r="8" spans="2:6">
      <c r="B8" s="330" t="s">
        <v>1127</v>
      </c>
      <c r="C8" s="288"/>
      <c r="D8" s="288">
        <f>'[2]Année N-2'!J34+'[2]Année N-2'!J36+'[2]Année N-2'!J40</f>
        <v>24714</v>
      </c>
      <c r="E8" s="288">
        <f>'[2]Année N-1'!J34+'[2]Année N-1'!J36+'[2]Année N-1'!J40</f>
        <v>31211</v>
      </c>
      <c r="F8" s="288">
        <f>'[2]Année N'!K34+'[2]Année N'!K36+'[2]Année N'!K40</f>
        <v>94811</v>
      </c>
    </row>
    <row r="9" spans="2:6">
      <c r="B9" s="330" t="s">
        <v>1128</v>
      </c>
      <c r="C9" s="288"/>
      <c r="D9" s="288">
        <f>'[2]Année N-2'!I79</f>
        <v>0</v>
      </c>
      <c r="E9" s="288">
        <f>'[2]Année N-1'!I79</f>
        <v>0</v>
      </c>
      <c r="F9" s="288">
        <f>'[2]Année N'!J79</f>
        <v>0</v>
      </c>
    </row>
    <row r="10" spans="2:6">
      <c r="B10" s="330" t="s">
        <v>1129</v>
      </c>
      <c r="C10" s="288"/>
      <c r="D10" s="288">
        <f>'[2]Année N-2'!I80</f>
        <v>196571</v>
      </c>
      <c r="E10" s="288">
        <f>'[2]Année N-1'!I80</f>
        <v>137993</v>
      </c>
      <c r="F10" s="288">
        <f>'[2]Année N'!J80</f>
        <v>312533</v>
      </c>
    </row>
    <row r="11" spans="2:6">
      <c r="B11" s="330" t="s">
        <v>1130</v>
      </c>
      <c r="C11" s="288"/>
      <c r="D11" s="288">
        <f>'[2]Année N-2'!I81-'[2]Année N-2'!G371+'[2]Année N-2'!I82+'[2]Année N-2'!I83-(IF('[2]Année N-2'!N379&lt;='[2]Année N-2'!I83,'[2]Année N-2'!N379,0))+'[2]Année N-2'!I84+'[2]Année N-2'!I72+'[2]Année N-2'!I73-'[2]Année N-2'!L309</f>
        <v>457549</v>
      </c>
      <c r="E11" s="288">
        <f>'[2]Année N-1'!I81-'[2]Année N-1'!G371+'[2]Année N-1'!I82+'[2]Année N-1'!I83-(IF('[2]Année N-1'!N379&lt;='[2]Année N-1'!I83,'[2]Année N-1'!N379,0))+'[2]Année N-1'!I84+'[2]Année N-1'!I72+'[2]Année N-1'!I73-'[2]Année N-1'!L309</f>
        <v>498150</v>
      </c>
      <c r="F11" s="288">
        <f>'[2]Année N'!J81-'[2]Année N'!H371+'[2]Année N'!J82+'[2]Année N'!J83-(IF('[2]Année N'!O379&lt;='[2]Année N'!J83,'[2]Année N'!O379,0))+'[2]Année N'!J84+'[2]Année N'!J72+'[2]Année N'!J73-'[2]Année N'!M309</f>
        <v>502007</v>
      </c>
    </row>
    <row r="12" spans="2:6" ht="15.75" thickBot="1">
      <c r="B12" s="331" t="s">
        <v>1131</v>
      </c>
      <c r="C12" s="332"/>
      <c r="D12" s="332">
        <f>D6+D7+D8-D9-D10-D11</f>
        <v>189939</v>
      </c>
      <c r="E12" s="332">
        <f t="shared" ref="E12:F12" si="0">E6+E7+E8-E9-E10-E11</f>
        <v>367581</v>
      </c>
      <c r="F12" s="332">
        <f t="shared" si="0"/>
        <v>553483</v>
      </c>
    </row>
    <row r="13" spans="2:6">
      <c r="B13" s="333" t="s">
        <v>1132</v>
      </c>
      <c r="C13" s="302"/>
      <c r="D13" s="302">
        <f>[2]Passif!G28</f>
        <v>897085.25</v>
      </c>
      <c r="E13" s="302">
        <f>[2]Passif!H28</f>
        <v>1068331.5</v>
      </c>
      <c r="F13" s="302">
        <f>[2]Passif!I28</f>
        <v>893726.5</v>
      </c>
    </row>
    <row r="14" spans="2:6">
      <c r="B14" s="330" t="s">
        <v>1133</v>
      </c>
      <c r="C14" s="288"/>
      <c r="D14" s="288">
        <f>[2]Actif!F25</f>
        <v>72717.25</v>
      </c>
      <c r="E14" s="288">
        <f>[2]Actif!G25</f>
        <v>86474.5</v>
      </c>
      <c r="F14" s="288">
        <f>[2]Actif!H25</f>
        <v>81313.5</v>
      </c>
    </row>
    <row r="15" spans="2:6" ht="15.75" thickBot="1">
      <c r="B15" s="331" t="s">
        <v>1134</v>
      </c>
      <c r="C15" s="332"/>
      <c r="D15" s="332">
        <f>D13-D14</f>
        <v>824368</v>
      </c>
      <c r="E15" s="332">
        <f t="shared" ref="E15:F15" si="1">E13-E14</f>
        <v>981857</v>
      </c>
      <c r="F15" s="332">
        <f t="shared" si="1"/>
        <v>812413</v>
      </c>
    </row>
    <row r="16" spans="2:6">
      <c r="B16" s="334" t="s">
        <v>1135</v>
      </c>
      <c r="C16" s="335"/>
      <c r="D16" s="335">
        <f>D12-D15</f>
        <v>-634429</v>
      </c>
      <c r="E16" s="335">
        <f t="shared" ref="E16:F16" si="2">E12-E15</f>
        <v>-614276</v>
      </c>
      <c r="F16" s="335">
        <f t="shared" si="2"/>
        <v>-258930</v>
      </c>
    </row>
    <row r="17" spans="2:9">
      <c r="B17" s="336" t="s">
        <v>1136</v>
      </c>
      <c r="C17" s="337"/>
      <c r="D17" s="337">
        <f>'[2]Année N-2'!J38+'[2]Année N-2'!J39</f>
        <v>634431</v>
      </c>
      <c r="E17" s="337">
        <f>'[2]Année N-1'!J38+'[2]Année N-1'!J39</f>
        <v>614277</v>
      </c>
      <c r="F17" s="337">
        <f>'[2]Année N'!K38+'[2]Année N'!K39</f>
        <v>332576</v>
      </c>
    </row>
    <row r="18" spans="2:9">
      <c r="B18" s="336" t="s">
        <v>1137</v>
      </c>
      <c r="C18" s="337"/>
      <c r="D18" s="337">
        <f>D16+D17</f>
        <v>2</v>
      </c>
      <c r="E18" s="337">
        <f t="shared" ref="E18:F18" si="3">E16+E17</f>
        <v>1</v>
      </c>
      <c r="F18" s="337">
        <f t="shared" si="3"/>
        <v>73646</v>
      </c>
    </row>
    <row r="19" spans="2:9">
      <c r="B19" s="330" t="s">
        <v>1138</v>
      </c>
      <c r="C19" s="288"/>
      <c r="D19" s="288">
        <f>IF('[2]Année N-2'!I94=0,'[2]Année N-2'!G363,'[2]Année N-2'!I94)</f>
        <v>0</v>
      </c>
      <c r="E19" s="288">
        <f>IF('[2]Année N-1'!I94=0,'[2]Année N-1'!G363,'[2]Année N-1'!I94)</f>
        <v>0</v>
      </c>
      <c r="F19" s="288">
        <f>IF('[2]Année N'!J94=0,'[2]Année N'!H363,'[2]Année N'!J94)</f>
        <v>73646</v>
      </c>
    </row>
    <row r="20" spans="2:9">
      <c r="B20" s="338" t="s">
        <v>1069</v>
      </c>
      <c r="C20" s="315"/>
      <c r="D20" s="315">
        <f>'[2]Année N-2'!O501</f>
        <v>0</v>
      </c>
      <c r="E20" s="315">
        <f>'[2]Année N-1'!O502</f>
        <v>0</v>
      </c>
      <c r="F20" s="315">
        <f>'[2]Année N'!P502</f>
        <v>0</v>
      </c>
    </row>
    <row r="21" spans="2:9">
      <c r="B21" s="330" t="s">
        <v>1070</v>
      </c>
      <c r="C21" s="288"/>
      <c r="D21" s="288">
        <f>'[2]Année N-2'!G371</f>
        <v>0</v>
      </c>
      <c r="E21" s="288">
        <f>'[2]Année N-1'!G371</f>
        <v>0</v>
      </c>
      <c r="F21" s="288">
        <f>'[2]Année N'!H371</f>
        <v>0</v>
      </c>
    </row>
    <row r="22" spans="2:9" ht="15.75" thickBot="1">
      <c r="B22" s="339" t="s">
        <v>1071</v>
      </c>
      <c r="C22" s="340"/>
      <c r="D22" s="340"/>
      <c r="E22" s="340"/>
      <c r="F22" s="340"/>
      <c r="H22" s="341" t="s">
        <v>1139</v>
      </c>
      <c r="I22" s="341"/>
    </row>
    <row r="23" spans="2:9" ht="15.75" thickBot="1">
      <c r="B23" s="1656" t="s">
        <v>1140</v>
      </c>
      <c r="C23" s="1657"/>
      <c r="D23" s="1657"/>
      <c r="E23" s="1657"/>
      <c r="F23" s="1658"/>
    </row>
    <row r="24" spans="2:9">
      <c r="B24" s="333" t="s">
        <v>1141</v>
      </c>
      <c r="C24" s="302"/>
      <c r="D24" s="302"/>
      <c r="E24" s="302"/>
      <c r="F24" s="302"/>
      <c r="H24" t="s">
        <v>1142</v>
      </c>
    </row>
    <row r="25" spans="2:9">
      <c r="B25" s="336" t="s">
        <v>1143</v>
      </c>
      <c r="C25" s="337"/>
      <c r="D25" s="337"/>
      <c r="E25" s="337"/>
      <c r="F25" s="337"/>
    </row>
    <row r="26" spans="2:9">
      <c r="B26" s="330" t="s">
        <v>1144</v>
      </c>
      <c r="C26" s="288"/>
      <c r="D26" s="288"/>
      <c r="E26" s="288"/>
      <c r="F26" s="288"/>
    </row>
    <row r="27" spans="2:9">
      <c r="B27" s="330" t="s">
        <v>1145</v>
      </c>
      <c r="C27" s="288"/>
      <c r="D27" s="288"/>
      <c r="E27" s="288"/>
      <c r="F27" s="288"/>
    </row>
    <row r="28" spans="2:9">
      <c r="B28" s="330" t="s">
        <v>1146</v>
      </c>
      <c r="C28" s="288"/>
      <c r="D28" s="288"/>
      <c r="E28" s="288"/>
      <c r="F28" s="288"/>
    </row>
    <row r="29" spans="2:9" ht="15.75" thickBot="1">
      <c r="B29" s="342" t="s">
        <v>1147</v>
      </c>
      <c r="C29" s="332"/>
      <c r="D29" s="332"/>
      <c r="E29" s="332"/>
      <c r="F29" s="332"/>
    </row>
    <row r="30" spans="2:9" ht="15.75" thickBot="1">
      <c r="B30" s="1659" t="s">
        <v>1148</v>
      </c>
      <c r="C30" s="1660"/>
      <c r="D30" s="1660"/>
      <c r="E30" s="1660"/>
      <c r="F30" s="1661"/>
    </row>
    <row r="31" spans="2:9">
      <c r="B31" s="333" t="s">
        <v>1149</v>
      </c>
      <c r="C31" s="302"/>
      <c r="D31" s="302">
        <f>'[2]Année N-2'!G29+'[2]Année N-2'!G30+'[2]Année N-2'!G31+'[2]Année N-2'!G32+'[2]Année N-2'!G33</f>
        <v>9830</v>
      </c>
      <c r="E31" s="302">
        <f>'[2]Année N-1'!G29+'[2]Année N-1'!G30+'[2]Année N-1'!G31+'[2]Année N-1'!G32+'[2]Année N-1'!G33</f>
        <v>8685</v>
      </c>
      <c r="F31" s="302">
        <f>'[2]Année N'!H29+'[2]Année N'!H30+'[2]Année N'!H31+'[2]Année N'!H32+'[2]Année N'!H33</f>
        <v>47132</v>
      </c>
    </row>
    <row r="32" spans="2:9">
      <c r="B32" s="330" t="s">
        <v>1150</v>
      </c>
      <c r="C32" s="302"/>
      <c r="D32" s="302">
        <f>'[2]Année N-2'!G34</f>
        <v>0</v>
      </c>
      <c r="E32" s="302">
        <f>'[2]Année N-1'!G34</f>
        <v>0</v>
      </c>
      <c r="F32" s="302">
        <f>'[2]Année N'!H34</f>
        <v>0</v>
      </c>
    </row>
    <row r="33" spans="2:6">
      <c r="B33" s="330" t="s">
        <v>1151</v>
      </c>
      <c r="C33" s="302"/>
      <c r="D33" s="302">
        <f>'[2]Année N-2'!G35+'[2]Année N-2'!O501</f>
        <v>879965</v>
      </c>
      <c r="E33" s="302">
        <f>'[2]Année N-1'!G35+'[2]Année N-1'!O502</f>
        <v>1020966</v>
      </c>
      <c r="F33" s="302">
        <f>'[2]Année N'!H35+'[2]Année N'!P502</f>
        <v>1336026</v>
      </c>
    </row>
    <row r="34" spans="2:6">
      <c r="B34" s="330" t="s">
        <v>1152</v>
      </c>
      <c r="C34" s="302"/>
      <c r="D34" s="302">
        <f>'[2]Année N-2'!I348+'[2]Année N-2'!I350+'[2]Année N-2'!I351</f>
        <v>2844</v>
      </c>
      <c r="E34" s="302">
        <f>'[2]Année N-1'!I348+'[2]Année N-1'!I350+'[2]Année N-1'!I351</f>
        <v>5227</v>
      </c>
      <c r="F34" s="302">
        <f>'[2]Année N'!J348+'[2]Année N'!J350+'[2]Année N'!J351</f>
        <v>8438</v>
      </c>
    </row>
    <row r="35" spans="2:6">
      <c r="B35" s="330" t="s">
        <v>1153</v>
      </c>
      <c r="C35" s="302"/>
      <c r="D35" s="302">
        <f>'[2]Année N-2'!I347</f>
        <v>1524</v>
      </c>
      <c r="E35" s="302">
        <f>'[2]Année N-1'!I347</f>
        <v>1524</v>
      </c>
      <c r="F35" s="302">
        <f>'[2]Année N'!J347</f>
        <v>0</v>
      </c>
    </row>
    <row r="36" spans="2:6">
      <c r="B36" s="330" t="s">
        <v>1154</v>
      </c>
      <c r="C36" s="302"/>
      <c r="D36" s="302">
        <f>'[2]Année N-2'!G40</f>
        <v>3031</v>
      </c>
      <c r="E36" s="302">
        <f>'[2]Année N-1'!G40</f>
        <v>24459</v>
      </c>
      <c r="F36" s="302">
        <f>'[2]Année N'!H40</f>
        <v>25317</v>
      </c>
    </row>
    <row r="37" spans="2:6">
      <c r="B37" s="330" t="s">
        <v>1128</v>
      </c>
      <c r="C37" s="302"/>
      <c r="D37" s="302">
        <f>'[2]Année N-2'!I79</f>
        <v>0</v>
      </c>
      <c r="E37" s="302">
        <f>'[2]Année N-1'!I79</f>
        <v>0</v>
      </c>
      <c r="F37" s="302">
        <f>'[2]Année N'!J79</f>
        <v>0</v>
      </c>
    </row>
    <row r="38" spans="2:6">
      <c r="B38" s="330" t="s">
        <v>1155</v>
      </c>
      <c r="C38" s="302"/>
      <c r="D38" s="302">
        <f>'[2]Année N-2'!I80</f>
        <v>196571</v>
      </c>
      <c r="E38" s="302">
        <f>'[2]Année N-1'!I80</f>
        <v>137993</v>
      </c>
      <c r="F38" s="302">
        <f>'[2]Année N'!J80</f>
        <v>312533</v>
      </c>
    </row>
    <row r="39" spans="2:6">
      <c r="B39" s="330" t="s">
        <v>1156</v>
      </c>
      <c r="C39" s="302"/>
      <c r="D39" s="302">
        <f>'[2]Année N-2'!I81-'[2]Année N-2'!G369-'[2]Année N-2'!G371</f>
        <v>453104</v>
      </c>
      <c r="E39" s="302">
        <f>'[2]Année N-1'!I81-'[2]Année N-1'!G369-'[2]Année N-1'!G371</f>
        <v>451427</v>
      </c>
      <c r="F39" s="302">
        <f>'[2]Année N'!J81-'[2]Année N'!H369-'[2]Année N'!H371</f>
        <v>490388</v>
      </c>
    </row>
    <row r="40" spans="2:6">
      <c r="B40" s="330" t="s">
        <v>1157</v>
      </c>
      <c r="C40" s="302"/>
      <c r="D40" s="302">
        <f>'[2]Année N-2'!L314</f>
        <v>0</v>
      </c>
      <c r="E40" s="302">
        <f>'[2]Année N-1'!L314</f>
        <v>0</v>
      </c>
      <c r="F40" s="302">
        <f>'[2]Année N'!M314</f>
        <v>0</v>
      </c>
    </row>
    <row r="41" spans="2:6">
      <c r="B41" s="330" t="s">
        <v>1158</v>
      </c>
      <c r="C41" s="302"/>
      <c r="D41" s="302">
        <f>'[2]Année N-2'!I84</f>
        <v>0</v>
      </c>
      <c r="E41" s="302">
        <f>'[2]Année N-1'!I84</f>
        <v>0</v>
      </c>
      <c r="F41" s="302">
        <f>'[2]Année N-1'!I84</f>
        <v>0</v>
      </c>
    </row>
    <row r="42" spans="2:6">
      <c r="B42" s="336" t="s">
        <v>1159</v>
      </c>
      <c r="C42" s="335"/>
      <c r="D42" s="335">
        <f>D31+D32+D33+D34+D35+D36-D37-D38-D39-D40-D41</f>
        <v>247519</v>
      </c>
      <c r="E42" s="335">
        <f t="shared" ref="E42:F42" si="4">E31+E32+E33+E34+E35+E36-E37-E38-E39-E40-E41</f>
        <v>471441</v>
      </c>
      <c r="F42" s="335">
        <f t="shared" si="4"/>
        <v>613992</v>
      </c>
    </row>
    <row r="43" spans="2:6">
      <c r="B43" s="330" t="s">
        <v>1160</v>
      </c>
      <c r="C43" s="302"/>
      <c r="D43" s="302">
        <f>'[2]Année N-2'!G36-'[2]Année N-2'!I348-'[2]Année N-2'!I350-'[2]Année N-2'!I351-'[2]Année N-2'!I347-'[2]Année N-2'!I353</f>
        <v>17315</v>
      </c>
      <c r="E43" s="302">
        <f>'[2]Année N-1'!G36-'[2]Année N-1'!I348-'[2]Année N-1'!I350-'[2]Année N-1'!I351-'[2]Année N-1'!I347-'[2]Année N-1'!I353</f>
        <v>1</v>
      </c>
      <c r="F43" s="302">
        <f>'[2]Année N'!H36-'[2]Année N'!J348-'[2]Année N'!J350-'[2]Année N'!J351-'[2]Année N'!J347-'[2]Année N'!J353</f>
        <v>61056</v>
      </c>
    </row>
    <row r="44" spans="2:6">
      <c r="B44" s="330" t="s">
        <v>1161</v>
      </c>
      <c r="C44" s="302"/>
      <c r="D44" s="302">
        <f>'[2]Année N-2'!I353</f>
        <v>0</v>
      </c>
      <c r="E44" s="302">
        <f>'[2]Année N-1'!I353</f>
        <v>0</v>
      </c>
      <c r="F44" s="302">
        <f>'[2]Année N'!J353</f>
        <v>0</v>
      </c>
    </row>
    <row r="45" spans="2:6">
      <c r="B45" s="330" t="s">
        <v>1162</v>
      </c>
      <c r="C45" s="302"/>
      <c r="D45" s="302">
        <f>'[2]Année N-2'!I82</f>
        <v>0</v>
      </c>
      <c r="E45" s="302">
        <f>'[2]Année N-1'!I82</f>
        <v>0</v>
      </c>
      <c r="F45" s="302">
        <f>'[2]Année N'!J82</f>
        <v>0</v>
      </c>
    </row>
    <row r="46" spans="2:6">
      <c r="B46" s="330" t="s">
        <v>1163</v>
      </c>
      <c r="C46" s="302"/>
      <c r="D46" s="302">
        <f>'[2]Année N-2'!G369</f>
        <v>0</v>
      </c>
      <c r="E46" s="302">
        <f>'[2]Année N-1'!G369</f>
        <v>41014</v>
      </c>
      <c r="F46" s="302">
        <f>'[2]Année N'!H369</f>
        <v>0</v>
      </c>
    </row>
    <row r="47" spans="2:6">
      <c r="B47" s="330" t="s">
        <v>1164</v>
      </c>
      <c r="C47" s="302"/>
      <c r="D47" s="302">
        <f>IF('[2]Année N-2'!N379&lt;'[2]Année N-2'!I83,'[2]Année N-2'!I83-'[2]Année N-2'!N379,'[2]Année N-2'!I83)</f>
        <v>4445</v>
      </c>
      <c r="E47" s="302">
        <f>IF('[2]Année N-1'!N379&lt;'[2]Année N-1'!I83,'[2]Année N-1'!I83-'[2]Année N-1'!N379,'[2]Année N-1'!I83)</f>
        <v>5709</v>
      </c>
      <c r="F47" s="302">
        <f>IF('[2]Année N'!O379&lt;'[2]Année N'!J83,'[2]Année N'!J83-'[2]Année N'!O379,'[2]Année N'!J83)</f>
        <v>11619</v>
      </c>
    </row>
    <row r="48" spans="2:6">
      <c r="B48" s="336" t="s">
        <v>1165</v>
      </c>
      <c r="C48" s="335"/>
      <c r="D48" s="335">
        <f>D43+D44-D45-D46-D47</f>
        <v>12870</v>
      </c>
      <c r="E48" s="335">
        <f t="shared" ref="E48:F48" si="5">E43+E44-E45-E46-E47</f>
        <v>-46722</v>
      </c>
      <c r="F48" s="335">
        <f t="shared" si="5"/>
        <v>49437</v>
      </c>
    </row>
    <row r="49" spans="2:6">
      <c r="B49" s="336" t="s">
        <v>1166</v>
      </c>
      <c r="C49" s="335">
        <f>'[2]Année N-2'!K29+'[2]Année N-2'!K30+'[2]Année N-2'!K31+'[2]Année N-2'!K32+'[2]Année N-2'!K34+'[2]Année N-2'!K35+'[2]Année N-2'!K36+'[2]Année N-2'!K37+'[2]Année N-2'!K40+'[2]Année N-2'!F325-'[2]Année N-2'!J79-'[2]Année N-2'!J80-'[2]Année N-2'!J81-'[2]Année N-2'!J82-'[2]Année N-2'!J83-'[2]Année N-2'!J84</f>
        <v>-32560</v>
      </c>
      <c r="D49" s="335">
        <f>D42+D48</f>
        <v>260389</v>
      </c>
      <c r="E49" s="335">
        <f t="shared" ref="E49:F49" si="6">E42+E48</f>
        <v>424719</v>
      </c>
      <c r="F49" s="335">
        <f t="shared" si="6"/>
        <v>663429</v>
      </c>
    </row>
    <row r="50" spans="2:6">
      <c r="B50" s="343" t="s">
        <v>1167</v>
      </c>
      <c r="C50" s="344"/>
      <c r="D50" s="345">
        <f>D49-C49</f>
        <v>292949</v>
      </c>
      <c r="E50" s="345">
        <f>E49-D49</f>
        <v>164330</v>
      </c>
      <c r="F50" s="345">
        <f>F49-E49</f>
        <v>238710</v>
      </c>
    </row>
    <row r="55" spans="2:6">
      <c r="B55" s="328" t="s">
        <v>1121</v>
      </c>
      <c r="C55" s="329" t="s">
        <v>1023</v>
      </c>
      <c r="D55" s="329" t="s">
        <v>1024</v>
      </c>
      <c r="E55" s="329" t="s">
        <v>1025</v>
      </c>
      <c r="F55" s="329" t="s">
        <v>1026</v>
      </c>
    </row>
    <row r="56" spans="2:6">
      <c r="B56" s="328" t="s">
        <v>1122</v>
      </c>
      <c r="C56" s="329"/>
      <c r="D56" s="329">
        <f>D3</f>
        <v>12</v>
      </c>
      <c r="E56" s="329">
        <f t="shared" ref="E56:F56" si="7">E3</f>
        <v>12</v>
      </c>
      <c r="F56" s="329">
        <f t="shared" si="7"/>
        <v>12</v>
      </c>
    </row>
    <row r="57" spans="2:6">
      <c r="B57" s="346" t="s">
        <v>1027</v>
      </c>
      <c r="C57" s="302">
        <f>'[2]Année N-2'!J68</f>
        <v>1017746</v>
      </c>
      <c r="D57" s="302"/>
      <c r="E57" s="302"/>
      <c r="F57" s="302"/>
    </row>
    <row r="58" spans="2:6">
      <c r="B58" s="346" t="s">
        <v>1168</v>
      </c>
      <c r="C58" s="302">
        <f>'[2]Année N-2'!I71</f>
        <v>0</v>
      </c>
      <c r="D58" s="302"/>
      <c r="E58" s="302"/>
      <c r="F58" s="302"/>
    </row>
    <row r="59" spans="2:6">
      <c r="B59" s="346" t="s">
        <v>1169</v>
      </c>
      <c r="C59" s="302">
        <f>'[2]Année N-2'!I74</f>
        <v>0</v>
      </c>
      <c r="D59" s="302"/>
      <c r="E59" s="302"/>
      <c r="F59" s="302"/>
    </row>
    <row r="60" spans="2:6">
      <c r="B60" s="346" t="s">
        <v>1170</v>
      </c>
      <c r="C60" s="302">
        <f>'[2]Année N-2'!I75+'[2]Année N-2'!I76+'[2]Année N-2'!I77+'[2]Année N-2'!I78</f>
        <v>0</v>
      </c>
      <c r="D60" s="302"/>
      <c r="E60" s="302"/>
      <c r="F60" s="302"/>
    </row>
    <row r="61" spans="2:6">
      <c r="B61" s="346" t="s">
        <v>1171</v>
      </c>
      <c r="C61" s="302">
        <f>'[2]Année N-2'!F325</f>
        <v>72739</v>
      </c>
      <c r="D61" s="302"/>
      <c r="E61" s="302"/>
      <c r="F61" s="302"/>
    </row>
    <row r="62" spans="2:6">
      <c r="B62" s="330" t="s">
        <v>1172</v>
      </c>
      <c r="C62" s="302">
        <f>'[2]Année N-2'!K28</f>
        <v>60490</v>
      </c>
      <c r="D62" s="302"/>
      <c r="E62" s="302"/>
      <c r="F62" s="302"/>
    </row>
    <row r="63" spans="2:6">
      <c r="B63" s="347" t="s">
        <v>1173</v>
      </c>
      <c r="C63" s="302">
        <f>C57+C58+C59+C60+C61-C62</f>
        <v>1029995</v>
      </c>
      <c r="D63" s="302"/>
      <c r="E63" s="302">
        <f t="shared" ref="E63:F63" si="8">E57+E58+E59+E60+E61-E62</f>
        <v>0</v>
      </c>
      <c r="F63" s="302">
        <f t="shared" si="8"/>
        <v>0</v>
      </c>
    </row>
  </sheetData>
  <mergeCells count="3">
    <mergeCell ref="B4:F4"/>
    <mergeCell ref="B23:F23"/>
    <mergeCell ref="B30:F30"/>
  </mergeCells>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B2:H95"/>
  <sheetViews>
    <sheetView topLeftCell="A52" zoomScaleNormal="100" workbookViewId="0">
      <selection activeCell="F40" sqref="F40:I41"/>
    </sheetView>
  </sheetViews>
  <sheetFormatPr baseColWidth="10" defaultRowHeight="15" outlineLevelRow="1"/>
  <cols>
    <col min="1" max="1" width="11.42578125" style="350"/>
    <col min="2" max="2" width="70" style="350" bestFit="1" customWidth="1"/>
    <col min="3" max="5" width="14.85546875" style="350" customWidth="1"/>
    <col min="6" max="16384" width="11.42578125" style="350"/>
  </cols>
  <sheetData>
    <row r="2" spans="2:8">
      <c r="B2" s="348" t="s">
        <v>1121</v>
      </c>
      <c r="C2" s="349" t="s">
        <v>1024</v>
      </c>
      <c r="D2" s="349" t="s">
        <v>1025</v>
      </c>
      <c r="E2" s="349" t="s">
        <v>1026</v>
      </c>
    </row>
    <row r="3" spans="2:8">
      <c r="B3" s="348" t="s">
        <v>1122</v>
      </c>
      <c r="C3" s="349">
        <f>'[2]Données Initiales'!E4</f>
        <v>12</v>
      </c>
      <c r="D3" s="349">
        <f>'[2]Données Initiales'!E3</f>
        <v>12</v>
      </c>
      <c r="E3" s="349">
        <f>'[2]Données Initiales'!E2</f>
        <v>12</v>
      </c>
    </row>
    <row r="4" spans="2:8">
      <c r="B4" s="1662" t="s">
        <v>1174</v>
      </c>
      <c r="C4" s="1662"/>
      <c r="D4" s="1662"/>
      <c r="E4" s="1662"/>
    </row>
    <row r="5" spans="2:8">
      <c r="B5" s="351" t="s">
        <v>1175</v>
      </c>
      <c r="C5" s="352">
        <f>'[2]Année N-2'!K38+'[2]Année N-2'!K39</f>
        <v>1062554</v>
      </c>
      <c r="D5" s="352">
        <f>C41</f>
        <v>634431</v>
      </c>
      <c r="E5" s="352">
        <f>D41</f>
        <v>614277</v>
      </c>
    </row>
    <row r="6" spans="2:8">
      <c r="B6" s="353" t="str">
        <f>'[2]Compte de résultat'!C20</f>
        <v>EXCEDENT BRUT D'EXPLOITATION (EBE)</v>
      </c>
      <c r="C6" s="352">
        <f>'[2]Compte de résultat'!E20</f>
        <v>242339</v>
      </c>
      <c r="D6" s="352">
        <f>'[2]Compte de résultat'!F20</f>
        <v>414904</v>
      </c>
      <c r="E6" s="352">
        <f>'[2]Compte de résultat'!G20</f>
        <v>177674</v>
      </c>
    </row>
    <row r="7" spans="2:8">
      <c r="B7" s="354" t="s">
        <v>1176</v>
      </c>
      <c r="C7" s="355">
        <f>BFR!D49-BFR!C49</f>
        <v>292949</v>
      </c>
      <c r="D7" s="356">
        <f>BFR!E49-BFR!D49</f>
        <v>164330</v>
      </c>
      <c r="E7" s="356">
        <f>BFR!F49-BFR!E49</f>
        <v>238710</v>
      </c>
      <c r="H7" s="350" t="s">
        <v>1177</v>
      </c>
    </row>
    <row r="8" spans="2:8">
      <c r="B8" s="354" t="s">
        <v>1178</v>
      </c>
      <c r="C8" s="356">
        <f>'[2]Année N-2'!L314-'[2]Année N-2'!F314</f>
        <v>0</v>
      </c>
      <c r="D8" s="356">
        <f>'[2]Année N-1'!L314-'[2]Année N-2'!L314</f>
        <v>0</v>
      </c>
      <c r="E8" s="356">
        <f>'[2]Année N'!M314-'[2]Année N-1'!L314</f>
        <v>0</v>
      </c>
    </row>
    <row r="9" spans="2:8">
      <c r="B9" s="354" t="s">
        <v>1179</v>
      </c>
      <c r="C9" s="356">
        <f>'[2]Année N-2'!I110</f>
        <v>0</v>
      </c>
      <c r="D9" s="356">
        <f>'[2]Année N-1'!I110</f>
        <v>0</v>
      </c>
      <c r="E9" s="356">
        <f>'[2]Année N'!J110</f>
        <v>0</v>
      </c>
    </row>
    <row r="10" spans="2:8">
      <c r="B10" s="354" t="s">
        <v>1180</v>
      </c>
      <c r="C10" s="356">
        <f>'[2]Année N-2'!I130-'[2]Année N-2'!I131</f>
        <v>0</v>
      </c>
      <c r="D10" s="356">
        <f>'[2]Année N-1'!I130-'[2]Année N-1'!I131</f>
        <v>0</v>
      </c>
      <c r="E10" s="356">
        <f>'[2]Année N'!J130-'[2]Année N'!J131</f>
        <v>0</v>
      </c>
    </row>
    <row r="11" spans="2:8">
      <c r="B11" s="354" t="s">
        <v>1104</v>
      </c>
      <c r="C11" s="356">
        <f>'[2]Année N-2'!I113-'[2]Année N-2'!I127</f>
        <v>1193</v>
      </c>
      <c r="D11" s="356">
        <f>'[2]Année N-1'!I113-'[2]Année N-1'!I127</f>
        <v>-12035</v>
      </c>
      <c r="E11" s="356">
        <f>'[2]Année N'!J113-'[2]Année N'!J127</f>
        <v>-37</v>
      </c>
    </row>
    <row r="12" spans="2:8">
      <c r="B12" s="354" t="s">
        <v>1181</v>
      </c>
      <c r="C12" s="356">
        <f>'[2]Année N-2'!I132+'[2]Année N-2'!I133+'[2]Année N-1'!I134</f>
        <v>0</v>
      </c>
      <c r="D12" s="356">
        <f>'[2]Année N-1'!I132+'[2]Année N-1'!I133+'[2]Année N-1'!I134</f>
        <v>0</v>
      </c>
      <c r="E12" s="356">
        <f>'[2]Année N'!J132+'[2]Année N'!J133+'[2]Année N'!J134</f>
        <v>1417</v>
      </c>
    </row>
    <row r="13" spans="2:8">
      <c r="B13" s="354" t="s">
        <v>1182</v>
      </c>
      <c r="C13" s="356">
        <f>'[2]Année N-2'!I137-'[2]Année N-2'!I142</f>
        <v>19051</v>
      </c>
      <c r="D13" s="356">
        <f>'[2]Année N-1'!I137-'[2]Année N-1'!I142</f>
        <v>3864</v>
      </c>
      <c r="E13" s="356">
        <f>'[2]Année N'!J137-'[2]Année N'!J142</f>
        <v>7730</v>
      </c>
    </row>
    <row r="14" spans="2:8">
      <c r="B14" s="354" t="s">
        <v>1183</v>
      </c>
      <c r="C14" s="356">
        <f>'[2]Année N-2'!J155-'[2]Année N-2'!J159</f>
        <v>-1285</v>
      </c>
      <c r="D14" s="356">
        <f>'[2]Année N-1'!J155-'[2]Année N-1'!J159</f>
        <v>-290</v>
      </c>
      <c r="E14" s="356">
        <f>'[2]Année N'!K155-'[2]Année N'!K159</f>
        <v>-5326</v>
      </c>
    </row>
    <row r="15" spans="2:8">
      <c r="B15" s="354" t="s">
        <v>1184</v>
      </c>
      <c r="C15" s="356">
        <f>'[2]Année N-2'!I136-'[2]Année N-2'!I141</f>
        <v>0</v>
      </c>
      <c r="D15" s="356">
        <f>'[2]Année N-1'!I136-'[2]Année N-1'!I141</f>
        <v>0</v>
      </c>
      <c r="E15" s="356">
        <f>'[2]Année N'!J136-'[2]Année N'!J141</f>
        <v>0</v>
      </c>
    </row>
    <row r="16" spans="2:8">
      <c r="B16" s="354" t="s">
        <v>1185</v>
      </c>
      <c r="C16" s="356">
        <f>'[2]Année N-2'!J164</f>
        <v>0</v>
      </c>
      <c r="D16" s="356">
        <f>'[2]Année N-1'!J164</f>
        <v>0</v>
      </c>
      <c r="E16" s="356">
        <f>'[2]Année N'!K164</f>
        <v>0</v>
      </c>
    </row>
    <row r="17" spans="2:7">
      <c r="B17" s="354" t="s">
        <v>1186</v>
      </c>
      <c r="C17" s="356">
        <f>'[2]Année N-2'!J165</f>
        <v>77578</v>
      </c>
      <c r="D17" s="356">
        <f>'[2]Année N-1'!J165</f>
        <v>119393</v>
      </c>
      <c r="E17" s="356">
        <f>'[2]Année N'!K165</f>
        <v>30709</v>
      </c>
    </row>
    <row r="18" spans="2:7">
      <c r="B18" s="357" t="s">
        <v>1187</v>
      </c>
      <c r="C18" s="358">
        <f>C6-C7-C8-C9+C10+C11+C12+C13+C14+C15-C16-C17</f>
        <v>-109229</v>
      </c>
      <c r="D18" s="358">
        <f t="shared" ref="D18:E18" si="0">D6-D7-D8-D9+D10+D11+D12+D13+D14+D15-D16-D17</f>
        <v>122720</v>
      </c>
      <c r="E18" s="358">
        <f t="shared" si="0"/>
        <v>-87961</v>
      </c>
    </row>
    <row r="19" spans="2:7">
      <c r="B19" s="346"/>
      <c r="C19" s="359"/>
      <c r="D19" s="359"/>
      <c r="E19" s="359"/>
    </row>
    <row r="20" spans="2:7">
      <c r="B20" s="346" t="s">
        <v>1188</v>
      </c>
      <c r="C20" s="359">
        <f>0.75*'[2]Année N-2'!O499-0.75*'[2]Année N-2'!S499+0.75*'[2]Année N-2'!J172</f>
        <v>6323.25</v>
      </c>
      <c r="D20" s="359">
        <f>0.75*'[2]Année N-1'!O500-0.75*'[2]Année N-1'!S500+0.75*'[2]Année N-1'!J172</f>
        <v>38598</v>
      </c>
      <c r="E20" s="359">
        <f>0.75*'[2]Année N'!P500-0.75*'[2]Année N'!T500+0.75*'[2]Année N'!K172</f>
        <v>-2047.5</v>
      </c>
    </row>
    <row r="21" spans="2:7">
      <c r="B21" s="346" t="s">
        <v>1189</v>
      </c>
      <c r="C21" s="359">
        <f>0.5*'[2]Année N-2'!O500-0.5*'[2]Année N-2'!S500+0.5*'[2]Année N-2'!J173</f>
        <v>0</v>
      </c>
      <c r="D21" s="359">
        <f>0.5*'[2]Année N-1'!O501-0.5*'[2]Année N-1'!S501+0.5*'[2]Année N-1'!J173</f>
        <v>0</v>
      </c>
      <c r="E21" s="359">
        <f>0.5*'[2]Année N'!P501-0.5*'[2]Année N'!T501+0.5*'[2]Année N'!K173</f>
        <v>0</v>
      </c>
    </row>
    <row r="22" spans="2:7">
      <c r="B22" s="346" t="s">
        <v>1190</v>
      </c>
      <c r="C22" s="359">
        <f>'[2]Année N-2'!L224-'[2]Année N-2'!F246</f>
        <v>4709</v>
      </c>
      <c r="D22" s="359">
        <f>'[2]Année N-1'!L224</f>
        <v>7470</v>
      </c>
      <c r="E22" s="359">
        <f>'[2]Année N'!M224</f>
        <v>16475</v>
      </c>
    </row>
    <row r="23" spans="2:7">
      <c r="B23" s="360" t="s">
        <v>1191</v>
      </c>
      <c r="C23" s="359">
        <f>'[2]Année N-2'!J156-'[2]Année N-2'!J160</f>
        <v>0</v>
      </c>
      <c r="D23" s="359">
        <f>'[2]Année N-1'!J156-'[2]Année N-1'!J160</f>
        <v>5017</v>
      </c>
      <c r="E23" s="359">
        <f>'[2]Année N'!K156-'[2]Année N'!K160</f>
        <v>200</v>
      </c>
    </row>
    <row r="24" spans="2:7">
      <c r="B24" s="360" t="s">
        <v>1192</v>
      </c>
      <c r="C24" s="359">
        <f>'[2]Année N-2'!J160</f>
        <v>0</v>
      </c>
      <c r="D24" s="359">
        <f>'[2]Année N-1'!J160</f>
        <v>0</v>
      </c>
      <c r="E24" s="359">
        <f>'[2]Année N'!K160</f>
        <v>0</v>
      </c>
    </row>
    <row r="25" spans="2:7">
      <c r="B25" s="361" t="s">
        <v>1193</v>
      </c>
      <c r="C25" s="359">
        <f>-C20-C21-C22-C32-C30+C23+C24</f>
        <v>-15691.75</v>
      </c>
      <c r="D25" s="359">
        <f>-D20-D21-D22-D32-D30+D23+D24</f>
        <v>-49172.25</v>
      </c>
      <c r="E25" s="359">
        <f>-E20-E21-E22-E32-E30+E23+E24</f>
        <v>-20395</v>
      </c>
    </row>
    <row r="26" spans="2:7">
      <c r="B26" s="361" t="s">
        <v>1194</v>
      </c>
      <c r="C26" s="358">
        <f>C25+C18</f>
        <v>-124920.75</v>
      </c>
      <c r="D26" s="358">
        <f>D25+D18</f>
        <v>73547.75</v>
      </c>
      <c r="E26" s="358">
        <f>E25+E18</f>
        <v>-108356</v>
      </c>
    </row>
    <row r="27" spans="2:7">
      <c r="B27" s="361"/>
      <c r="C27" s="358"/>
      <c r="D27" s="358"/>
      <c r="E27" s="358"/>
    </row>
    <row r="28" spans="2:7">
      <c r="B28" s="360" t="s">
        <v>1195</v>
      </c>
      <c r="C28" s="358">
        <f>'[2]Année N-2'!G374-'[2]Année N-2'!O374</f>
        <v>0</v>
      </c>
      <c r="D28" s="358">
        <f>'[2]Année N-1'!G374-'[2]Année N-2'!G374</f>
        <v>0</v>
      </c>
      <c r="E28" s="358">
        <f>'[2]Année N'!H374-'[2]Année N-1'!G374</f>
        <v>0</v>
      </c>
      <c r="G28" s="350" t="s">
        <v>1196</v>
      </c>
    </row>
    <row r="29" spans="2:7">
      <c r="B29" s="360" t="s">
        <v>1197</v>
      </c>
      <c r="C29" s="359">
        <f>(0.75*'[2]Année N-2'!O499+0.5*'[2]Année N-2'!O500)-(0.75*'[2]Année N-2'!S499+0.5*'[2]Année N-2'!S500)</f>
        <v>-7655.25</v>
      </c>
      <c r="D29" s="359">
        <f>(0.75*'[2]Année N-1'!O500+0.5*'[2]Année N-1'!O501)-(0.75*'[2]Année N-2'!O499+0.5*'[2]Année N-2'!O500)</f>
        <v>14234.25</v>
      </c>
      <c r="E29" s="359">
        <f>(0.75*'[2]Année N'!P500+0.5*'[2]Année N'!P501)-(0.75*'[2]Année N-1'!O500+0.5*'[2]Année N-1'!O501)</f>
        <v>-13119</v>
      </c>
    </row>
    <row r="30" spans="2:7">
      <c r="B30" s="360" t="s">
        <v>1108</v>
      </c>
      <c r="C30" s="359">
        <f>'[2]Année N-2'!J172/4+'[2]Année N-2'!J173/2</f>
        <v>4659.5</v>
      </c>
      <c r="D30" s="359">
        <f>'[2]Année N-1'!J172/4+'[2]Année N-1'!J173/2</f>
        <v>8121.25</v>
      </c>
      <c r="E30" s="359">
        <f>'[2]Année N'!K172/4+'[2]Année N'!K173/2</f>
        <v>3690.5</v>
      </c>
    </row>
    <row r="31" spans="2:7">
      <c r="B31" s="360" t="s">
        <v>1198</v>
      </c>
      <c r="C31" s="359">
        <f>'[2]Année N-2'!I77+'[2]Année N-2'!I78-'[2]Année N-2'!J77-'[2]Année N-2'!J78-C49-C28</f>
        <v>0</v>
      </c>
      <c r="D31" s="359">
        <f>'[2]Année N-1'!I77+'[2]Année N-1'!I78-'[2]Année N-1'!J77-'[2]Année N-1'!J78-D28-D49</f>
        <v>0</v>
      </c>
      <c r="E31" s="359">
        <f>'[2]Année N'!J77+'[2]Année N'!J78-'[2]Année N'!K77-'[2]Année N'!K78-E28-E49</f>
        <v>8322</v>
      </c>
    </row>
    <row r="32" spans="2:7">
      <c r="B32" s="360" t="s">
        <v>1199</v>
      </c>
      <c r="C32" s="359">
        <f>'[2]Année N-2'!I140</f>
        <v>0</v>
      </c>
      <c r="D32" s="359">
        <f>'[2]Année N-1'!I140</f>
        <v>0</v>
      </c>
      <c r="E32" s="359">
        <f>'[2]Année N'!J140</f>
        <v>2477</v>
      </c>
    </row>
    <row r="33" spans="2:5">
      <c r="B33" s="360" t="s">
        <v>1200</v>
      </c>
      <c r="C33" s="359">
        <f>[2]Passif!G3-[2]Passif!F3+[2]Passif!G5-[2]Passif!F5</f>
        <v>0</v>
      </c>
      <c r="D33" s="359">
        <f>[2]Passif!H3-[2]Passif!G3+[2]Passif!H5-[2]Passif!G5</f>
        <v>0</v>
      </c>
      <c r="E33" s="359">
        <f>[2]Passif!I3-[2]Passif!H3+[2]Passif!I5-[2]Passif!H5</f>
        <v>0</v>
      </c>
    </row>
    <row r="34" spans="2:5" ht="30">
      <c r="B34" s="362" t="s">
        <v>1201</v>
      </c>
      <c r="C34" s="359">
        <f>('[2]Année N-2'!I66+'[2]Année N-2'!I69+'[2]Année N-2'!I70)</f>
        <v>0</v>
      </c>
      <c r="D34" s="359">
        <f>('[2]Année N-1'!I66+'[2]Année N-1'!I69+'[2]Année N-1'!I70)-('[2]Année N-2'!I66+'[2]Année N-2'!I69+'[2]Année N-2'!I70)</f>
        <v>0</v>
      </c>
      <c r="E34" s="359">
        <f>('[2]Année N'!J66+'[2]Année N'!J69+'[2]Année N'!J70)-('[2]Année N-1'!I66+'[2]Année N-1'!I69+'[2]Année N-1'!I70)</f>
        <v>0</v>
      </c>
    </row>
    <row r="35" spans="2:5">
      <c r="B35" s="362" t="s">
        <v>1202</v>
      </c>
      <c r="C35" s="359">
        <f>[2]Passif!F7+[2]Passif!F8+[2]Passif!F9-[2]Passif!G7-[2]Passif!G8-C36</f>
        <v>0</v>
      </c>
      <c r="D35" s="359">
        <f>[2]Passif!G7+[2]Passif!G8+[2]Passif!G9-[2]Passif!H7-[2]Passif!H8-D36</f>
        <v>114447</v>
      </c>
      <c r="E35" s="359">
        <f>[2]Passif!H7+[2]Passif!H8+[2]Passif!H9-[2]Passif!I7-[2]Passif!I8-E36</f>
        <v>257510</v>
      </c>
    </row>
    <row r="36" spans="2:5">
      <c r="B36" s="360" t="s">
        <v>1203</v>
      </c>
      <c r="C36" s="359">
        <f>'[2]Année N-2'!T493</f>
        <v>300000</v>
      </c>
      <c r="D36" s="359">
        <f>'[2]Année N-1'!T494</f>
        <v>0</v>
      </c>
      <c r="E36" s="359">
        <f>'[2]Année N'!U494</f>
        <v>0</v>
      </c>
    </row>
    <row r="37" spans="2:5">
      <c r="B37" s="360"/>
      <c r="C37" s="359"/>
      <c r="D37" s="359"/>
      <c r="E37" s="359"/>
    </row>
    <row r="38" spans="2:5">
      <c r="B38" s="361" t="s">
        <v>1204</v>
      </c>
      <c r="C38" s="358">
        <f>C28+C29+C31+C34-C36-C30-C32+C33-C35</f>
        <v>-312314.75</v>
      </c>
      <c r="D38" s="358">
        <f t="shared" ref="D38:E38" si="1">D28+D29+D31+D34-D36-D30-D32+D33-D35</f>
        <v>-108334</v>
      </c>
      <c r="E38" s="358">
        <f t="shared" si="1"/>
        <v>-268474.5</v>
      </c>
    </row>
    <row r="39" spans="2:5" s="363" customFormat="1">
      <c r="B39" s="361" t="s">
        <v>1205</v>
      </c>
      <c r="C39" s="358">
        <f>C26+C38</f>
        <v>-437235.5</v>
      </c>
      <c r="D39" s="358">
        <f t="shared" ref="D39:E39" si="2">D26+D38</f>
        <v>-34786.25</v>
      </c>
      <c r="E39" s="358">
        <f t="shared" si="2"/>
        <v>-376830.5</v>
      </c>
    </row>
    <row r="40" spans="2:5">
      <c r="B40" s="361" t="s">
        <v>1206</v>
      </c>
      <c r="C40" s="358">
        <f>C5+C39</f>
        <v>625318.5</v>
      </c>
      <c r="D40" s="358">
        <f t="shared" ref="D40:E40" si="3">D5+D39</f>
        <v>599644.75</v>
      </c>
      <c r="E40" s="358">
        <f t="shared" si="3"/>
        <v>237446.5</v>
      </c>
    </row>
    <row r="41" spans="2:5">
      <c r="B41" s="364" t="s">
        <v>1207</v>
      </c>
      <c r="C41" s="365">
        <f>C5+C53</f>
        <v>634431</v>
      </c>
      <c r="D41" s="365">
        <f t="shared" ref="D41:E41" si="4">D5+D53</f>
        <v>614277</v>
      </c>
      <c r="E41" s="365">
        <f t="shared" si="4"/>
        <v>258930</v>
      </c>
    </row>
    <row r="42" spans="2:5">
      <c r="B42" s="364"/>
      <c r="C42" s="365"/>
      <c r="D42" s="365"/>
      <c r="E42" s="365"/>
    </row>
    <row r="44" spans="2:5">
      <c r="C44" s="366">
        <f>-C20-C21+C29-C30</f>
        <v>-18638</v>
      </c>
      <c r="D44" s="366">
        <f t="shared" ref="D44:E44" si="5">-D20-D21+D29-D30</f>
        <v>-32485</v>
      </c>
      <c r="E44" s="366">
        <f t="shared" si="5"/>
        <v>-14762</v>
      </c>
    </row>
    <row r="47" spans="2:5">
      <c r="B47" s="350" t="s">
        <v>1208</v>
      </c>
      <c r="C47" s="367">
        <f>'[2]Année N-2'!J38-'[2]Année N-2'!K38</f>
        <v>-468787</v>
      </c>
      <c r="D47" s="367">
        <f>'[2]Année N-1'!J38-'[2]Année N-1'!K38</f>
        <v>199217</v>
      </c>
      <c r="E47" s="367">
        <f>'[2]Année N'!K38-'[2]Année N'!L38</f>
        <v>-397310</v>
      </c>
    </row>
    <row r="48" spans="2:5">
      <c r="B48" s="350" t="s">
        <v>1209</v>
      </c>
      <c r="C48" s="367">
        <f>'[2]Année N-2'!J39-'[2]Année N-2'!K39</f>
        <v>40664</v>
      </c>
      <c r="D48" s="367">
        <f>'[2]Année N-1'!J39-'[2]Année N-1'!K39</f>
        <v>-219371</v>
      </c>
      <c r="E48" s="367">
        <f>'[2]Année N'!K39-'[2]Année N'!L39</f>
        <v>115609</v>
      </c>
    </row>
    <row r="49" spans="2:5">
      <c r="B49" s="350" t="s">
        <v>1210</v>
      </c>
      <c r="C49" s="367">
        <f>'[2]Année N-2'!I94-'[2]Année N-2'!J94</f>
        <v>0</v>
      </c>
      <c r="D49" s="367">
        <f>'[2]Année N-1'!I94-'[2]Année N-1'!J94</f>
        <v>0</v>
      </c>
      <c r="E49" s="367">
        <f>'[2]Année N'!J94-'[2]Année N'!K94</f>
        <v>73646</v>
      </c>
    </row>
    <row r="50" spans="2:5">
      <c r="B50" s="350" t="s">
        <v>1211</v>
      </c>
      <c r="C50" s="350">
        <f>-'[2]Année N-2'!O501-'[2]Année N-2'!S501</f>
        <v>0</v>
      </c>
      <c r="D50" s="350">
        <f>'[2]Année N-1'!O502-'[2]Année N-1'!S502</f>
        <v>0</v>
      </c>
      <c r="E50" s="350">
        <f>'[2]Année N'!P502-'[2]Année N'!T502</f>
        <v>0</v>
      </c>
    </row>
    <row r="51" spans="2:5">
      <c r="B51" s="350" t="s">
        <v>1212</v>
      </c>
    </row>
    <row r="53" spans="2:5">
      <c r="B53" s="350" t="s">
        <v>1213</v>
      </c>
      <c r="C53" s="367">
        <f>C47+C48-C49-C50</f>
        <v>-428123</v>
      </c>
      <c r="D53" s="367">
        <f t="shared" ref="D53:E53" si="6">D47+D48-D49-D50</f>
        <v>-20154</v>
      </c>
      <c r="E53" s="367">
        <f t="shared" si="6"/>
        <v>-355347</v>
      </c>
    </row>
    <row r="54" spans="2:5">
      <c r="B54" s="350" t="s">
        <v>1214</v>
      </c>
      <c r="C54" s="366">
        <f>C39-C53</f>
        <v>-9112.5</v>
      </c>
      <c r="D54" s="366">
        <f>D39-D53</f>
        <v>-14632.25</v>
      </c>
      <c r="E54" s="366">
        <f t="shared" ref="E54" si="7">E39-E53</f>
        <v>-21483.5</v>
      </c>
    </row>
    <row r="58" spans="2:5">
      <c r="B58" s="348" t="s">
        <v>1121</v>
      </c>
      <c r="C58" s="349" t="s">
        <v>1024</v>
      </c>
      <c r="D58" s="349" t="s">
        <v>1025</v>
      </c>
      <c r="E58" s="349" t="s">
        <v>1026</v>
      </c>
    </row>
    <row r="59" spans="2:5">
      <c r="B59" s="348" t="s">
        <v>1122</v>
      </c>
      <c r="C59" s="349">
        <v>12</v>
      </c>
      <c r="D59" s="349">
        <v>12</v>
      </c>
      <c r="E59" s="349">
        <v>12</v>
      </c>
    </row>
    <row r="60" spans="2:5">
      <c r="B60" s="1662" t="s">
        <v>1174</v>
      </c>
      <c r="C60" s="1662"/>
      <c r="D60" s="1662"/>
      <c r="E60" s="1662"/>
    </row>
    <row r="61" spans="2:5">
      <c r="B61" s="357" t="s">
        <v>1175</v>
      </c>
      <c r="C61" s="358">
        <f>'[2]Année N-2'!K38+'[2]Année N-2'!K39</f>
        <v>1062554</v>
      </c>
      <c r="D61" s="358">
        <f>C92</f>
        <v>634430</v>
      </c>
      <c r="E61" s="358">
        <f>D92</f>
        <v>614278</v>
      </c>
    </row>
    <row r="62" spans="2:5" outlineLevel="1">
      <c r="B62" s="346" t="s">
        <v>1215</v>
      </c>
      <c r="C62" s="359">
        <f>'[2]Compte de résultat'!E40</f>
        <v>163234</v>
      </c>
      <c r="D62" s="359">
        <f>'[2]Compte de résultat'!F40</f>
        <v>271461</v>
      </c>
      <c r="E62" s="359">
        <f>'[2]Compte de résultat'!G40</f>
        <v>87703</v>
      </c>
    </row>
    <row r="63" spans="2:5" outlineLevel="1">
      <c r="B63" s="346" t="s">
        <v>1216</v>
      </c>
      <c r="C63" s="359">
        <f>'[2]Année N-2'!I123+'[2]Année N-2'!I124+'[2]Année N-2'!I125+'[2]Année N-2'!I126</f>
        <v>8588</v>
      </c>
      <c r="D63" s="359">
        <f>'[2]Année N-1'!I123+'[2]Année N-1'!I124+'[2]Année N-1'!I125+'[2]Année N-1'!I126</f>
        <v>7947</v>
      </c>
      <c r="E63" s="359">
        <f>'[2]Année N'!J123+'[2]Année N'!J124+'[2]Année N'!J125+'[2]Année N'!J126</f>
        <v>61324</v>
      </c>
    </row>
    <row r="64" spans="2:5" outlineLevel="1">
      <c r="B64" s="346" t="s">
        <v>1217</v>
      </c>
      <c r="C64" s="359">
        <f>'[2]Compte de résultat'!E24</f>
        <v>2288</v>
      </c>
      <c r="D64" s="359">
        <f>'[2]Compte de résultat'!F24</f>
        <v>13313</v>
      </c>
      <c r="E64" s="359">
        <f>'[2]Compte de résultat'!G24</f>
        <v>0</v>
      </c>
    </row>
    <row r="65" spans="2:5" outlineLevel="1">
      <c r="B65" s="346" t="s">
        <v>1218</v>
      </c>
      <c r="C65" s="359">
        <f>'[2]Année N-2'!I139</f>
        <v>0</v>
      </c>
      <c r="D65" s="359">
        <f>'[2]Année N-1'!I139</f>
        <v>0</v>
      </c>
      <c r="E65" s="359">
        <f>'[2]Année N'!J139</f>
        <v>0</v>
      </c>
    </row>
    <row r="66" spans="2:5" outlineLevel="1">
      <c r="B66" s="346" t="s">
        <v>1219</v>
      </c>
      <c r="C66" s="359">
        <f>'[2]Année N-2'!I135</f>
        <v>0</v>
      </c>
      <c r="D66" s="359">
        <f>'[2]Année N-1'!I135</f>
        <v>0</v>
      </c>
      <c r="E66" s="359">
        <f>'[2]Année N'!J135</f>
        <v>0</v>
      </c>
    </row>
    <row r="67" spans="2:5" outlineLevel="1">
      <c r="B67" s="346" t="s">
        <v>1220</v>
      </c>
      <c r="C67" s="359">
        <f>'[2]Année N-2'!J161</f>
        <v>0</v>
      </c>
      <c r="D67" s="359">
        <f>'[2]Année N-1'!J161</f>
        <v>0</v>
      </c>
      <c r="E67" s="359">
        <f>'[2]Année N'!K161</f>
        <v>0</v>
      </c>
    </row>
    <row r="68" spans="2:5" outlineLevel="1">
      <c r="B68" s="346" t="s">
        <v>1221</v>
      </c>
      <c r="C68" s="359">
        <f>'[2]Année N-2'!J157</f>
        <v>0</v>
      </c>
      <c r="D68" s="359">
        <f>'[2]Année N-1'!J157</f>
        <v>0</v>
      </c>
      <c r="E68" s="359">
        <f>'[2]Année N'!K157</f>
        <v>0</v>
      </c>
    </row>
    <row r="69" spans="2:5" outlineLevel="1">
      <c r="B69" s="346" t="s">
        <v>1222</v>
      </c>
      <c r="C69" s="359">
        <f>'[2]Année N-2'!J160</f>
        <v>0</v>
      </c>
      <c r="D69" s="359">
        <f>'[2]Année N-1'!J160</f>
        <v>0</v>
      </c>
      <c r="E69" s="359">
        <f>'[2]Année N'!K160</f>
        <v>0</v>
      </c>
    </row>
    <row r="70" spans="2:5" outlineLevel="1">
      <c r="B70" s="346" t="s">
        <v>1223</v>
      </c>
      <c r="C70" s="359">
        <f>'[2]Année N-2'!J156</f>
        <v>0</v>
      </c>
      <c r="D70" s="359">
        <f>'[2]Année N-1'!J156</f>
        <v>5017</v>
      </c>
      <c r="E70" s="359">
        <f>'[2]Année N'!K156</f>
        <v>200</v>
      </c>
    </row>
    <row r="71" spans="2:5">
      <c r="B71" s="357" t="s">
        <v>1224</v>
      </c>
      <c r="C71" s="358">
        <f>C62+C63-C64+C65-C66+C67-C68+C69-C70</f>
        <v>169534</v>
      </c>
      <c r="D71" s="358">
        <f t="shared" ref="D71:E71" si="8">D62+D63-D64+D65-D66+D67-D68+D69-D70</f>
        <v>261078</v>
      </c>
      <c r="E71" s="358">
        <f t="shared" si="8"/>
        <v>148827</v>
      </c>
    </row>
    <row r="72" spans="2:5">
      <c r="B72" s="357"/>
      <c r="C72" s="358"/>
      <c r="D72" s="358"/>
      <c r="E72" s="358"/>
    </row>
    <row r="73" spans="2:5">
      <c r="B73" s="346" t="s">
        <v>1225</v>
      </c>
      <c r="C73" s="359">
        <f>BFR!D50</f>
        <v>292949</v>
      </c>
      <c r="D73" s="359">
        <f>BFR!E50</f>
        <v>164330</v>
      </c>
      <c r="E73" s="359">
        <f>BFR!F50</f>
        <v>238710</v>
      </c>
    </row>
    <row r="74" spans="2:5">
      <c r="B74" s="346"/>
      <c r="C74" s="359"/>
      <c r="D74" s="359"/>
      <c r="E74" s="359"/>
    </row>
    <row r="75" spans="2:5">
      <c r="B75" s="357" t="s">
        <v>1187</v>
      </c>
      <c r="C75" s="358">
        <f>C71-C73</f>
        <v>-123415</v>
      </c>
      <c r="D75" s="358">
        <f t="shared" ref="D75:E75" si="9">D71-D73</f>
        <v>96748</v>
      </c>
      <c r="E75" s="358">
        <f t="shared" si="9"/>
        <v>-89883</v>
      </c>
    </row>
    <row r="76" spans="2:5">
      <c r="B76" s="357"/>
      <c r="C76" s="358"/>
      <c r="D76" s="358"/>
      <c r="E76" s="358"/>
    </row>
    <row r="77" spans="2:5">
      <c r="B77" s="346" t="s">
        <v>1226</v>
      </c>
      <c r="C77" s="359">
        <f>C23-C24</f>
        <v>0</v>
      </c>
      <c r="D77" s="359">
        <f t="shared" ref="D77:E77" si="10">D23-D24</f>
        <v>5017</v>
      </c>
      <c r="E77" s="359">
        <f t="shared" si="10"/>
        <v>200</v>
      </c>
    </row>
    <row r="78" spans="2:5">
      <c r="B78" s="346" t="s">
        <v>1227</v>
      </c>
      <c r="C78" s="359">
        <f>C22</f>
        <v>4709</v>
      </c>
      <c r="D78" s="359">
        <f t="shared" ref="D78:E78" si="11">D22</f>
        <v>7470</v>
      </c>
      <c r="E78" s="359">
        <f t="shared" si="11"/>
        <v>16475</v>
      </c>
    </row>
    <row r="79" spans="2:5">
      <c r="B79" s="357"/>
      <c r="C79" s="358"/>
      <c r="D79" s="358"/>
      <c r="E79" s="358"/>
    </row>
    <row r="80" spans="2:5" s="363" customFormat="1">
      <c r="B80" s="361" t="s">
        <v>1193</v>
      </c>
      <c r="C80" s="358">
        <f>C77-C78</f>
        <v>-4709</v>
      </c>
      <c r="D80" s="358">
        <f t="shared" ref="D80:E80" si="12">D77-D78</f>
        <v>-2453</v>
      </c>
      <c r="E80" s="358">
        <f t="shared" si="12"/>
        <v>-16275</v>
      </c>
    </row>
    <row r="81" spans="2:5">
      <c r="B81" s="361"/>
      <c r="C81" s="359"/>
      <c r="D81" s="359"/>
      <c r="E81" s="359"/>
    </row>
    <row r="82" spans="2:5">
      <c r="B82" s="361" t="s">
        <v>1194</v>
      </c>
      <c r="C82" s="358">
        <f>C75+C80</f>
        <v>-128124</v>
      </c>
      <c r="D82" s="358">
        <f t="shared" ref="D82:E82" si="13">D75+D80</f>
        <v>94295</v>
      </c>
      <c r="E82" s="358">
        <f t="shared" si="13"/>
        <v>-106158</v>
      </c>
    </row>
    <row r="83" spans="2:5">
      <c r="B83" s="361"/>
      <c r="C83" s="358"/>
      <c r="D83" s="358"/>
      <c r="E83" s="358"/>
    </row>
    <row r="84" spans="2:5">
      <c r="B84" s="360" t="s">
        <v>1228</v>
      </c>
      <c r="C84" s="359">
        <f>C31</f>
        <v>0</v>
      </c>
      <c r="D84" s="359">
        <f t="shared" ref="D84:E84" si="14">D31</f>
        <v>0</v>
      </c>
      <c r="E84" s="359">
        <f t="shared" si="14"/>
        <v>8322</v>
      </c>
    </row>
    <row r="85" spans="2:5">
      <c r="B85" s="360" t="s">
        <v>1229</v>
      </c>
      <c r="C85" s="359">
        <f>C36+C35</f>
        <v>300000</v>
      </c>
      <c r="D85" s="359">
        <f t="shared" ref="D85:E85" si="15">D36+D35</f>
        <v>114447</v>
      </c>
      <c r="E85" s="359">
        <f t="shared" si="15"/>
        <v>257510</v>
      </c>
    </row>
    <row r="86" spans="2:5">
      <c r="B86" s="360" t="s">
        <v>1230</v>
      </c>
      <c r="C86" s="359">
        <f>C34+C33</f>
        <v>0</v>
      </c>
      <c r="D86" s="359">
        <f t="shared" ref="D86:E86" si="16">D34+D33</f>
        <v>0</v>
      </c>
      <c r="E86" s="359">
        <f t="shared" si="16"/>
        <v>0</v>
      </c>
    </row>
    <row r="87" spans="2:5">
      <c r="B87" s="361"/>
      <c r="C87" s="358"/>
      <c r="D87" s="358"/>
      <c r="E87" s="358"/>
    </row>
    <row r="88" spans="2:5">
      <c r="B88" s="361" t="s">
        <v>1204</v>
      </c>
      <c r="C88" s="358">
        <f>C84-C85+C86</f>
        <v>-300000</v>
      </c>
      <c r="D88" s="358">
        <f t="shared" ref="D88:E88" si="17">D84-D85+D86</f>
        <v>-114447</v>
      </c>
      <c r="E88" s="358">
        <f t="shared" si="17"/>
        <v>-249188</v>
      </c>
    </row>
    <row r="89" spans="2:5">
      <c r="B89" s="361"/>
      <c r="C89" s="358"/>
      <c r="D89" s="358"/>
      <c r="E89" s="358"/>
    </row>
    <row r="90" spans="2:5">
      <c r="B90" s="361"/>
      <c r="C90" s="358"/>
      <c r="D90" s="358"/>
      <c r="E90" s="358"/>
    </row>
    <row r="91" spans="2:5">
      <c r="B91" s="361" t="s">
        <v>1205</v>
      </c>
      <c r="C91" s="358">
        <f>C88+C82</f>
        <v>-428124</v>
      </c>
      <c r="D91" s="358">
        <f>D88+D82</f>
        <v>-20152</v>
      </c>
      <c r="E91" s="358">
        <f>E88+E82</f>
        <v>-355346</v>
      </c>
    </row>
    <row r="92" spans="2:5">
      <c r="B92" s="361" t="s">
        <v>1206</v>
      </c>
      <c r="C92" s="358">
        <f>C61+C91</f>
        <v>634430</v>
      </c>
      <c r="D92" s="358">
        <f>D61+D91</f>
        <v>614278</v>
      </c>
      <c r="E92" s="358">
        <f>E61+E91</f>
        <v>258932</v>
      </c>
    </row>
    <row r="93" spans="2:5">
      <c r="B93" s="364"/>
      <c r="C93" s="365"/>
      <c r="D93" s="365"/>
      <c r="E93" s="365"/>
    </row>
    <row r="94" spans="2:5">
      <c r="B94" s="350" t="s">
        <v>1207</v>
      </c>
      <c r="C94" s="368">
        <f>C41</f>
        <v>634431</v>
      </c>
      <c r="D94" s="368">
        <f t="shared" ref="D94:E94" si="18">D41</f>
        <v>614277</v>
      </c>
      <c r="E94" s="368">
        <f t="shared" si="18"/>
        <v>258930</v>
      </c>
    </row>
    <row r="95" spans="2:5">
      <c r="B95" s="350" t="s">
        <v>1214</v>
      </c>
      <c r="C95" s="366">
        <f>C92-C94</f>
        <v>-1</v>
      </c>
      <c r="D95" s="366">
        <f t="shared" ref="D95:E95" si="19">D92-D94</f>
        <v>1</v>
      </c>
      <c r="E95" s="366">
        <f t="shared" si="19"/>
        <v>2</v>
      </c>
    </row>
  </sheetData>
  <mergeCells count="2">
    <mergeCell ref="B4:E4"/>
    <mergeCell ref="B60:E60"/>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3"/>
  <dimension ref="A1"/>
  <sheetViews>
    <sheetView workbookViewId="0">
      <selection activeCell="F40" sqref="F40:I41"/>
    </sheetView>
  </sheetViews>
  <sheetFormatPr baseColWidth="10" defaultRowHeight="15"/>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pageSetUpPr fitToPage="1"/>
  </sheetPr>
  <dimension ref="A1:P62"/>
  <sheetViews>
    <sheetView zoomScaleNormal="100" workbookViewId="0">
      <selection activeCell="F40" sqref="F40:I41"/>
    </sheetView>
  </sheetViews>
  <sheetFormatPr baseColWidth="10" defaultRowHeight="16.5"/>
  <cols>
    <col min="1" max="1" width="5.85546875" style="369" customWidth="1"/>
    <col min="2" max="2" width="25.85546875" style="447" customWidth="1"/>
    <col min="3" max="3" width="10" style="369" customWidth="1"/>
    <col min="4" max="4" width="9.28515625" style="369" customWidth="1"/>
    <col min="5" max="5" width="12.28515625" style="369" customWidth="1"/>
    <col min="6" max="6" width="27.28515625" style="450" customWidth="1"/>
    <col min="7" max="9" width="9.140625" style="369" customWidth="1"/>
    <col min="10" max="16384" width="11.42578125" style="369"/>
  </cols>
  <sheetData>
    <row r="1" spans="1:9" ht="23.25" customHeight="1" thickBot="1">
      <c r="B1" s="370"/>
      <c r="C1" s="371"/>
      <c r="D1" s="371"/>
      <c r="E1" s="371"/>
      <c r="F1" s="370"/>
      <c r="G1" s="371"/>
      <c r="H1" s="371"/>
      <c r="I1" s="371"/>
    </row>
    <row r="2" spans="1:9" ht="18" thickTop="1" thickBot="1">
      <c r="B2" s="1667" t="s">
        <v>1231</v>
      </c>
      <c r="C2" s="1668"/>
      <c r="D2" s="1668"/>
      <c r="E2" s="1669"/>
      <c r="F2" s="1670" t="s">
        <v>1232</v>
      </c>
      <c r="G2" s="1670"/>
      <c r="H2" s="1670"/>
      <c r="I2" s="1671"/>
    </row>
    <row r="3" spans="1:9" ht="17.25" thickBot="1">
      <c r="B3" s="372"/>
      <c r="C3" s="373">
        <f>'[2]Données Initiales'!D4</f>
        <v>39812</v>
      </c>
      <c r="D3" s="373">
        <f>'[2]Données Initiales'!D3</f>
        <v>40178</v>
      </c>
      <c r="E3" s="374">
        <f>'[2]Données Initiales'!D2</f>
        <v>40542</v>
      </c>
      <c r="F3" s="375"/>
      <c r="G3" s="376">
        <f>C3</f>
        <v>39812</v>
      </c>
      <c r="H3" s="376">
        <f>D3</f>
        <v>40178</v>
      </c>
      <c r="I3" s="377">
        <f>E3</f>
        <v>40542</v>
      </c>
    </row>
    <row r="4" spans="1:9" ht="17.25" thickBot="1">
      <c r="B4" s="378"/>
      <c r="C4" s="379" t="s">
        <v>1233</v>
      </c>
      <c r="D4" s="379" t="s">
        <v>1233</v>
      </c>
      <c r="E4" s="380" t="s">
        <v>1233</v>
      </c>
      <c r="F4" s="381"/>
      <c r="G4" s="379" t="s">
        <v>1233</v>
      </c>
      <c r="H4" s="379" t="s">
        <v>1233</v>
      </c>
      <c r="I4" s="382" t="s">
        <v>1233</v>
      </c>
    </row>
    <row r="5" spans="1:9">
      <c r="B5" s="383" t="s">
        <v>1234</v>
      </c>
      <c r="C5" s="384">
        <f>[2]Actif!F8</f>
        <v>40000</v>
      </c>
      <c r="D5" s="384">
        <f>[2]Actif!G8</f>
        <v>40000</v>
      </c>
      <c r="E5" s="385">
        <f>[2]Actif!H8</f>
        <v>40000</v>
      </c>
      <c r="F5" s="386" t="s">
        <v>1235</v>
      </c>
      <c r="G5" s="387">
        <f>[2]Passif!G3-[2]Passif!G4+[2]Passif!G5+[2]Passif!G6</f>
        <v>200000</v>
      </c>
      <c r="H5" s="387">
        <f>[2]Passif!H3-[2]Passif!H4+[2]Passif!H5+[2]Passif!H6</f>
        <v>200000</v>
      </c>
      <c r="I5" s="388">
        <f>[2]Passif!I3-[2]Passif!I4+[2]Passif!I5+[2]Passif!I6</f>
        <v>200000</v>
      </c>
    </row>
    <row r="6" spans="1:9">
      <c r="B6" s="383" t="s">
        <v>1236</v>
      </c>
      <c r="C6" s="384">
        <f>[2]Actif!F16</f>
        <v>32715.25</v>
      </c>
      <c r="D6" s="384">
        <f>[2]Actif!G16</f>
        <v>46472.5</v>
      </c>
      <c r="E6" s="385">
        <f>[2]Actif!H16</f>
        <v>41311.5</v>
      </c>
      <c r="F6" s="386" t="s">
        <v>1032</v>
      </c>
      <c r="G6" s="387">
        <f>[2]Passif!G7+[2]Passif!G8</f>
        <v>517746</v>
      </c>
      <c r="H6" s="387">
        <f>[2]Passif!H7+[2]Passif!H8</f>
        <v>566532</v>
      </c>
      <c r="I6" s="388">
        <f>[2]Passif!I7+[2]Passif!I8</f>
        <v>580481</v>
      </c>
    </row>
    <row r="7" spans="1:9">
      <c r="B7" s="383" t="s">
        <v>1237</v>
      </c>
      <c r="C7" s="384">
        <f>[2]Actif!F23</f>
        <v>2</v>
      </c>
      <c r="D7" s="384">
        <f>[2]Actif!G23</f>
        <v>2</v>
      </c>
      <c r="E7" s="385">
        <f>[2]Actif!H23</f>
        <v>2</v>
      </c>
      <c r="F7" s="386" t="s">
        <v>1238</v>
      </c>
      <c r="G7" s="387">
        <f>[2]Passif!G9</f>
        <v>163233</v>
      </c>
      <c r="H7" s="387">
        <f>[2]Passif!H9</f>
        <v>271459</v>
      </c>
      <c r="I7" s="388">
        <f>[2]Passif!I9</f>
        <v>87702</v>
      </c>
    </row>
    <row r="8" spans="1:9">
      <c r="B8" s="389" t="s">
        <v>1239</v>
      </c>
      <c r="C8" s="390">
        <f t="shared" ref="C8" si="0">SUM(C5:C7)</f>
        <v>72717.25</v>
      </c>
      <c r="D8" s="390">
        <f>SUM(D5:D7)</f>
        <v>86474.5</v>
      </c>
      <c r="E8" s="391">
        <f>SUM(E5:E7)</f>
        <v>81313.5</v>
      </c>
      <c r="F8" s="386" t="s">
        <v>1036</v>
      </c>
      <c r="G8" s="387">
        <f>[2]Passif!G10+[2]Passif!G11+[2]Passif!G12</f>
        <v>0</v>
      </c>
      <c r="H8" s="387">
        <f>[2]Passif!H10+[2]Passif!H11+[2]Passif!H12</f>
        <v>0</v>
      </c>
      <c r="I8" s="388">
        <f>[2]Passif!I10+[2]Passif!I11+[2]Passif!I12</f>
        <v>0</v>
      </c>
    </row>
    <row r="9" spans="1:9">
      <c r="B9" s="383"/>
      <c r="C9" s="384"/>
      <c r="D9" s="384"/>
      <c r="E9" s="385"/>
      <c r="F9" s="386" t="s">
        <v>1240</v>
      </c>
      <c r="G9" s="387">
        <f>[2]Passif!G14+[2]Passif!G15+[2]Passif!G16+[2]Passif!G17</f>
        <v>0</v>
      </c>
      <c r="H9" s="387">
        <f>[2]Passif!H14+[2]Passif!H15+[2]Passif!H16+[2]Passif!H17</f>
        <v>0</v>
      </c>
      <c r="I9" s="388">
        <f>[2]Passif!I14+[2]Passif!I15+[2]Passif!I16+[2]Passif!I17</f>
        <v>0</v>
      </c>
    </row>
    <row r="10" spans="1:9">
      <c r="B10" s="383" t="s">
        <v>1241</v>
      </c>
      <c r="C10" s="384">
        <f>[2]Actif!F30</f>
        <v>9830</v>
      </c>
      <c r="D10" s="384">
        <f>[2]Actif!G30</f>
        <v>8685</v>
      </c>
      <c r="E10" s="385">
        <f>[2]Actif!H30</f>
        <v>47132</v>
      </c>
      <c r="F10" s="392" t="s">
        <v>1242</v>
      </c>
      <c r="G10" s="393">
        <f>G5+G6+G7+G8-G9</f>
        <v>880979</v>
      </c>
      <c r="H10" s="393">
        <f t="shared" ref="H10:I10" si="1">H5+H6+H7+H8-H9</f>
        <v>1037991</v>
      </c>
      <c r="I10" s="394">
        <f t="shared" si="1"/>
        <v>868183</v>
      </c>
    </row>
    <row r="11" spans="1:9">
      <c r="B11" s="395" t="s">
        <v>1243</v>
      </c>
      <c r="C11" s="384">
        <f>[2]Actif!F31</f>
        <v>0</v>
      </c>
      <c r="D11" s="384">
        <f>[2]Actif!G31</f>
        <v>0</v>
      </c>
      <c r="E11" s="385">
        <f>[2]Actif!H31</f>
        <v>0</v>
      </c>
      <c r="F11" s="386" t="s">
        <v>1244</v>
      </c>
      <c r="G11" s="387">
        <f>[2]Passif!G19+[2]Passif!G20+[2]Passif!G21</f>
        <v>0</v>
      </c>
      <c r="H11" s="387">
        <f>[2]Passif!H19+[2]Passif!H20+[2]Passif!H21</f>
        <v>0</v>
      </c>
      <c r="I11" s="388">
        <f>[2]Passif!I19+[2]Passif!I20+[2]Passif!I21</f>
        <v>0</v>
      </c>
    </row>
    <row r="12" spans="1:9">
      <c r="A12" s="396"/>
      <c r="B12" s="383" t="s">
        <v>1245</v>
      </c>
      <c r="C12" s="384">
        <f>[2]Actif!F33</f>
        <v>809515</v>
      </c>
      <c r="D12" s="384">
        <f>[2]Actif!G33</f>
        <v>963828</v>
      </c>
      <c r="E12" s="385">
        <f>[2]Actif!H33</f>
        <v>1226080</v>
      </c>
      <c r="F12" s="386" t="s">
        <v>1246</v>
      </c>
      <c r="G12" s="387">
        <f>[2]Passif!G27</f>
        <v>16106.25</v>
      </c>
      <c r="H12" s="387">
        <f>[2]Passif!H27</f>
        <v>30340.5</v>
      </c>
      <c r="I12" s="388">
        <f>[2]Passif!I27</f>
        <v>25543.5</v>
      </c>
    </row>
    <row r="13" spans="1:9">
      <c r="A13" s="396"/>
      <c r="B13" s="395" t="s">
        <v>1243</v>
      </c>
      <c r="C13" s="384">
        <f>[2]Actif!F38</f>
        <v>70450</v>
      </c>
      <c r="D13" s="384">
        <f>[2]Actif!G38</f>
        <v>57138</v>
      </c>
      <c r="E13" s="385">
        <f>[2]Actif!H38</f>
        <v>109946</v>
      </c>
      <c r="F13" s="392" t="s">
        <v>1247</v>
      </c>
      <c r="G13" s="393">
        <f>G10+G11+G12</f>
        <v>897085.25</v>
      </c>
      <c r="H13" s="393">
        <f t="shared" ref="H13:I13" si="2">H10+H11+H12</f>
        <v>1068331.5</v>
      </c>
      <c r="I13" s="394">
        <f t="shared" si="2"/>
        <v>893726.5</v>
      </c>
    </row>
    <row r="14" spans="1:9">
      <c r="B14" s="383" t="s">
        <v>1248</v>
      </c>
      <c r="C14" s="384">
        <f>[2]Actif!F34</f>
        <v>0</v>
      </c>
      <c r="D14" s="384">
        <f>[2]Actif!G34</f>
        <v>0</v>
      </c>
      <c r="E14" s="385">
        <f>[2]Actif!H34</f>
        <v>0</v>
      </c>
      <c r="F14" s="386" t="s">
        <v>1249</v>
      </c>
      <c r="G14" s="387">
        <f>[2]Passif!G29</f>
        <v>0</v>
      </c>
      <c r="H14" s="387">
        <f>[2]Passif!H29</f>
        <v>0</v>
      </c>
      <c r="I14" s="388">
        <f>[2]Passif!I29</f>
        <v>0</v>
      </c>
    </row>
    <row r="15" spans="1:9">
      <c r="B15" s="383" t="s">
        <v>1250</v>
      </c>
      <c r="C15" s="384">
        <f>[2]Actif!F32</f>
        <v>0</v>
      </c>
      <c r="D15" s="384">
        <f>[2]Actif!G32</f>
        <v>0</v>
      </c>
      <c r="E15" s="385">
        <f>[2]Actif!H32</f>
        <v>0</v>
      </c>
      <c r="F15" s="386" t="s">
        <v>1251</v>
      </c>
      <c r="G15" s="387">
        <f>[2]Passif!G30</f>
        <v>196571</v>
      </c>
      <c r="H15" s="387">
        <f>[2]Passif!H30</f>
        <v>137993</v>
      </c>
      <c r="I15" s="388">
        <f>[2]Passif!I30</f>
        <v>312533</v>
      </c>
    </row>
    <row r="16" spans="1:9">
      <c r="B16" s="383" t="s">
        <v>1252</v>
      </c>
      <c r="C16" s="384">
        <f>[2]Actif!F35</f>
        <v>21683</v>
      </c>
      <c r="D16" s="384">
        <f>[2]Actif!G35</f>
        <v>6752</v>
      </c>
      <c r="E16" s="385">
        <f>[2]Actif!H35</f>
        <v>69494</v>
      </c>
      <c r="F16" s="386" t="s">
        <v>1253</v>
      </c>
      <c r="G16" s="387">
        <f>[2]Passif!G31</f>
        <v>453104</v>
      </c>
      <c r="H16" s="387">
        <f>[2]Passif!H31</f>
        <v>492441</v>
      </c>
      <c r="I16" s="388">
        <f>[2]Passif!I31</f>
        <v>490388</v>
      </c>
    </row>
    <row r="17" spans="2:10">
      <c r="B17" s="383" t="s">
        <v>1254</v>
      </c>
      <c r="C17" s="384">
        <f>[2]Actif!F36</f>
        <v>3031</v>
      </c>
      <c r="D17" s="384">
        <f>[2]Actif!G36</f>
        <v>24459</v>
      </c>
      <c r="E17" s="385">
        <f>[2]Actif!H36</f>
        <v>25317</v>
      </c>
      <c r="F17" s="386" t="s">
        <v>1255</v>
      </c>
      <c r="G17" s="387">
        <f>[2]Passif!G32+[2]Passif!G33+[2]Passif!G34+[2]Passif!G35+[2]Passif!G36</f>
        <v>4445</v>
      </c>
      <c r="H17" s="387">
        <f>[2]Passif!H32+[2]Passif!H33+[2]Passif!H34+[2]Passif!H35+[2]Passif!H36</f>
        <v>5709</v>
      </c>
      <c r="I17" s="388">
        <f>[2]Passif!I32+[2]Passif!I33+[2]Passif!I34+[2]Passif!I35+[2]Passif!I36</f>
        <v>11619</v>
      </c>
    </row>
    <row r="18" spans="2:10">
      <c r="B18" s="389" t="s">
        <v>1256</v>
      </c>
      <c r="C18" s="390">
        <f>SUM(C10:C17)-C11-C13</f>
        <v>844059</v>
      </c>
      <c r="D18" s="390">
        <f t="shared" ref="D18:E18" si="3">SUM(D10:D17)-D11-D13</f>
        <v>1003724</v>
      </c>
      <c r="E18" s="391">
        <f t="shared" si="3"/>
        <v>1368023</v>
      </c>
      <c r="F18" s="392" t="s">
        <v>1257</v>
      </c>
      <c r="G18" s="393">
        <f>SUM(G14:G17)</f>
        <v>654120</v>
      </c>
      <c r="H18" s="393">
        <f t="shared" ref="H18:I18" si="4">SUM(H14:H17)</f>
        <v>636143</v>
      </c>
      <c r="I18" s="394">
        <f t="shared" si="4"/>
        <v>814540</v>
      </c>
    </row>
    <row r="19" spans="2:10" s="397" customFormat="1">
      <c r="B19" s="383" t="s">
        <v>1258</v>
      </c>
      <c r="C19" s="384">
        <f>[2]Actif!F40</f>
        <v>361114</v>
      </c>
      <c r="D19" s="384">
        <f>[2]Actif!G40</f>
        <v>560331</v>
      </c>
      <c r="E19" s="385">
        <f>[2]Actif!H40</f>
        <v>163021</v>
      </c>
      <c r="F19" s="386" t="s">
        <v>1259</v>
      </c>
      <c r="G19" s="387">
        <f>[2]Passif!G38+[2]Passif!G39+[2]Passif!G40</f>
        <v>0</v>
      </c>
      <c r="H19" s="387">
        <f>[2]Passif!H38+[2]Passif!H39+[2]Passif!H40</f>
        <v>0</v>
      </c>
      <c r="I19" s="388">
        <f>[2]Passif!I38+[2]Passif!I39+[2]Passif!I40</f>
        <v>73646</v>
      </c>
    </row>
    <row r="20" spans="2:10" ht="17.25" thickBot="1">
      <c r="B20" s="383" t="s">
        <v>114</v>
      </c>
      <c r="C20" s="384">
        <f>[2]Actif!F41</f>
        <v>273317</v>
      </c>
      <c r="D20" s="384">
        <f>[2]Actif!G41</f>
        <v>53946</v>
      </c>
      <c r="E20" s="385">
        <f>[2]Actif!H41</f>
        <v>169555</v>
      </c>
      <c r="F20" s="386" t="s">
        <v>1260</v>
      </c>
      <c r="G20" s="387">
        <f>[2]Passif!G41</f>
        <v>0</v>
      </c>
      <c r="H20" s="387">
        <f>[2]Passif!H41</f>
        <v>0</v>
      </c>
      <c r="I20" s="388">
        <f>[2]Passif!I41</f>
        <v>0</v>
      </c>
    </row>
    <row r="21" spans="2:10" ht="17.25" thickBot="1">
      <c r="B21" s="398" t="s">
        <v>1261</v>
      </c>
      <c r="C21" s="399">
        <f>SUM(C18:C20)+C8</f>
        <v>1551207.25</v>
      </c>
      <c r="D21" s="399">
        <f t="shared" ref="D21:E21" si="5">SUM(D18:D20)+D8</f>
        <v>1704475.5</v>
      </c>
      <c r="E21" s="400">
        <f t="shared" si="5"/>
        <v>1781912.5</v>
      </c>
      <c r="F21" s="401" t="s">
        <v>1262</v>
      </c>
      <c r="G21" s="402">
        <f>G13+G18+G19+G20</f>
        <v>1551205.25</v>
      </c>
      <c r="H21" s="402">
        <f t="shared" ref="H21:I21" si="6">H13+H18+H19+H20</f>
        <v>1704474.5</v>
      </c>
      <c r="I21" s="403">
        <f t="shared" si="6"/>
        <v>1781912.5</v>
      </c>
    </row>
    <row r="22" spans="2:10" ht="18" thickTop="1" thickBot="1">
      <c r="B22" s="1667" t="s">
        <v>1263</v>
      </c>
      <c r="C22" s="1668"/>
      <c r="D22" s="1668"/>
      <c r="E22" s="1669"/>
      <c r="F22" s="1672" t="s">
        <v>1264</v>
      </c>
      <c r="G22" s="1672"/>
      <c r="H22" s="1672"/>
      <c r="I22" s="1673"/>
      <c r="J22" s="404"/>
    </row>
    <row r="23" spans="2:10" ht="17.25" thickBot="1">
      <c r="B23" s="405"/>
      <c r="C23" s="379">
        <f>C3</f>
        <v>39812</v>
      </c>
      <c r="D23" s="379">
        <f>D3</f>
        <v>40178</v>
      </c>
      <c r="E23" s="380">
        <f>E3</f>
        <v>40542</v>
      </c>
      <c r="F23" s="406"/>
      <c r="G23" s="379">
        <f>G3</f>
        <v>39812</v>
      </c>
      <c r="H23" s="379">
        <f>H3</f>
        <v>40178</v>
      </c>
      <c r="I23" s="382">
        <f>I3</f>
        <v>40542</v>
      </c>
      <c r="J23" s="404"/>
    </row>
    <row r="24" spans="2:10" ht="17.25" thickBot="1">
      <c r="B24" s="389" t="s">
        <v>1265</v>
      </c>
      <c r="C24" s="393">
        <f>'[2]Compte de résultat'!E4</f>
        <v>2146256</v>
      </c>
      <c r="D24" s="393">
        <f>'[2]Compte de résultat'!F4</f>
        <v>2464864</v>
      </c>
      <c r="E24" s="393">
        <f>'[2]Compte de résultat'!G4</f>
        <v>2458021</v>
      </c>
      <c r="F24" s="407" t="s">
        <v>1175</v>
      </c>
      <c r="G24" s="408">
        <f>Flux!C5</f>
        <v>1062554</v>
      </c>
      <c r="H24" s="408">
        <f>Flux!D5</f>
        <v>634431</v>
      </c>
      <c r="I24" s="409">
        <f>Flux!E5</f>
        <v>614277</v>
      </c>
    </row>
    <row r="25" spans="2:10">
      <c r="B25" s="410" t="s">
        <v>1266</v>
      </c>
      <c r="C25" s="387">
        <f>'[2]Compte de résultat'!E9</f>
        <v>2185363</v>
      </c>
      <c r="D25" s="387">
        <f>'[2]Compte de résultat'!F9</f>
        <v>2502423</v>
      </c>
      <c r="E25" s="387">
        <f>'[2]Compte de résultat'!G9</f>
        <v>2478021</v>
      </c>
      <c r="F25" s="411" t="s">
        <v>1224</v>
      </c>
      <c r="G25" s="412">
        <f>Flux!C18-Flux!C7</f>
        <v>-402178</v>
      </c>
      <c r="H25" s="412">
        <f>Flux!D18-Flux!D7</f>
        <v>-41610</v>
      </c>
      <c r="I25" s="413">
        <f>Flux!E18-Flux!E7</f>
        <v>-326671</v>
      </c>
    </row>
    <row r="26" spans="2:10">
      <c r="B26" s="383" t="s">
        <v>1267</v>
      </c>
      <c r="C26" s="387">
        <f>'[2]Compte de résultat'!E10</f>
        <v>552688</v>
      </c>
      <c r="D26" s="387">
        <f>'[2]Compte de résultat'!F10+'[2]Compte de résultat'!F11</f>
        <v>549883</v>
      </c>
      <c r="E26" s="387">
        <f>'[2]Compte de résultat'!G10+'[2]Compte de résultat'!G11</f>
        <v>689585</v>
      </c>
      <c r="F26" s="411" t="s">
        <v>1225</v>
      </c>
      <c r="G26" s="387">
        <f>Flux!C7</f>
        <v>292949</v>
      </c>
      <c r="H26" s="387">
        <f>Flux!D7</f>
        <v>164330</v>
      </c>
      <c r="I26" s="388">
        <f>Flux!E7</f>
        <v>238710</v>
      </c>
    </row>
    <row r="27" spans="2:10">
      <c r="B27" s="383" t="s">
        <v>1268</v>
      </c>
      <c r="C27" s="387">
        <f>'[2]Compte de résultat'!E11</f>
        <v>-5726</v>
      </c>
      <c r="D27" s="387">
        <f>'[2]Compte de résultat'!F11</f>
        <v>1145</v>
      </c>
      <c r="E27" s="387">
        <f>'[2]Compte de résultat'!G11</f>
        <v>-18447</v>
      </c>
      <c r="F27" s="414" t="s">
        <v>1187</v>
      </c>
      <c r="G27" s="415">
        <f>G25-G26</f>
        <v>-695127</v>
      </c>
      <c r="H27" s="415">
        <f>H25-H26</f>
        <v>-205940</v>
      </c>
      <c r="I27" s="416">
        <f>I25-I26</f>
        <v>-565381</v>
      </c>
    </row>
    <row r="28" spans="2:10">
      <c r="B28" s="410" t="s">
        <v>1269</v>
      </c>
      <c r="C28" s="417">
        <f>'[2]Compte de résultat'!E12</f>
        <v>1638401</v>
      </c>
      <c r="D28" s="417">
        <f>'[2]Compte de résultat'!F12</f>
        <v>1952540</v>
      </c>
      <c r="E28" s="417">
        <f>'[2]Compte de résultat'!G12</f>
        <v>1788436</v>
      </c>
      <c r="F28" s="411" t="s">
        <v>1270</v>
      </c>
      <c r="G28" s="387">
        <v>171</v>
      </c>
      <c r="H28" s="387">
        <v>9</v>
      </c>
      <c r="I28" s="388">
        <v>5</v>
      </c>
    </row>
    <row r="29" spans="2:10">
      <c r="B29" s="383" t="s">
        <v>1271</v>
      </c>
      <c r="C29" s="387">
        <f>'[2]Compte de résultat'!E13</f>
        <v>23865</v>
      </c>
      <c r="D29" s="387">
        <f>'[2]Compte de résultat'!F13</f>
        <v>21930</v>
      </c>
      <c r="E29" s="387">
        <f>'[2]Compte de résultat'!G13</f>
        <v>74500</v>
      </c>
      <c r="F29" s="411" t="s">
        <v>1272</v>
      </c>
      <c r="G29" s="417"/>
      <c r="H29" s="387"/>
      <c r="I29" s="388"/>
    </row>
    <row r="30" spans="2:10" ht="16.5" customHeight="1">
      <c r="B30" s="383" t="s">
        <v>1273</v>
      </c>
      <c r="C30" s="387">
        <f>'[2]Compte de résultat'!E15-'[2]Compte de résultat'!E14</f>
        <v>224433</v>
      </c>
      <c r="D30" s="387">
        <f>'[2]Compte de résultat'!F15-'[2]Compte de résultat'!F14</f>
        <v>252057</v>
      </c>
      <c r="E30" s="387">
        <f>'[2]Compte de résultat'!G15-'[2]Compte de résultat'!G14</f>
        <v>248958</v>
      </c>
      <c r="F30" s="414" t="s">
        <v>1193</v>
      </c>
      <c r="G30" s="415" t="e">
        <f>-G28+#REF!</f>
        <v>#REF!</v>
      </c>
      <c r="H30" s="415" t="e">
        <f>-H28+#REF!</f>
        <v>#REF!</v>
      </c>
      <c r="I30" s="416" t="e">
        <f>-I28+#REF!</f>
        <v>#REF!</v>
      </c>
    </row>
    <row r="31" spans="2:10">
      <c r="B31" s="410" t="s">
        <v>1274</v>
      </c>
      <c r="C31" s="417">
        <f>'[2]Compte de résultat'!E16</f>
        <v>1390103</v>
      </c>
      <c r="D31" s="417">
        <f>'[2]Compte de résultat'!F16</f>
        <v>1678553</v>
      </c>
      <c r="E31" s="417">
        <f>'[2]Compte de résultat'!G16</f>
        <v>1464978</v>
      </c>
      <c r="F31" s="414" t="s">
        <v>1275</v>
      </c>
      <c r="G31" s="415" t="e">
        <f>G30+G27</f>
        <v>#REF!</v>
      </c>
      <c r="H31" s="415" t="e">
        <f t="shared" ref="H31:I31" si="7">H30+H27</f>
        <v>#REF!</v>
      </c>
      <c r="I31" s="416" t="e">
        <f t="shared" si="7"/>
        <v>#REF!</v>
      </c>
    </row>
    <row r="32" spans="2:10">
      <c r="B32" s="383" t="s">
        <v>1276</v>
      </c>
      <c r="C32" s="387">
        <f>'[2]Compte de résultat'!E17+'[2]Compte de résultat'!E18</f>
        <v>1080433</v>
      </c>
      <c r="D32" s="387">
        <f>'[2]Compte de résultat'!F17+'[2]Compte de résultat'!F18</f>
        <v>1204909</v>
      </c>
      <c r="E32" s="387">
        <f>'[2]Compte de résultat'!G17+'[2]Compte de résultat'!G18</f>
        <v>1238348</v>
      </c>
      <c r="F32" s="411" t="s">
        <v>1277</v>
      </c>
      <c r="G32" s="387">
        <f>14+100</f>
        <v>114</v>
      </c>
      <c r="H32" s="387"/>
      <c r="I32" s="388"/>
    </row>
    <row r="33" spans="2:10">
      <c r="B33" s="383" t="s">
        <v>1278</v>
      </c>
      <c r="C33" s="387">
        <f>'[2]Compte de résultat'!E19</f>
        <v>67331</v>
      </c>
      <c r="D33" s="387">
        <f>'[2]Compte de résultat'!F19</f>
        <v>58740</v>
      </c>
      <c r="E33" s="387">
        <f>'[2]Compte de résultat'!G19</f>
        <v>48956</v>
      </c>
      <c r="F33" s="411" t="s">
        <v>1279</v>
      </c>
      <c r="G33" s="387">
        <v>13</v>
      </c>
      <c r="H33" s="387">
        <v>18</v>
      </c>
      <c r="I33" s="388">
        <f>18+35-2</f>
        <v>51</v>
      </c>
    </row>
    <row r="34" spans="2:10">
      <c r="B34" s="389" t="s">
        <v>1280</v>
      </c>
      <c r="C34" s="393">
        <f>C31-C32-C33</f>
        <v>242339</v>
      </c>
      <c r="D34" s="393">
        <f t="shared" ref="D34:E34" si="8">D31-D32-D33</f>
        <v>414904</v>
      </c>
      <c r="E34" s="393">
        <f t="shared" si="8"/>
        <v>177674</v>
      </c>
      <c r="F34" s="411" t="s">
        <v>1281</v>
      </c>
      <c r="G34" s="387">
        <v>40</v>
      </c>
      <c r="H34" s="387"/>
      <c r="I34" s="388">
        <v>110</v>
      </c>
    </row>
    <row r="35" spans="2:10">
      <c r="B35" s="383" t="s">
        <v>1282</v>
      </c>
      <c r="C35" s="387">
        <f>'[2]Compte de résultat'!E21+'[2]Compte de résultat'!E22</f>
        <v>22566.5</v>
      </c>
      <c r="D35" s="387">
        <f>'[2]Compte de résultat'!F21+'[2]Compte de résultat'!F22</f>
        <v>32310.75</v>
      </c>
      <c r="E35" s="387">
        <f>'[2]Compte de résultat'!G21+'[2]Compte de résultat'!G22</f>
        <v>19588.5</v>
      </c>
      <c r="F35" s="411" t="s">
        <v>1283</v>
      </c>
      <c r="G35" s="387">
        <v>106</v>
      </c>
      <c r="H35" s="387">
        <v>4</v>
      </c>
      <c r="I35" s="388">
        <v>5</v>
      </c>
    </row>
    <row r="36" spans="2:10">
      <c r="B36" s="383" t="s">
        <v>1284</v>
      </c>
      <c r="C36" s="387">
        <f>'[2]Compte de résultat'!E24-'[2]Compte de résultat'!E23</f>
        <v>2288</v>
      </c>
      <c r="D36" s="387">
        <f>'[2]Compte de résultat'!F24-'[2]Compte de résultat'!F23</f>
        <v>13313</v>
      </c>
      <c r="E36" s="387">
        <f>'[2]Compte de résultat'!G24-'[2]Compte de résultat'!G23</f>
        <v>-52807</v>
      </c>
      <c r="F36" s="411" t="s">
        <v>1285</v>
      </c>
      <c r="G36" s="417"/>
      <c r="H36" s="387"/>
      <c r="I36" s="388">
        <f>H7-I7+5</f>
        <v>183762</v>
      </c>
    </row>
    <row r="37" spans="2:10">
      <c r="B37" s="383" t="s">
        <v>1286</v>
      </c>
      <c r="C37" s="387">
        <f>'[2]Compte de résultat'!E25+'[2]Compte de résultat'!E26+'[2]Compte de résultat'!E27</f>
        <v>1295</v>
      </c>
      <c r="D37" s="387">
        <f>'[2]Compte de résultat'!F25+'[2]Compte de résultat'!F26+'[2]Compte de résultat'!F27</f>
        <v>-5522</v>
      </c>
      <c r="E37" s="387">
        <f>'[2]Compte de résultat'!G25+'[2]Compte de résultat'!G26+'[2]Compte de résultat'!G27</f>
        <v>15280</v>
      </c>
      <c r="F37" s="411" t="s">
        <v>891</v>
      </c>
      <c r="G37" s="417"/>
      <c r="H37" s="387"/>
      <c r="I37" s="388"/>
    </row>
    <row r="38" spans="2:10" ht="17.25" thickBot="1">
      <c r="B38" s="389" t="s">
        <v>1287</v>
      </c>
      <c r="C38" s="393">
        <f>C34-C35+C36+C37</f>
        <v>223355.5</v>
      </c>
      <c r="D38" s="393">
        <f t="shared" ref="D38:E38" si="9">D34-D35+D36+D37</f>
        <v>390384.25</v>
      </c>
      <c r="E38" s="393">
        <f t="shared" si="9"/>
        <v>120558.5</v>
      </c>
      <c r="F38" s="414" t="s">
        <v>1204</v>
      </c>
      <c r="G38" s="415" t="e">
        <f>G32-G33+G34-#REF!+G35-#REF!</f>
        <v>#REF!</v>
      </c>
      <c r="H38" s="415" t="e">
        <f>#REF!-H33+#REF!-#REF!+H35-#REF!</f>
        <v>#REF!</v>
      </c>
      <c r="I38" s="416" t="e">
        <f>#REF!-I33+I34-#REF!+#REF!-I36</f>
        <v>#REF!</v>
      </c>
    </row>
    <row r="39" spans="2:10" ht="17.25" thickBot="1">
      <c r="B39" s="383" t="s">
        <v>1288</v>
      </c>
      <c r="C39" s="387">
        <f>'[2]Compte de résultat'!E29+'[2]Compte de résultat'!E30</f>
        <v>4659.5</v>
      </c>
      <c r="D39" s="387">
        <f>'[2]Compte de résultat'!F29+'[2]Compte de résultat'!F30</f>
        <v>8121.25</v>
      </c>
      <c r="E39" s="387">
        <f>'[2]Compte de résultat'!G29+'[2]Compte de résultat'!G30</f>
        <v>6167.5</v>
      </c>
      <c r="F39" s="418" t="s">
        <v>1206</v>
      </c>
      <c r="G39" s="419" t="e">
        <f>G24+G31+G32-G33+G34+G35-G36-G37</f>
        <v>#REF!</v>
      </c>
      <c r="H39" s="419" t="e">
        <f>H24+H31+H32-H33+H34+H35-H36-H37</f>
        <v>#REF!</v>
      </c>
      <c r="I39" s="420" t="e">
        <f>I24+I31+I32-I33+I34+I35-I36-I37</f>
        <v>#REF!</v>
      </c>
      <c r="J39" s="404"/>
    </row>
    <row r="40" spans="2:10" ht="18" thickTop="1" thickBot="1">
      <c r="B40" s="383" t="s">
        <v>1289</v>
      </c>
      <c r="C40" s="387">
        <f>'[2]Compte de résultat'!E31+'[2]Compte de résultat'!E32+'[2]Compte de résultat'!E33</f>
        <v>23401</v>
      </c>
      <c r="D40" s="387">
        <f>'[2]Compte de résultat'!F31+'[2]Compte de résultat'!F32+'[2]Compte de résultat'!F33</f>
        <v>3864</v>
      </c>
      <c r="E40" s="387">
        <f>'[2]Compte de résultat'!G31+'[2]Compte de résultat'!G32+'[2]Compte de résultat'!G33</f>
        <v>9147</v>
      </c>
      <c r="F40" s="1674" t="s">
        <v>1290</v>
      </c>
      <c r="G40" s="1670"/>
      <c r="H40" s="1670"/>
      <c r="I40" s="1671"/>
    </row>
    <row r="41" spans="2:10">
      <c r="B41" s="383" t="s">
        <v>1291</v>
      </c>
      <c r="C41" s="387">
        <f>'[2]Compte de résultat'!E34</f>
        <v>0</v>
      </c>
      <c r="D41" s="387">
        <f>'[2]Compte de résultat'!F34</f>
        <v>0</v>
      </c>
      <c r="E41" s="387">
        <f>'[2]Compte de résultat'!G34</f>
        <v>0</v>
      </c>
      <c r="F41" s="411"/>
      <c r="G41" s="421"/>
      <c r="H41" s="421"/>
      <c r="I41" s="422"/>
    </row>
    <row r="42" spans="2:10">
      <c r="B42" s="383" t="s">
        <v>1292</v>
      </c>
      <c r="C42" s="387">
        <f>'[2]Compte de résultat'!E36+'[2]Compte de résultat'!E37</f>
        <v>-1285</v>
      </c>
      <c r="D42" s="387">
        <f>'[2]Compte de résultat'!F36+'[2]Compte de résultat'!F37</f>
        <v>4727</v>
      </c>
      <c r="E42" s="387">
        <f>'[2]Compte de résultat'!G36+'[2]Compte de résultat'!G37</f>
        <v>-5126</v>
      </c>
      <c r="F42" s="411"/>
      <c r="G42" s="423"/>
      <c r="H42" s="423"/>
      <c r="I42" s="424"/>
    </row>
    <row r="43" spans="2:10">
      <c r="B43" s="383" t="s">
        <v>1293</v>
      </c>
      <c r="C43" s="387">
        <f>'[2]Compte de résultat'!E38</f>
        <v>0</v>
      </c>
      <c r="D43" s="387">
        <f>'[2]Compte de résultat'!F38</f>
        <v>0</v>
      </c>
      <c r="E43" s="387">
        <f>'[2]Compte de résultat'!G38</f>
        <v>0</v>
      </c>
      <c r="F43" s="411" t="s">
        <v>1294</v>
      </c>
      <c r="G43" s="423">
        <v>6</v>
      </c>
      <c r="H43" s="423">
        <v>48</v>
      </c>
      <c r="I43" s="424">
        <v>60</v>
      </c>
    </row>
    <row r="44" spans="2:10">
      <c r="B44" s="383" t="s">
        <v>1295</v>
      </c>
      <c r="C44" s="387">
        <f>'[2]Compte de résultat'!E39</f>
        <v>77578</v>
      </c>
      <c r="D44" s="387">
        <f>'[2]Compte de résultat'!F39</f>
        <v>119393</v>
      </c>
      <c r="E44" s="387">
        <f>'[2]Compte de résultat'!G39</f>
        <v>30709</v>
      </c>
      <c r="F44" s="411" t="s">
        <v>1296</v>
      </c>
      <c r="G44" s="423">
        <v>5</v>
      </c>
      <c r="H44" s="423">
        <v>12</v>
      </c>
      <c r="I44" s="424">
        <v>18</v>
      </c>
    </row>
    <row r="45" spans="2:10" ht="17.25" thickBot="1">
      <c r="B45" s="425" t="s">
        <v>1297</v>
      </c>
      <c r="C45" s="426">
        <f>C38-C39+C40+C41+C42-C43-C44</f>
        <v>163234</v>
      </c>
      <c r="D45" s="426">
        <f t="shared" ref="D45:E45" si="10">D38-D39+D40+D41+D42-D43-D44</f>
        <v>271461</v>
      </c>
      <c r="E45" s="426">
        <f t="shared" si="10"/>
        <v>87703</v>
      </c>
      <c r="F45" s="427" t="s">
        <v>1298</v>
      </c>
      <c r="G45" s="428">
        <v>8</v>
      </c>
      <c r="H45" s="428">
        <v>10</v>
      </c>
      <c r="I45" s="429">
        <v>10</v>
      </c>
    </row>
    <row r="46" spans="2:10" ht="17.25" thickTop="1">
      <c r="B46" s="430" t="s">
        <v>1299</v>
      </c>
      <c r="C46" s="431"/>
      <c r="D46" s="431"/>
      <c r="E46" s="431"/>
      <c r="F46" s="431"/>
      <c r="G46" s="431"/>
      <c r="H46" s="431"/>
      <c r="I46" s="432"/>
    </row>
    <row r="47" spans="2:10" ht="17.25" thickBot="1">
      <c r="B47" s="1663" t="s">
        <v>1300</v>
      </c>
      <c r="C47" s="1664"/>
      <c r="D47" s="1664"/>
      <c r="E47" s="1664"/>
      <c r="F47" s="1665" t="s">
        <v>1301</v>
      </c>
      <c r="G47" s="1665"/>
      <c r="H47" s="1665"/>
      <c r="I47" s="1666"/>
      <c r="J47" s="404"/>
    </row>
    <row r="48" spans="2:10" ht="17.25" thickBot="1">
      <c r="B48" s="378"/>
      <c r="C48" s="379">
        <f>C23</f>
        <v>39812</v>
      </c>
      <c r="D48" s="379">
        <f>D23</f>
        <v>40178</v>
      </c>
      <c r="E48" s="379">
        <f>E23</f>
        <v>40542</v>
      </c>
      <c r="F48" s="433"/>
      <c r="G48" s="379">
        <f>C48</f>
        <v>39812</v>
      </c>
      <c r="H48" s="379">
        <f>D48</f>
        <v>40178</v>
      </c>
      <c r="I48" s="382">
        <f>E48</f>
        <v>40542</v>
      </c>
    </row>
    <row r="49" spans="1:16">
      <c r="B49" s="434" t="s">
        <v>1302</v>
      </c>
      <c r="C49" s="435">
        <f>G10/G21</f>
        <v>0.56793193550627807</v>
      </c>
      <c r="D49" s="435">
        <f t="shared" ref="D49:E49" si="11">H10/H21</f>
        <v>0.60898006981037267</v>
      </c>
      <c r="E49" s="435">
        <f t="shared" si="11"/>
        <v>0.48721977089222956</v>
      </c>
      <c r="F49" s="436" t="s">
        <v>1303</v>
      </c>
      <c r="G49" s="437"/>
      <c r="H49" s="437"/>
      <c r="I49" s="438"/>
    </row>
    <row r="50" spans="1:16">
      <c r="B50" s="411" t="s">
        <v>1304</v>
      </c>
      <c r="C50" s="439">
        <f>G12/G10</f>
        <v>1.8282217850822777E-2</v>
      </c>
      <c r="D50" s="439">
        <f t="shared" ref="D50:E50" si="12">H12/H10</f>
        <v>2.9230022225626234E-2</v>
      </c>
      <c r="E50" s="439">
        <f t="shared" si="12"/>
        <v>2.9421792410125516E-2</v>
      </c>
      <c r="F50" s="440" t="s">
        <v>1305</v>
      </c>
      <c r="G50" s="439"/>
      <c r="H50" s="439"/>
      <c r="I50" s="441"/>
    </row>
    <row r="51" spans="1:16" ht="17.25" customHeight="1">
      <c r="B51" s="411" t="s">
        <v>1306</v>
      </c>
      <c r="C51" s="439">
        <f>G6/G25</f>
        <v>-1.2873553501186041</v>
      </c>
      <c r="D51" s="439">
        <f>H6/H25</f>
        <v>-13.615284787310742</v>
      </c>
      <c r="E51" s="439">
        <f>I6/I25</f>
        <v>-1.776959081155046</v>
      </c>
      <c r="F51" s="440" t="s">
        <v>1307</v>
      </c>
      <c r="G51" s="439"/>
      <c r="H51" s="439"/>
      <c r="I51" s="441"/>
      <c r="N51" s="442"/>
      <c r="O51" s="442"/>
      <c r="P51" s="442"/>
    </row>
    <row r="52" spans="1:16">
      <c r="B52" s="411" t="s">
        <v>1308</v>
      </c>
      <c r="C52" s="443"/>
      <c r="D52" s="443"/>
      <c r="E52" s="443"/>
      <c r="F52" s="440" t="s">
        <v>1309</v>
      </c>
      <c r="G52" s="439"/>
      <c r="H52" s="439"/>
      <c r="I52" s="441"/>
    </row>
    <row r="53" spans="1:16">
      <c r="B53" s="410" t="s">
        <v>279</v>
      </c>
      <c r="C53" s="443">
        <f>G8-C8</f>
        <v>-72717.25</v>
      </c>
      <c r="D53" s="443">
        <f>H8-D8</f>
        <v>-86474.5</v>
      </c>
      <c r="E53" s="443">
        <f>I8-E8</f>
        <v>-81313.5</v>
      </c>
      <c r="F53" s="440" t="s">
        <v>1310</v>
      </c>
      <c r="G53" s="439"/>
      <c r="H53" s="439"/>
      <c r="I53" s="441"/>
      <c r="N53" s="442"/>
      <c r="O53" s="442"/>
      <c r="P53" s="442"/>
    </row>
    <row r="54" spans="1:16">
      <c r="B54" s="410" t="s">
        <v>1311</v>
      </c>
      <c r="C54" s="443">
        <f>C18-G18</f>
        <v>189939</v>
      </c>
      <c r="D54" s="443" t="e">
        <f>#REF!-#REF!</f>
        <v>#REF!</v>
      </c>
      <c r="E54" s="443">
        <f>E18-I18</f>
        <v>553483</v>
      </c>
      <c r="F54" s="440" t="s">
        <v>1312</v>
      </c>
      <c r="G54" s="439"/>
      <c r="H54" s="439"/>
      <c r="I54" s="441"/>
    </row>
    <row r="55" spans="1:16">
      <c r="B55" s="410" t="s">
        <v>1313</v>
      </c>
      <c r="C55" s="443">
        <f>C54</f>
        <v>189939</v>
      </c>
      <c r="D55" s="443" t="e">
        <f>D54-C54</f>
        <v>#REF!</v>
      </c>
      <c r="E55" s="443" t="e">
        <f>E54-D54</f>
        <v>#REF!</v>
      </c>
      <c r="F55" s="440" t="s">
        <v>1314</v>
      </c>
      <c r="G55" s="439"/>
      <c r="H55" s="439"/>
      <c r="I55" s="441"/>
      <c r="N55" s="442"/>
      <c r="O55" s="442"/>
      <c r="P55" s="442"/>
    </row>
    <row r="56" spans="1:16">
      <c r="B56" s="410" t="s">
        <v>1315</v>
      </c>
      <c r="C56" s="444">
        <f>C53/C54</f>
        <v>-0.38284528190629624</v>
      </c>
      <c r="D56" s="444" t="e">
        <f t="shared" ref="D56:E56" si="13">D53/D54</f>
        <v>#REF!</v>
      </c>
      <c r="E56" s="444">
        <f t="shared" si="13"/>
        <v>-0.14691237129234322</v>
      </c>
      <c r="F56" s="440"/>
      <c r="G56" s="439"/>
      <c r="H56" s="439"/>
      <c r="I56" s="441"/>
    </row>
    <row r="57" spans="1:16" ht="17.25" thickBot="1">
      <c r="B57" s="445" t="s">
        <v>621</v>
      </c>
      <c r="C57" s="446" t="e">
        <f>C53-C54-#REF!</f>
        <v>#REF!</v>
      </c>
      <c r="D57" s="446" t="e">
        <f>D53-D54</f>
        <v>#REF!</v>
      </c>
      <c r="E57" s="446">
        <f>E53-E54</f>
        <v>-634796.5</v>
      </c>
      <c r="F57" s="440" t="s">
        <v>1316</v>
      </c>
      <c r="G57" s="439"/>
      <c r="H57" s="439"/>
      <c r="I57" s="441"/>
    </row>
    <row r="58" spans="1:16" ht="17.25" thickTop="1">
      <c r="F58" s="448"/>
      <c r="G58" s="449"/>
      <c r="H58" s="449"/>
      <c r="I58" s="449"/>
    </row>
    <row r="62" spans="1:16">
      <c r="A62" s="369" t="s">
        <v>1317</v>
      </c>
    </row>
  </sheetData>
  <dataConsolidate/>
  <mergeCells count="7">
    <mergeCell ref="B47:E47"/>
    <mergeCell ref="F47:I47"/>
    <mergeCell ref="B2:E2"/>
    <mergeCell ref="F2:I2"/>
    <mergeCell ref="B22:E22"/>
    <mergeCell ref="F22:I22"/>
    <mergeCell ref="F40:I40"/>
  </mergeCells>
  <conditionalFormatting sqref="N51">
    <cfRule type="cellIs" dxfId="0" priority="1" operator="notEqual">
      <formula>$N$53</formula>
    </cfRule>
  </conditionalFormatting>
  <pageMargins left="0.7" right="0.7" top="0.75" bottom="0.75" header="0.3" footer="0.3"/>
  <pageSetup paperSize="9" scale="68"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12</vt:i4>
      </vt:variant>
      <vt:variant>
        <vt:lpstr>Plages nommées</vt:lpstr>
      </vt:variant>
      <vt:variant>
        <vt:i4>182</vt:i4>
      </vt:variant>
    </vt:vector>
  </HeadingPairs>
  <TitlesOfParts>
    <vt:vector size="194" baseType="lpstr">
      <vt:lpstr> Création Synthèse</vt:lpstr>
      <vt:lpstr> Données Initiales</vt:lpstr>
      <vt:lpstr> Liasse</vt:lpstr>
      <vt:lpstr>Contrôles liasses</vt:lpstr>
      <vt:lpstr>Retraitement</vt:lpstr>
      <vt:lpstr>Actif</vt:lpstr>
      <vt:lpstr>Passif</vt:lpstr>
      <vt:lpstr>Compte de résultat</vt:lpstr>
      <vt:lpstr>BFR</vt:lpstr>
      <vt:lpstr>Flux</vt:lpstr>
      <vt:lpstr>Ratios</vt:lpstr>
      <vt:lpstr>Synthèse</vt:lpstr>
      <vt:lpstr>A.2</vt:lpstr>
      <vt:lpstr>A1A</vt:lpstr>
      <vt:lpstr>AA</vt:lpstr>
      <vt:lpstr>AB</vt:lpstr>
      <vt:lpstr>AC</vt:lpstr>
      <vt:lpstr>AF</vt:lpstr>
      <vt:lpstr>AG</vt:lpstr>
      <vt:lpstr>AH</vt:lpstr>
      <vt:lpstr>AI</vt:lpstr>
      <vt:lpstr>AJ</vt:lpstr>
      <vt:lpstr>AK</vt:lpstr>
      <vt:lpstr>AL</vt:lpstr>
      <vt:lpstr>AM</vt:lpstr>
      <vt:lpstr>AN</vt:lpstr>
      <vt:lpstr>AO</vt:lpstr>
      <vt:lpstr>AP</vt:lpstr>
      <vt:lpstr>AQ</vt:lpstr>
      <vt:lpstr>AR</vt:lpstr>
      <vt:lpstr>AS</vt:lpstr>
      <vt:lpstr>AT</vt:lpstr>
      <vt:lpstr>AU</vt:lpstr>
      <vt:lpstr>AV</vt:lpstr>
      <vt:lpstr>AW</vt:lpstr>
      <vt:lpstr>AX</vt:lpstr>
      <vt:lpstr>AY</vt:lpstr>
      <vt:lpstr>BB</vt:lpstr>
      <vt:lpstr>BC</vt:lpstr>
      <vt:lpstr>BD</vt:lpstr>
      <vt:lpstr>BE</vt:lpstr>
      <vt:lpstr>BF</vt:lpstr>
      <vt:lpstr>BG</vt:lpstr>
      <vt:lpstr>BH</vt:lpstr>
      <vt:lpstr>BI</vt:lpstr>
      <vt:lpstr>BJ</vt:lpstr>
      <vt:lpstr>BK</vt:lpstr>
      <vt:lpstr>BL</vt:lpstr>
      <vt:lpstr>BM</vt:lpstr>
      <vt:lpstr>BN</vt:lpstr>
      <vt:lpstr>BO</vt:lpstr>
      <vt:lpstr>BP</vt:lpstr>
      <vt:lpstr>BQ</vt:lpstr>
      <vt:lpstr>BR</vt:lpstr>
      <vt:lpstr>BS</vt:lpstr>
      <vt:lpstr>BT</vt:lpstr>
      <vt:lpstr>BU</vt:lpstr>
      <vt:lpstr>BV</vt:lpstr>
      <vt:lpstr>BW</vt:lpstr>
      <vt:lpstr>BX</vt:lpstr>
      <vt:lpstr>BY</vt:lpstr>
      <vt:lpstr>BZ</vt:lpstr>
      <vt:lpstr>CA</vt:lpstr>
      <vt:lpstr>CB</vt:lpstr>
      <vt:lpstr>CC</vt:lpstr>
      <vt:lpstr>CD</vt:lpstr>
      <vt:lpstr>CE</vt:lpstr>
      <vt:lpstr>CF</vt:lpstr>
      <vt:lpstr>CG</vt:lpstr>
      <vt:lpstr>CH</vt:lpstr>
      <vt:lpstr>CI</vt:lpstr>
      <vt:lpstr>CJ</vt:lpstr>
      <vt:lpstr>CK</vt:lpstr>
      <vt:lpstr>CM</vt:lpstr>
      <vt:lpstr>CN</vt:lpstr>
      <vt:lpstr>CO</vt:lpstr>
      <vt:lpstr>CP</vt:lpstr>
      <vt:lpstr>CQ</vt:lpstr>
      <vt:lpstr>CR</vt:lpstr>
      <vt:lpstr>CS</vt:lpstr>
      <vt:lpstr>CT</vt:lpstr>
      <vt:lpstr>CU</vt:lpstr>
      <vt:lpstr>CV</vt:lpstr>
      <vt:lpstr>CW</vt:lpstr>
      <vt:lpstr>CX</vt:lpstr>
      <vt:lpstr>DA</vt:lpstr>
      <vt:lpstr>DB</vt:lpstr>
      <vt:lpstr>DC</vt:lpstr>
      <vt:lpstr>DD</vt:lpstr>
      <vt:lpstr>DE</vt:lpstr>
      <vt:lpstr>DF</vt:lpstr>
      <vt:lpstr>DG</vt:lpstr>
      <vt:lpstr>DH</vt:lpstr>
      <vt:lpstr>DI</vt:lpstr>
      <vt:lpstr>DJ</vt:lpstr>
      <vt:lpstr>DK</vt:lpstr>
      <vt:lpstr>DL</vt:lpstr>
      <vt:lpstr>DM</vt:lpstr>
      <vt:lpstr>DN</vt:lpstr>
      <vt:lpstr>DO</vt:lpstr>
      <vt:lpstr>DP</vt:lpstr>
      <vt:lpstr>DQ</vt:lpstr>
      <vt:lpstr>DR</vt:lpstr>
      <vt:lpstr>DS</vt:lpstr>
      <vt:lpstr>DT</vt:lpstr>
      <vt:lpstr>DU</vt:lpstr>
      <vt:lpstr>DV</vt:lpstr>
      <vt:lpstr>DW</vt:lpstr>
      <vt:lpstr>DX</vt:lpstr>
      <vt:lpstr>DY</vt:lpstr>
      <vt:lpstr>DZ</vt:lpstr>
      <vt:lpstr>EA</vt:lpstr>
      <vt:lpstr>EB</vt:lpstr>
      <vt:lpstr>EC</vt:lpstr>
      <vt:lpstr>ED</vt:lpstr>
      <vt:lpstr>EE</vt:lpstr>
      <vt:lpstr>EF</vt:lpstr>
      <vt:lpstr>EG</vt:lpstr>
      <vt:lpstr>EH</vt:lpstr>
      <vt:lpstr>EI</vt:lpstr>
      <vt:lpstr>EK</vt:lpstr>
      <vt:lpstr>FA</vt:lpstr>
      <vt:lpstr>FB</vt:lpstr>
      <vt:lpstr>FC</vt:lpstr>
      <vt:lpstr>FD</vt:lpstr>
      <vt:lpstr>FE</vt:lpstr>
      <vt:lpstr>FF</vt:lpstr>
      <vt:lpstr>FG</vt:lpstr>
      <vt:lpstr>FH</vt:lpstr>
      <vt:lpstr>FI</vt:lpstr>
      <vt:lpstr>FJ</vt:lpstr>
      <vt:lpstr>FK</vt:lpstr>
      <vt:lpstr>FL</vt:lpstr>
      <vt:lpstr>FM</vt:lpstr>
      <vt:lpstr>FN</vt:lpstr>
      <vt:lpstr>FO</vt:lpstr>
      <vt:lpstr>FP</vt:lpstr>
      <vt:lpstr>FQ</vt:lpstr>
      <vt:lpstr>FR</vt:lpstr>
      <vt:lpstr>FS</vt:lpstr>
      <vt:lpstr>FT</vt:lpstr>
      <vt:lpstr>FU</vt:lpstr>
      <vt:lpstr>FV</vt:lpstr>
      <vt:lpstr>FW</vt:lpstr>
      <vt:lpstr>FX</vt:lpstr>
      <vt:lpstr>FY</vt:lpstr>
      <vt:lpstr>FZ</vt:lpstr>
      <vt:lpstr>GA</vt:lpstr>
      <vt:lpstr>GB</vt:lpstr>
      <vt:lpstr>GC</vt:lpstr>
      <vt:lpstr>GD</vt:lpstr>
      <vt:lpstr>GE</vt:lpstr>
      <vt:lpstr>GF</vt:lpstr>
      <vt:lpstr>GG</vt:lpstr>
      <vt:lpstr>GH</vt:lpstr>
      <vt:lpstr>GI</vt:lpstr>
      <vt:lpstr>GJ</vt:lpstr>
      <vt:lpstr>GK</vt:lpstr>
      <vt:lpstr>GL</vt:lpstr>
      <vt:lpstr>GM</vt:lpstr>
      <vt:lpstr>GN</vt:lpstr>
      <vt:lpstr>GO</vt:lpstr>
      <vt:lpstr>GP</vt:lpstr>
      <vt:lpstr>GQ</vt:lpstr>
      <vt:lpstr>GR</vt:lpstr>
      <vt:lpstr>GS</vt:lpstr>
      <vt:lpstr>GT</vt:lpstr>
      <vt:lpstr>GU</vt:lpstr>
      <vt:lpstr>GV</vt:lpstr>
      <vt:lpstr>GW</vt:lpstr>
      <vt:lpstr>HA</vt:lpstr>
      <vt:lpstr>HB</vt:lpstr>
      <vt:lpstr>HC</vt:lpstr>
      <vt:lpstr>HD</vt:lpstr>
      <vt:lpstr>HE</vt:lpstr>
      <vt:lpstr>HF</vt:lpstr>
      <vt:lpstr>HG</vt:lpstr>
      <vt:lpstr>HH</vt:lpstr>
      <vt:lpstr>HI</vt:lpstr>
      <vt:lpstr>HJ</vt:lpstr>
      <vt:lpstr>HK</vt:lpstr>
      <vt:lpstr>HL</vt:lpstr>
      <vt:lpstr>HM</vt:lpstr>
      <vt:lpstr>HN</vt:lpstr>
      <vt:lpstr>HO</vt:lpstr>
      <vt:lpstr>HP</vt:lpstr>
      <vt:lpstr>HQ</vt:lpstr>
      <vt:lpstr>HY</vt:lpstr>
      <vt:lpstr>UF</vt:lpstr>
      <vt:lpstr>YQ</vt:lpstr>
      <vt:lpstr>YR</vt:lpstr>
      <vt:lpstr>YS</vt:lpstr>
      <vt:lpstr>YT</vt:lpstr>
      <vt:lpstr>YU</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user36</dc:creator>
  <cp:lastModifiedBy>user36</cp:lastModifiedBy>
  <dcterms:created xsi:type="dcterms:W3CDTF">2011-10-18T16:29:52Z</dcterms:created>
  <dcterms:modified xsi:type="dcterms:W3CDTF">2011-10-24T07:37:04Z</dcterms:modified>
</cp:coreProperties>
</file>