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a1a31af05c6e08d/Desktop/"/>
    </mc:Choice>
  </mc:AlternateContent>
  <xr:revisionPtr revIDLastSave="248" documentId="8_{45CF21E9-8341-4624-8734-A661D27A13D0}" xr6:coauthVersionLast="47" xr6:coauthVersionMax="47" xr10:uidLastSave="{70E2D732-1FFE-4F10-9BE0-9B68433C7682}"/>
  <bookViews>
    <workbookView xWindow="4500" yWindow="4185" windowWidth="21600" windowHeight="11295" xr2:uid="{00000000-000D-0000-FFFF-FFFF00000000}"/>
  </bookViews>
  <sheets>
    <sheet name="Suivi des dépenses" sheetId="1" r:id="rId1"/>
    <sheet name="Totaux" sheetId="5" r:id="rId2"/>
    <sheet name="État résultats rev. dép." sheetId="6" r:id="rId3"/>
  </sheets>
  <definedNames>
    <definedName name="_xlnm._FilterDatabase" localSheetId="0" hidden="1">'Suivi des dépenses'!$A$3:$F$58</definedName>
    <definedName name="_xlnm._FilterDatabase" localSheetId="1" hidden="1">Totaux!$A$1:$R$35</definedName>
    <definedName name="_xlnm.Print_Titles" localSheetId="0">'Suivi des dépenses'!$3:$3</definedName>
    <definedName name="_xlnm.Print_Titles" localSheetId="1">Totaux!$3:$3</definedName>
    <definedName name="TypeDépenses">T_Recap[TYPE DE DEPENSES]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1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I6" i="5" l="1"/>
  <c r="D4" i="5"/>
  <c r="D33" i="5"/>
  <c r="D31" i="5"/>
  <c r="D29" i="5"/>
  <c r="D24" i="5"/>
  <c r="D22" i="5"/>
  <c r="D18" i="5"/>
  <c r="D14" i="5"/>
  <c r="D10" i="5"/>
  <c r="D6" i="5"/>
  <c r="M4" i="5"/>
  <c r="I4" i="5"/>
  <c r="E4" i="5"/>
  <c r="J34" i="5"/>
  <c r="M33" i="5"/>
  <c r="E33" i="5"/>
  <c r="H32" i="5"/>
  <c r="K31" i="5"/>
  <c r="N30" i="5"/>
  <c r="F30" i="5"/>
  <c r="I29" i="5"/>
  <c r="L28" i="5"/>
  <c r="O27" i="5"/>
  <c r="G27" i="5"/>
  <c r="J24" i="5"/>
  <c r="M26" i="5"/>
  <c r="E26" i="5"/>
  <c r="H25" i="5"/>
  <c r="K23" i="5"/>
  <c r="N22" i="5"/>
  <c r="F22" i="5"/>
  <c r="I21" i="5"/>
  <c r="L20" i="5"/>
  <c r="J19" i="5"/>
  <c r="E18" i="5"/>
  <c r="K16" i="5"/>
  <c r="F15" i="5"/>
  <c r="L13" i="5"/>
  <c r="G12" i="5"/>
  <c r="M10" i="5"/>
  <c r="H9" i="5"/>
  <c r="N7" i="5"/>
  <c r="E5" i="5"/>
  <c r="G5" i="5"/>
  <c r="I5" i="5"/>
  <c r="K5" i="5"/>
  <c r="M5" i="5"/>
  <c r="O5" i="5"/>
  <c r="F6" i="5"/>
  <c r="H6" i="5"/>
  <c r="J6" i="5"/>
  <c r="L6" i="5"/>
  <c r="N6" i="5"/>
  <c r="E7" i="5"/>
  <c r="G7" i="5"/>
  <c r="I7" i="5"/>
  <c r="K7" i="5"/>
  <c r="M7" i="5"/>
  <c r="O7" i="5"/>
  <c r="F8" i="5"/>
  <c r="H8" i="5"/>
  <c r="J8" i="5"/>
  <c r="L8" i="5"/>
  <c r="N8" i="5"/>
  <c r="E9" i="5"/>
  <c r="G9" i="5"/>
  <c r="I9" i="5"/>
  <c r="K9" i="5"/>
  <c r="M9" i="5"/>
  <c r="O9" i="5"/>
  <c r="F10" i="5"/>
  <c r="H10" i="5"/>
  <c r="J10" i="5"/>
  <c r="L10" i="5"/>
  <c r="N10" i="5"/>
  <c r="E11" i="5"/>
  <c r="G11" i="5"/>
  <c r="I11" i="5"/>
  <c r="K11" i="5"/>
  <c r="M11" i="5"/>
  <c r="O11" i="5"/>
  <c r="F12" i="5"/>
  <c r="H12" i="5"/>
  <c r="J12" i="5"/>
  <c r="L12" i="5"/>
  <c r="N12" i="5"/>
  <c r="E13" i="5"/>
  <c r="G13" i="5"/>
  <c r="I13" i="5"/>
  <c r="K13" i="5"/>
  <c r="M13" i="5"/>
  <c r="O13" i="5"/>
  <c r="F14" i="5"/>
  <c r="H14" i="5"/>
  <c r="J14" i="5"/>
  <c r="L14" i="5"/>
  <c r="N14" i="5"/>
  <c r="E15" i="5"/>
  <c r="G15" i="5"/>
  <c r="I15" i="5"/>
  <c r="K15" i="5"/>
  <c r="M15" i="5"/>
  <c r="O15" i="5"/>
  <c r="F16" i="5"/>
  <c r="H16" i="5"/>
  <c r="J16" i="5"/>
  <c r="L16" i="5"/>
  <c r="N16" i="5"/>
  <c r="E17" i="5"/>
  <c r="G17" i="5"/>
  <c r="I17" i="5"/>
  <c r="K17" i="5"/>
  <c r="M17" i="5"/>
  <c r="O17" i="5"/>
  <c r="F18" i="5"/>
  <c r="H18" i="5"/>
  <c r="J18" i="5"/>
  <c r="L18" i="5"/>
  <c r="N18" i="5"/>
  <c r="E19" i="5"/>
  <c r="G19" i="5"/>
  <c r="I19" i="5"/>
  <c r="K19" i="5"/>
  <c r="M19" i="5"/>
  <c r="O19" i="5"/>
  <c r="F20" i="5"/>
  <c r="H20" i="5"/>
  <c r="F5" i="5"/>
  <c r="J5" i="5"/>
  <c r="N5" i="5"/>
  <c r="G6" i="5"/>
  <c r="K6" i="5"/>
  <c r="O6" i="5"/>
  <c r="H7" i="5"/>
  <c r="L7" i="5"/>
  <c r="E8" i="5"/>
  <c r="I8" i="5"/>
  <c r="M8" i="5"/>
  <c r="F9" i="5"/>
  <c r="J9" i="5"/>
  <c r="N9" i="5"/>
  <c r="G10" i="5"/>
  <c r="K10" i="5"/>
  <c r="O10" i="5"/>
  <c r="H11" i="5"/>
  <c r="L11" i="5"/>
  <c r="E12" i="5"/>
  <c r="I12" i="5"/>
  <c r="M12" i="5"/>
  <c r="F13" i="5"/>
  <c r="J13" i="5"/>
  <c r="N13" i="5"/>
  <c r="G14" i="5"/>
  <c r="K14" i="5"/>
  <c r="O14" i="5"/>
  <c r="H15" i="5"/>
  <c r="L15" i="5"/>
  <c r="E16" i="5"/>
  <c r="I16" i="5"/>
  <c r="M16" i="5"/>
  <c r="F17" i="5"/>
  <c r="J17" i="5"/>
  <c r="N17" i="5"/>
  <c r="G18" i="5"/>
  <c r="K18" i="5"/>
  <c r="O18" i="5"/>
  <c r="H19" i="5"/>
  <c r="L19" i="5"/>
  <c r="E20" i="5"/>
  <c r="I20" i="5"/>
  <c r="K20" i="5"/>
  <c r="M20" i="5"/>
  <c r="O20" i="5"/>
  <c r="F21" i="5"/>
  <c r="H21" i="5"/>
  <c r="J21" i="5"/>
  <c r="L21" i="5"/>
  <c r="N21" i="5"/>
  <c r="E22" i="5"/>
  <c r="G22" i="5"/>
  <c r="I22" i="5"/>
  <c r="K22" i="5"/>
  <c r="M22" i="5"/>
  <c r="O22" i="5"/>
  <c r="F23" i="5"/>
  <c r="H23" i="5"/>
  <c r="J23" i="5"/>
  <c r="L23" i="5"/>
  <c r="N23" i="5"/>
  <c r="E25" i="5"/>
  <c r="G25" i="5"/>
  <c r="I25" i="5"/>
  <c r="K25" i="5"/>
  <c r="M25" i="5"/>
  <c r="O25" i="5"/>
  <c r="F26" i="5"/>
  <c r="H26" i="5"/>
  <c r="J26" i="5"/>
  <c r="L26" i="5"/>
  <c r="N26" i="5"/>
  <c r="E24" i="5"/>
  <c r="G24" i="5"/>
  <c r="I24" i="5"/>
  <c r="K24" i="5"/>
  <c r="M24" i="5"/>
  <c r="O24" i="5"/>
  <c r="F27" i="5"/>
  <c r="H27" i="5"/>
  <c r="J27" i="5"/>
  <c r="L27" i="5"/>
  <c r="N27" i="5"/>
  <c r="E28" i="5"/>
  <c r="G28" i="5"/>
  <c r="I28" i="5"/>
  <c r="K28" i="5"/>
  <c r="M28" i="5"/>
  <c r="O28" i="5"/>
  <c r="F29" i="5"/>
  <c r="H29" i="5"/>
  <c r="J29" i="5"/>
  <c r="L29" i="5"/>
  <c r="N29" i="5"/>
  <c r="E30" i="5"/>
  <c r="G30" i="5"/>
  <c r="I30" i="5"/>
  <c r="K30" i="5"/>
  <c r="M30" i="5"/>
  <c r="O30" i="5"/>
  <c r="F31" i="5"/>
  <c r="H31" i="5"/>
  <c r="J31" i="5"/>
  <c r="L31" i="5"/>
  <c r="N31" i="5"/>
  <c r="E32" i="5"/>
  <c r="G32" i="5"/>
  <c r="I32" i="5"/>
  <c r="K32" i="5"/>
  <c r="M32" i="5"/>
  <c r="O32" i="5"/>
  <c r="F33" i="5"/>
  <c r="H33" i="5"/>
  <c r="J33" i="5"/>
  <c r="L33" i="5"/>
  <c r="N33" i="5"/>
  <c r="E34" i="5"/>
  <c r="G34" i="5"/>
  <c r="I34" i="5"/>
  <c r="K34" i="5"/>
  <c r="M34" i="5"/>
  <c r="O34" i="5"/>
  <c r="H5" i="5"/>
  <c r="E6" i="5"/>
  <c r="M6" i="5"/>
  <c r="J7" i="5"/>
  <c r="G8" i="5"/>
  <c r="O8" i="5"/>
  <c r="L9" i="5"/>
  <c r="I10" i="5"/>
  <c r="F11" i="5"/>
  <c r="N11" i="5"/>
  <c r="K12" i="5"/>
  <c r="H13" i="5"/>
  <c r="E14" i="5"/>
  <c r="M14" i="5"/>
  <c r="J15" i="5"/>
  <c r="G16" i="5"/>
  <c r="O16" i="5"/>
  <c r="L17" i="5"/>
  <c r="I18" i="5"/>
  <c r="F19" i="5"/>
  <c r="N19" i="5"/>
  <c r="J20" i="5"/>
  <c r="N20" i="5"/>
  <c r="G21" i="5"/>
  <c r="K21" i="5"/>
  <c r="O21" i="5"/>
  <c r="H22" i="5"/>
  <c r="L22" i="5"/>
  <c r="E23" i="5"/>
  <c r="I23" i="5"/>
  <c r="M23" i="5"/>
  <c r="F25" i="5"/>
  <c r="J25" i="5"/>
  <c r="N25" i="5"/>
  <c r="G26" i="5"/>
  <c r="K26" i="5"/>
  <c r="O26" i="5"/>
  <c r="H24" i="5"/>
  <c r="L24" i="5"/>
  <c r="E27" i="5"/>
  <c r="I27" i="5"/>
  <c r="M27" i="5"/>
  <c r="F28" i="5"/>
  <c r="J28" i="5"/>
  <c r="N28" i="5"/>
  <c r="G29" i="5"/>
  <c r="K29" i="5"/>
  <c r="O29" i="5"/>
  <c r="H30" i="5"/>
  <c r="L30" i="5"/>
  <c r="E31" i="5"/>
  <c r="I31" i="5"/>
  <c r="M31" i="5"/>
  <c r="F32" i="5"/>
  <c r="J32" i="5"/>
  <c r="N32" i="5"/>
  <c r="G33" i="5"/>
  <c r="K33" i="5"/>
  <c r="O33" i="5"/>
  <c r="H34" i="5"/>
  <c r="L34" i="5"/>
  <c r="F4" i="5"/>
  <c r="H4" i="5"/>
  <c r="J4" i="5"/>
  <c r="L4" i="5"/>
  <c r="N4" i="5"/>
  <c r="D5" i="5"/>
  <c r="D7" i="5"/>
  <c r="D9" i="5"/>
  <c r="D11" i="5"/>
  <c r="D13" i="5"/>
  <c r="D15" i="5"/>
  <c r="D17" i="5"/>
  <c r="D19" i="5"/>
  <c r="D21" i="5"/>
  <c r="D23" i="5"/>
  <c r="D26" i="5"/>
  <c r="D27" i="5"/>
  <c r="D34" i="5"/>
  <c r="D32" i="5"/>
  <c r="D30" i="5"/>
  <c r="D28" i="5"/>
  <c r="D25" i="5"/>
  <c r="D20" i="5"/>
  <c r="D16" i="5"/>
  <c r="D12" i="5"/>
  <c r="D8" i="5"/>
  <c r="O4" i="5"/>
  <c r="K4" i="5"/>
  <c r="G4" i="5"/>
  <c r="N34" i="5"/>
  <c r="F34" i="5"/>
  <c r="I33" i="5"/>
  <c r="L32" i="5"/>
  <c r="O31" i="5"/>
  <c r="G31" i="5"/>
  <c r="J30" i="5"/>
  <c r="M29" i="5"/>
  <c r="E29" i="5"/>
  <c r="H28" i="5"/>
  <c r="K27" i="5"/>
  <c r="N24" i="5"/>
  <c r="F24" i="5"/>
  <c r="I26" i="5"/>
  <c r="L25" i="5"/>
  <c r="O23" i="5"/>
  <c r="G23" i="5"/>
  <c r="J22" i="5"/>
  <c r="M21" i="5"/>
  <c r="E21" i="5"/>
  <c r="G20" i="5"/>
  <c r="M18" i="5"/>
  <c r="H17" i="5"/>
  <c r="N15" i="5"/>
  <c r="I14" i="5"/>
  <c r="O12" i="5"/>
  <c r="J11" i="5"/>
  <c r="E10" i="5"/>
  <c r="K8" i="5"/>
  <c r="F7" i="5"/>
  <c r="L5" i="5"/>
  <c r="C34" i="5"/>
  <c r="C33" i="5"/>
  <c r="C32" i="5"/>
  <c r="C31" i="5"/>
  <c r="C30" i="5"/>
  <c r="C29" i="5"/>
  <c r="C28" i="5"/>
  <c r="C27" i="5"/>
  <c r="C24" i="5"/>
  <c r="C26" i="5"/>
  <c r="C25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4" i="5"/>
  <c r="D92" i="1"/>
  <c r="C35" i="5" l="1"/>
  <c r="C15" i="6"/>
  <c r="D15" i="6"/>
  <c r="E15" i="6"/>
  <c r="B15" i="6"/>
  <c r="F4" i="6"/>
  <c r="F5" i="6"/>
  <c r="F6" i="6"/>
  <c r="F7" i="6"/>
  <c r="F8" i="6"/>
  <c r="F9" i="6"/>
  <c r="F10" i="6"/>
  <c r="F11" i="6"/>
  <c r="F12" i="6"/>
  <c r="F13" i="6"/>
  <c r="F14" i="6"/>
  <c r="F3" i="6"/>
  <c r="Q34" i="5" l="1"/>
  <c r="F15" i="6"/>
  <c r="Q33" i="5"/>
  <c r="Q6" i="5"/>
  <c r="Q32" i="5"/>
  <c r="Q14" i="5"/>
  <c r="Q27" i="5"/>
  <c r="Q20" i="5"/>
  <c r="Q11" i="5"/>
  <c r="Q28" i="5"/>
  <c r="Q10" i="5"/>
  <c r="Q9" i="5"/>
  <c r="Q24" i="5"/>
  <c r="Q30" i="5"/>
  <c r="Q15" i="5"/>
  <c r="Q18" i="5"/>
  <c r="Q25" i="5"/>
  <c r="Q8" i="5"/>
  <c r="Q29" i="5"/>
  <c r="Q12" i="5"/>
  <c r="Q7" i="5"/>
  <c r="Q22" i="5"/>
  <c r="Q13" i="5"/>
  <c r="Q16" i="5"/>
  <c r="Q17" i="5"/>
  <c r="Q19" i="5"/>
  <c r="Q21" i="5"/>
  <c r="Q23" i="5"/>
  <c r="Q26" i="5"/>
  <c r="Q31" i="5"/>
  <c r="D35" i="5" l="1"/>
  <c r="G3" i="6" s="1"/>
  <c r="H3" i="6" s="1"/>
  <c r="E35" i="5" l="1"/>
  <c r="G4" i="6" s="1"/>
  <c r="H4" i="6" s="1"/>
  <c r="F35" i="5"/>
  <c r="G5" i="6" s="1"/>
  <c r="H5" i="6" s="1"/>
  <c r="G35" i="5" l="1"/>
  <c r="G6" i="6" s="1"/>
  <c r="H6" i="6" s="1"/>
  <c r="H35" i="5" l="1"/>
  <c r="G7" i="6" s="1"/>
  <c r="H7" i="6" s="1"/>
  <c r="I35" i="5" l="1"/>
  <c r="G8" i="6" s="1"/>
  <c r="H8" i="6" s="1"/>
  <c r="J35" i="5" l="1"/>
  <c r="G9" i="6" s="1"/>
  <c r="H9" i="6" s="1"/>
  <c r="K35" i="5" l="1"/>
  <c r="G10" i="6" s="1"/>
  <c r="H10" i="6" s="1"/>
  <c r="L35" i="5" l="1"/>
  <c r="G11" i="6" s="1"/>
  <c r="H11" i="6" s="1"/>
  <c r="M35" i="5" l="1"/>
  <c r="G12" i="6" s="1"/>
  <c r="H12" i="6" s="1"/>
  <c r="P34" i="5" l="1"/>
  <c r="R34" i="5" s="1"/>
  <c r="P33" i="5"/>
  <c r="R33" i="5" s="1"/>
  <c r="P14" i="5"/>
  <c r="R14" i="5" s="1"/>
  <c r="P28" i="5"/>
  <c r="R28" i="5" s="1"/>
  <c r="P7" i="5"/>
  <c r="R7" i="5" s="1"/>
  <c r="P32" i="5"/>
  <c r="R32" i="5" s="1"/>
  <c r="P17" i="5"/>
  <c r="R17" i="5" s="1"/>
  <c r="P26" i="5"/>
  <c r="R26" i="5" s="1"/>
  <c r="P5" i="5"/>
  <c r="R5" i="5" s="1"/>
  <c r="P30" i="5"/>
  <c r="R30" i="5" s="1"/>
  <c r="P8" i="5"/>
  <c r="R8" i="5" s="1"/>
  <c r="P20" i="5"/>
  <c r="R20" i="5" s="1"/>
  <c r="P16" i="5"/>
  <c r="R16" i="5" s="1"/>
  <c r="P12" i="5"/>
  <c r="R12" i="5" s="1"/>
  <c r="P10" i="5"/>
  <c r="R10" i="5" s="1"/>
  <c r="N35" i="5"/>
  <c r="G13" i="6" s="1"/>
  <c r="H13" i="6" s="1"/>
  <c r="P13" i="5"/>
  <c r="R13" i="5" s="1"/>
  <c r="P27" i="5"/>
  <c r="R27" i="5" s="1"/>
  <c r="P23" i="5"/>
  <c r="R23" i="5" s="1"/>
  <c r="P24" i="5"/>
  <c r="R24" i="5" s="1"/>
  <c r="P18" i="5"/>
  <c r="R18" i="5" s="1"/>
  <c r="P31" i="5"/>
  <c r="R31" i="5" s="1"/>
  <c r="P21" i="5"/>
  <c r="R21" i="5" s="1"/>
  <c r="P22" i="5"/>
  <c r="R22" i="5" s="1"/>
  <c r="P11" i="5"/>
  <c r="R11" i="5" s="1"/>
  <c r="P25" i="5"/>
  <c r="R25" i="5" s="1"/>
  <c r="P29" i="5"/>
  <c r="R29" i="5" s="1"/>
  <c r="P15" i="5"/>
  <c r="R15" i="5" s="1"/>
  <c r="P19" i="5"/>
  <c r="R19" i="5" s="1"/>
  <c r="P9" i="5"/>
  <c r="R9" i="5" s="1"/>
  <c r="P6" i="5"/>
  <c r="R6" i="5" s="1"/>
  <c r="Q5" i="5" l="1"/>
  <c r="O35" i="5"/>
  <c r="G14" i="6" s="1"/>
  <c r="P4" i="5"/>
  <c r="R4" i="5" s="1"/>
  <c r="H14" i="6" l="1"/>
  <c r="H15" i="6" s="1"/>
  <c r="G15" i="6"/>
  <c r="Q4" i="5"/>
  <c r="P35" i="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<sst xmlns="http://schemas.openxmlformats.org/spreadsheetml/2006/main" count="305" uniqueCount="151">
  <si>
    <t>Date</t>
  </si>
  <si>
    <t>Type</t>
  </si>
  <si>
    <t>Nom</t>
  </si>
  <si>
    <t>Montant</t>
  </si>
  <si>
    <t>Notes</t>
  </si>
  <si>
    <t>Mois</t>
  </si>
  <si>
    <t>Janvier</t>
  </si>
  <si>
    <t>Restaurant</t>
  </si>
  <si>
    <t>Février</t>
  </si>
  <si>
    <t>Mars</t>
  </si>
  <si>
    <t>Épicerie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</si>
  <si>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</si>
  <si>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</si>
  <si>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</si>
  <si>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</si>
  <si>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</si>
  <si>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</si>
  <si>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</si>
  <si>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</si>
  <si>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</si>
  <si>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BUDGET</t>
  </si>
  <si>
    <t>TOTAL DÉPENSES PAR MOIS</t>
  </si>
  <si>
    <t>NOM DE L'ITEM</t>
  </si>
  <si>
    <t>Comerco</t>
  </si>
  <si>
    <t>Épargne auto</t>
  </si>
  <si>
    <t>Épargne personnelle</t>
  </si>
  <si>
    <t>Entretien extérieur</t>
  </si>
  <si>
    <t>Prime</t>
  </si>
  <si>
    <t>Essence hebdomadaire</t>
  </si>
  <si>
    <t>Alcool</t>
  </si>
  <si>
    <t>SAQ</t>
  </si>
  <si>
    <t>TOTAL</t>
  </si>
  <si>
    <t>Coiffure CL</t>
  </si>
  <si>
    <t>Vêtement CL</t>
  </si>
  <si>
    <t>Vêtement MF</t>
  </si>
  <si>
    <t>Médicament MF</t>
  </si>
  <si>
    <t>Médicament CL</t>
  </si>
  <si>
    <t>Médicament autre</t>
  </si>
  <si>
    <t>Loisir</t>
  </si>
  <si>
    <t>Essence vacance</t>
  </si>
  <si>
    <t>Épargne vacance</t>
  </si>
  <si>
    <t>Autre soin de santé MF</t>
  </si>
  <si>
    <t>Autre soin de santé CL</t>
  </si>
  <si>
    <t>Autre dépense MF</t>
  </si>
  <si>
    <t>Autre dépense CL</t>
  </si>
  <si>
    <t>Assurance électro ménager</t>
  </si>
  <si>
    <t>Auto - réparation</t>
  </si>
  <si>
    <t>Auto - permis de conduire CL</t>
  </si>
  <si>
    <t>Auto - permis de conduire MF</t>
  </si>
  <si>
    <t>Auto - immatriculation</t>
  </si>
  <si>
    <t>Stratos</t>
  </si>
  <si>
    <t>Écart entre le budget et la dépense</t>
  </si>
  <si>
    <t>Pour vérification - TOTAL :</t>
  </si>
  <si>
    <t>Dépenses</t>
  </si>
  <si>
    <t>Écart</t>
  </si>
  <si>
    <t>CARRA MF</t>
  </si>
  <si>
    <t>RRQ MF</t>
  </si>
  <si>
    <t>RRQ CL</t>
  </si>
  <si>
    <t>Sécurité vieillesse MF</t>
  </si>
  <si>
    <t>Sources de revenus</t>
  </si>
  <si>
    <t>Total :</t>
  </si>
  <si>
    <t>Total</t>
  </si>
  <si>
    <t>N Hôtel</t>
  </si>
  <si>
    <t>A &amp; W Pont-Rouge</t>
  </si>
  <si>
    <t>Familyprix Pont-Rouge</t>
  </si>
  <si>
    <t>Anti-inflammatoire CL</t>
  </si>
  <si>
    <t>Entrecôte Riverain Qué.</t>
  </si>
  <si>
    <t>Souper avec Andrée et M.-Josée</t>
  </si>
  <si>
    <t>Costco</t>
  </si>
  <si>
    <t>Essence à 1,33$</t>
  </si>
  <si>
    <t>Normandin</t>
  </si>
  <si>
    <t>Déjeuner</t>
  </si>
  <si>
    <t>Hôpital Enfant-Jésus</t>
  </si>
  <si>
    <t>Stationnement</t>
  </si>
  <si>
    <t>Le P'tit Québec</t>
  </si>
  <si>
    <t>Dentiste</t>
  </si>
  <si>
    <t>Plombage</t>
  </si>
  <si>
    <t>Dollarama</t>
  </si>
  <si>
    <t>Costco pharmacie</t>
  </si>
  <si>
    <t>IGA</t>
  </si>
  <si>
    <t>Maxi</t>
  </si>
  <si>
    <t>Métro</t>
  </si>
  <si>
    <t>Super C</t>
  </si>
  <si>
    <t xml:space="preserve">Electro experts </t>
  </si>
  <si>
    <t xml:space="preserve">Bris de la cuisinière </t>
  </si>
  <si>
    <t xml:space="preserve">Matériel d'artiste </t>
  </si>
  <si>
    <t>CCRSJB</t>
  </si>
  <si>
    <t xml:space="preserve">Amazon Channels  </t>
  </si>
  <si>
    <t>Abonnement Prime</t>
  </si>
  <si>
    <t xml:space="preserve">Jean Coutu </t>
  </si>
  <si>
    <t xml:space="preserve">Crème hydratante </t>
  </si>
  <si>
    <t xml:space="preserve">Ortho Savard </t>
  </si>
  <si>
    <t xml:space="preserve">Orthèse Poignet </t>
  </si>
  <si>
    <t xml:space="preserve">Pizzéria Stratos </t>
  </si>
  <si>
    <t xml:space="preserve">Déjeuner avec Jo </t>
  </si>
  <si>
    <t xml:space="preserve">Buropro </t>
  </si>
  <si>
    <t>Best Buy</t>
  </si>
  <si>
    <t>Souris ordi</t>
  </si>
  <si>
    <t>Mickael</t>
  </si>
  <si>
    <t xml:space="preserve">Tape double face </t>
  </si>
  <si>
    <t xml:space="preserve">Eggs Exquis </t>
  </si>
  <si>
    <t>Déjeuner avec Marlen</t>
  </si>
  <si>
    <t xml:space="preserve">Livraison et canal supplémentaire </t>
  </si>
  <si>
    <t>Virement interac</t>
  </si>
  <si>
    <t xml:space="preserve">Esthétique autre </t>
  </si>
  <si>
    <t xml:space="preserve">Karine Bourassa </t>
  </si>
  <si>
    <t xml:space="preserve">Valérie  Cloutier </t>
  </si>
  <si>
    <t>Traitement Chiro</t>
  </si>
  <si>
    <t xml:space="preserve">Patricia Gauthier </t>
  </si>
  <si>
    <t xml:space="preserve">Amazon  </t>
  </si>
  <si>
    <t>Gabba</t>
  </si>
  <si>
    <t xml:space="preserve">Esthétique manucure </t>
  </si>
  <si>
    <t xml:space="preserve">Manucure </t>
  </si>
  <si>
    <t>Ordinateur Alexandre Brochu</t>
  </si>
  <si>
    <t>Achat important + de 100$</t>
  </si>
  <si>
    <t>Esthéthique pédicure</t>
  </si>
  <si>
    <t>Coiffure MF</t>
  </si>
  <si>
    <t>SAAQ</t>
  </si>
  <si>
    <t xml:space="preserve">Ferme des Voltigeurs </t>
  </si>
  <si>
    <t>Marché public</t>
  </si>
  <si>
    <t xml:space="preserve">Charcuterie  du Marc </t>
  </si>
  <si>
    <t>La langue fourchue</t>
  </si>
  <si>
    <t>Clinique santé appliquée</t>
  </si>
  <si>
    <t>Patricia Gauthier  chiro</t>
  </si>
  <si>
    <t xml:space="preserve">Sorties </t>
  </si>
  <si>
    <t>Tigre Géant</t>
  </si>
  <si>
    <t xml:space="preserve">Clinique dentaire Drummondville </t>
  </si>
  <si>
    <t>Brasserie D Lapointe</t>
  </si>
  <si>
    <t xml:space="preserve">Boutique Claire-France </t>
  </si>
  <si>
    <t xml:space="preserve">Boutique Marie-Claire </t>
  </si>
  <si>
    <t>Mc Do</t>
  </si>
  <si>
    <t>Pharmacie Costco</t>
  </si>
  <si>
    <t>Couche Tard</t>
  </si>
  <si>
    <t>Diner avec Linda V</t>
  </si>
  <si>
    <t>Restaurant Trebbiano</t>
  </si>
  <si>
    <t>TYPE DE DEPENSES</t>
  </si>
  <si>
    <t>Suivi des dépenses</t>
  </si>
  <si>
    <t>Souper St Valentin 26</t>
  </si>
  <si>
    <t xml:space="preserve">Papeterie </t>
  </si>
  <si>
    <t>Cartons &amp; Crayons</t>
  </si>
  <si>
    <t xml:space="preserve">Diner avec Clément </t>
  </si>
  <si>
    <t xml:space="preserve">Virement interac Émilie Perron  </t>
  </si>
  <si>
    <t xml:space="preserve">Carte anniversaire </t>
  </si>
  <si>
    <t xml:space="preserve">Imprimante </t>
  </si>
  <si>
    <t>Photos</t>
  </si>
  <si>
    <t>Couvre matelas Cl</t>
  </si>
  <si>
    <t>Attelle pouce</t>
  </si>
  <si>
    <t>INDICATEUR 1 et 2</t>
  </si>
  <si>
    <t>ANNÉE :</t>
  </si>
  <si>
    <t>Budget et totaux des dépenses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</si>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</sst>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_);[Red]\(&quot;$&quot;#,##0.00\)"/>
    <numFmt numFmtId="165" formatCode="d\-mmm"/>
  </numFmts>
  <fonts count="18" x14ac:knownFonts="1">
    <font>
      <sz val="11"/>
      <color theme="1"/>
      <name val="Aptos Narrow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ptos Narrow"/>
      <family val="2"/>
      <scheme val="minor"/>
    </font>
    <font>
      <sz val="11"/>
      <color rgb="FF4F595F"/>
      <name val="Courier New"/>
      <family val="3"/>
    </font>
    <font>
      <b/>
      <sz val="18"/>
      <color theme="1"/>
      <name val="Aptos Narrow"/>
      <family val="2"/>
      <scheme val="minor"/>
    </font>
    <font>
      <b/>
      <sz val="14"/>
      <color theme="1"/>
      <name val="Arial"/>
    </font>
    <font>
      <b/>
      <sz val="1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rgb="FFFF0000"/>
      <name val="Arial"/>
      <family val="2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164" fontId="0" fillId="0" borderId="0" xfId="0" applyNumberFormat="1"/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4" fontId="2" fillId="0" borderId="0" xfId="0" applyNumberFormat="1" applyFont="1"/>
    <xf numFmtId="0" fontId="7" fillId="0" borderId="0" xfId="0" applyFont="1" applyAlignment="1">
      <alignment horizontal="right" vertical="center"/>
    </xf>
    <xf numFmtId="0" fontId="4" fillId="0" borderId="1" xfId="0" applyFont="1" applyBorder="1" applyAlignment="1" applyProtection="1">
      <alignment shrinkToFit="1"/>
      <protection locked="0"/>
    </xf>
    <xf numFmtId="0" fontId="0" fillId="0" borderId="2" xfId="0" applyBorder="1" applyAlignment="1">
      <alignment shrinkToFit="1"/>
    </xf>
    <xf numFmtId="0" fontId="0" fillId="0" borderId="3" xfId="0" applyBorder="1" applyAlignment="1">
      <alignment shrinkToFit="1"/>
    </xf>
    <xf numFmtId="164" fontId="0" fillId="0" borderId="7" xfId="0" applyNumberFormat="1" applyBorder="1" applyAlignment="1">
      <alignment shrinkToFit="1"/>
    </xf>
    <xf numFmtId="164" fontId="0" fillId="0" borderId="0" xfId="0" applyNumberFormat="1" applyAlignment="1">
      <alignment shrinkToFit="1"/>
    </xf>
    <xf numFmtId="164" fontId="0" fillId="0" borderId="13" xfId="0" applyNumberFormat="1" applyBorder="1" applyAlignment="1">
      <alignment shrinkToFit="1"/>
    </xf>
    <xf numFmtId="0" fontId="0" fillId="0" borderId="0" xfId="0" applyAlignment="1">
      <alignment shrinkToFit="1"/>
    </xf>
    <xf numFmtId="164" fontId="4" fillId="0" borderId="1" xfId="0" applyNumberFormat="1" applyFont="1" applyBorder="1" applyAlignment="1" applyProtection="1">
      <alignment shrinkToFit="1"/>
      <protection locked="0"/>
    </xf>
    <xf numFmtId="164" fontId="4" fillId="0" borderId="18" xfId="0" applyNumberFormat="1" applyFont="1" applyBorder="1" applyAlignment="1">
      <alignment shrinkToFit="1"/>
    </xf>
    <xf numFmtId="0" fontId="8" fillId="0" borderId="5" xfId="0" applyFont="1" applyBorder="1" applyAlignment="1">
      <alignment shrinkToFit="1"/>
    </xf>
    <xf numFmtId="164" fontId="4" fillId="0" borderId="14" xfId="0" applyNumberFormat="1" applyFont="1" applyBorder="1" applyAlignment="1">
      <alignment shrinkToFit="1"/>
    </xf>
    <xf numFmtId="164" fontId="4" fillId="0" borderId="16" xfId="0" applyNumberFormat="1" applyFont="1" applyBorder="1" applyAlignment="1">
      <alignment shrinkToFit="1"/>
    </xf>
    <xf numFmtId="164" fontId="4" fillId="0" borderId="8" xfId="0" applyNumberFormat="1" applyFont="1" applyBorder="1" applyAlignment="1">
      <alignment shrinkToFit="1"/>
    </xf>
    <xf numFmtId="164" fontId="4" fillId="0" borderId="10" xfId="0" applyNumberFormat="1" applyFont="1" applyBorder="1" applyAlignment="1">
      <alignment shrinkToFit="1"/>
    </xf>
    <xf numFmtId="164" fontId="4" fillId="0" borderId="21" xfId="0" applyNumberFormat="1" applyFont="1" applyBorder="1" applyAlignment="1">
      <alignment shrinkToFit="1"/>
    </xf>
    <xf numFmtId="164" fontId="4" fillId="0" borderId="11" xfId="0" applyNumberFormat="1" applyFont="1" applyBorder="1" applyAlignment="1">
      <alignment shrinkToFit="1"/>
    </xf>
    <xf numFmtId="164" fontId="4" fillId="0" borderId="5" xfId="0" applyNumberFormat="1" applyFont="1" applyBorder="1" applyAlignment="1">
      <alignment shrinkToFit="1"/>
    </xf>
    <xf numFmtId="164" fontId="4" fillId="0" borderId="15" xfId="0" applyNumberFormat="1" applyFont="1" applyBorder="1" applyAlignment="1">
      <alignment shrinkToFit="1"/>
    </xf>
    <xf numFmtId="0" fontId="9" fillId="0" borderId="22" xfId="0" applyFont="1" applyBorder="1" applyAlignment="1">
      <alignment horizontal="right" vertical="center" shrinkToFit="1"/>
    </xf>
    <xf numFmtId="164" fontId="0" fillId="0" borderId="23" xfId="0" applyNumberFormat="1" applyBorder="1" applyAlignment="1">
      <alignment shrinkToFit="1"/>
    </xf>
    <xf numFmtId="164" fontId="0" fillId="0" borderId="24" xfId="0" applyNumberFormat="1" applyBorder="1" applyAlignment="1">
      <alignment shrinkToFit="1"/>
    </xf>
    <xf numFmtId="0" fontId="4" fillId="0" borderId="27" xfId="0" applyFont="1" applyBorder="1" applyAlignment="1" applyProtection="1">
      <alignment shrinkToFit="1"/>
      <protection locked="0"/>
    </xf>
    <xf numFmtId="164" fontId="4" fillId="0" borderId="1" xfId="0" applyNumberFormat="1" applyFont="1" applyBorder="1" applyAlignment="1" applyProtection="1">
      <alignment horizontal="right" vertical="center" shrinkToFit="1"/>
      <protection locked="0"/>
    </xf>
    <xf numFmtId="164" fontId="4" fillId="0" borderId="27" xfId="0" applyNumberFormat="1" applyFont="1" applyBorder="1" applyAlignment="1" applyProtection="1">
      <alignment horizontal="right" vertical="center" shrinkToFit="1"/>
      <protection locked="0"/>
    </xf>
    <xf numFmtId="164" fontId="0" fillId="0" borderId="28" xfId="0" applyNumberFormat="1" applyBorder="1"/>
    <xf numFmtId="16" fontId="4" fillId="0" borderId="1" xfId="0" applyNumberFormat="1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6" fontId="4" fillId="0" borderId="31" xfId="0" applyNumberFormat="1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shrinkToFit="1"/>
      <protection locked="0"/>
    </xf>
    <xf numFmtId="164" fontId="4" fillId="0" borderId="31" xfId="0" applyNumberFormat="1" applyFont="1" applyBorder="1" applyAlignment="1" applyProtection="1">
      <alignment horizontal="right" vertical="center" shrinkToFit="1"/>
      <protection locked="0"/>
    </xf>
    <xf numFmtId="164" fontId="0" fillId="0" borderId="16" xfId="0" applyNumberFormat="1" applyBorder="1" applyAlignment="1">
      <alignment shrinkToFit="1"/>
    </xf>
    <xf numFmtId="164" fontId="0" fillId="0" borderId="14" xfId="0" applyNumberFormat="1" applyBorder="1" applyAlignment="1">
      <alignment shrinkToFit="1"/>
    </xf>
    <xf numFmtId="164" fontId="0" fillId="0" borderId="18" xfId="0" applyNumberFormat="1" applyBorder="1" applyAlignment="1">
      <alignment shrinkToFit="1"/>
    </xf>
    <xf numFmtId="164" fontId="9" fillId="0" borderId="17" xfId="0" applyNumberFormat="1" applyFont="1" applyBorder="1" applyAlignment="1">
      <alignment horizontal="right" vertical="center" shrinkToFit="1"/>
    </xf>
    <xf numFmtId="164" fontId="9" fillId="0" borderId="20" xfId="0" applyNumberFormat="1" applyFont="1" applyBorder="1" applyAlignment="1">
      <alignment horizontal="right" vertical="center" shrinkToFit="1"/>
    </xf>
    <xf numFmtId="0" fontId="10" fillId="0" borderId="19" xfId="0" applyFont="1" applyBorder="1"/>
    <xf numFmtId="0" fontId="9" fillId="0" borderId="29" xfId="0" applyFont="1" applyBorder="1" applyAlignment="1">
      <alignment horizontal="center" vertical="center" textRotation="90" shrinkToFit="1"/>
    </xf>
    <xf numFmtId="0" fontId="9" fillId="0" borderId="30" xfId="0" applyFont="1" applyBorder="1" applyAlignment="1">
      <alignment horizontal="center" vertical="center" textRotation="90" shrinkToFit="1"/>
    </xf>
    <xf numFmtId="164" fontId="8" fillId="0" borderId="32" xfId="0" applyNumberFormat="1" applyFont="1" applyBorder="1" applyAlignment="1">
      <alignment shrinkToFit="1"/>
    </xf>
    <xf numFmtId="164" fontId="8" fillId="0" borderId="33" xfId="0" applyNumberFormat="1" applyFont="1" applyBorder="1" applyAlignment="1">
      <alignment shrinkToFit="1"/>
    </xf>
    <xf numFmtId="164" fontId="8" fillId="0" borderId="34" xfId="0" applyNumberFormat="1" applyFont="1" applyBorder="1" applyAlignment="1">
      <alignment shrinkToFit="1"/>
    </xf>
    <xf numFmtId="164" fontId="9" fillId="0" borderId="35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shrinkToFit="1"/>
    </xf>
    <xf numFmtId="164" fontId="7" fillId="0" borderId="11" xfId="0" applyNumberFormat="1" applyFont="1" applyBorder="1" applyAlignment="1">
      <alignment shrinkToFit="1"/>
    </xf>
    <xf numFmtId="164" fontId="9" fillId="0" borderId="22" xfId="0" applyNumberFormat="1" applyFont="1" applyBorder="1" applyAlignment="1">
      <alignment horizontal="right" vertical="center" shrinkToFit="1"/>
    </xf>
    <xf numFmtId="0" fontId="10" fillId="0" borderId="36" xfId="0" applyFont="1" applyBorder="1" applyAlignment="1">
      <alignment horizontal="center" vertical="center"/>
    </xf>
    <xf numFmtId="164" fontId="0" fillId="0" borderId="38" xfId="0" applyNumberFormat="1" applyBorder="1" applyAlignment="1">
      <alignment shrinkToFit="1"/>
    </xf>
    <xf numFmtId="164" fontId="9" fillId="0" borderId="39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0" fillId="0" borderId="41" xfId="0" applyBorder="1" applyAlignment="1">
      <alignment shrinkToFit="1"/>
    </xf>
    <xf numFmtId="0" fontId="10" fillId="0" borderId="37" xfId="0" applyFont="1" applyBorder="1" applyAlignment="1">
      <alignment horizontal="center" vertical="center"/>
    </xf>
    <xf numFmtId="0" fontId="4" fillId="0" borderId="42" xfId="0" applyFont="1" applyBorder="1" applyAlignment="1" applyProtection="1">
      <alignment shrinkToFit="1"/>
      <protection locked="0"/>
    </xf>
    <xf numFmtId="0" fontId="13" fillId="0" borderId="29" xfId="0" applyFont="1" applyBorder="1" applyAlignment="1">
      <alignment horizontal="center" vertical="center"/>
    </xf>
    <xf numFmtId="0" fontId="6" fillId="0" borderId="40" xfId="0" applyFont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0" fillId="0" borderId="8" xfId="0" applyBorder="1"/>
    <xf numFmtId="0" fontId="0" fillId="0" borderId="10" xfId="0" applyBorder="1"/>
    <xf numFmtId="0" fontId="0" fillId="0" borderId="21" xfId="0" applyBorder="1"/>
    <xf numFmtId="0" fontId="0" fillId="0" borderId="0" xfId="0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4" fillId="0" borderId="44" xfId="0" applyFont="1" applyBorder="1" applyAlignment="1" applyProtection="1">
      <alignment shrinkToFit="1"/>
      <protection locked="0"/>
    </xf>
    <xf numFmtId="0" fontId="4" fillId="0" borderId="45" xfId="0" applyFont="1" applyBorder="1" applyAlignment="1" applyProtection="1">
      <alignment shrinkToFit="1"/>
      <protection locked="0"/>
    </xf>
    <xf numFmtId="0" fontId="4" fillId="0" borderId="46" xfId="0" applyFont="1" applyBorder="1" applyAlignment="1" applyProtection="1">
      <alignment shrinkToFit="1"/>
      <protection locked="0"/>
    </xf>
    <xf numFmtId="0" fontId="0" fillId="0" borderId="45" xfId="0" applyBorder="1"/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5" fontId="17" fillId="0" borderId="1" xfId="0" applyNumberFormat="1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shrinkToFit="1"/>
      <protection locked="0"/>
    </xf>
    <xf numFmtId="164" fontId="17" fillId="0" borderId="1" xfId="0" applyNumberFormat="1" applyFont="1" applyBorder="1" applyAlignment="1" applyProtection="1">
      <alignment horizontal="right" vertical="center" shrinkToFit="1"/>
      <protection locked="0"/>
    </xf>
    <xf numFmtId="0" fontId="17" fillId="0" borderId="42" xfId="0" applyFont="1" applyBorder="1" applyAlignment="1" applyProtection="1">
      <alignment shrinkToFit="1"/>
      <protection locked="0"/>
    </xf>
    <xf numFmtId="0" fontId="0" fillId="0" borderId="0" xfId="0" applyNumberFormat="1"/>
  </cellXfs>
  <cellStyles count="1"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64" formatCode="&quot;$&quot;#,##0.00_);[Red]\(&quot;$&quot;#,##0.00\)"/>
      <alignment horizontal="right" vertical="center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general" vertical="bottom" textRotation="0" wrapText="0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21" formatCode="dd/mmm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F595F"/>
        <name val="Courier New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thick">
          <color auto="1"/>
        </left>
        <right style="thick">
          <color auto="1"/>
        </right>
        <top/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&quot;$&quot;#,##0.00_);[Red]\(&quot;$&quot;#,##0.00\)"/>
      <alignment horizontal="general" vertical="bottom" textRotation="0" wrapText="0" indent="0" justifyLastLine="0" shrinkToFit="1" readingOrder="0"/>
      <border diagonalUp="0" diagonalDown="0">
        <left style="medium">
          <color auto="1"/>
        </left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general" vertical="bottom" textRotation="0" wrapText="0" indent="0" justifyLastLine="0" shrinkToFit="1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auto="1"/>
        </left>
        <right style="thick">
          <color auto="1"/>
        </right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4" formatCode="&quot;$&quot;#,##0.00_);[Red]\(&quot;$&quot;#,##0.00\)"/>
      <alignment horizontal="right" vertical="center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bottom" textRotation="0" wrapText="0" indent="0" justifyLastLine="0" shrinkToFit="1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5" formatCode="d\-mmm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</font>
    </dxf>
    <dxf>
      <border outline="0">
        <right style="medium">
          <color auto="1"/>
        </right>
        <top style="medium">
          <color auto="1"/>
        </top>
        <bottom style="thin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0</xdr:row>
      <xdr:rowOff>74295</xdr:rowOff>
    </xdr:from>
    <xdr:to>
      <xdr:col>2</xdr:col>
      <xdr:colOff>518160</xdr:colOff>
      <xdr:row>1</xdr:row>
      <xdr:rowOff>695325</xdr:rowOff>
    </xdr:to>
    <xdr:sp macro="[0]!Appel_Form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71675" y="74295"/>
          <a:ext cx="1670685" cy="878205"/>
        </a:xfrm>
        <a:prstGeom prst="flowChartAlternateProcess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 DE SAISIE</a:t>
          </a:r>
        </a:p>
      </xdr:txBody>
    </xdr:sp>
    <xdr:clientData/>
  </xdr:twoCellAnchor>
  <xdr:twoCellAnchor>
    <xdr:from>
      <xdr:col>2</xdr:col>
      <xdr:colOff>630555</xdr:colOff>
      <xdr:row>0</xdr:row>
      <xdr:rowOff>240030</xdr:rowOff>
    </xdr:from>
    <xdr:to>
      <xdr:col>3</xdr:col>
      <xdr:colOff>569595</xdr:colOff>
      <xdr:row>1</xdr:row>
      <xdr:rowOff>613410</xdr:rowOff>
    </xdr:to>
    <xdr:sp macro="[0]!Ajout_TypeDepense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754755" y="240030"/>
          <a:ext cx="1967865" cy="63055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AJOUTER UN NOUVEAU TYPE DE DÉPENSES</a:t>
          </a:r>
        </a:p>
      </xdr:txBody>
    </xdr:sp>
    <xdr:clientData/>
  </xdr:twoCellAnchor>
  <xdr:twoCellAnchor>
    <xdr:from>
      <xdr:col>3</xdr:col>
      <xdr:colOff>721995</xdr:colOff>
      <xdr:row>0</xdr:row>
      <xdr:rowOff>224790</xdr:rowOff>
    </xdr:from>
    <xdr:to>
      <xdr:col>4</xdr:col>
      <xdr:colOff>851535</xdr:colOff>
      <xdr:row>1</xdr:row>
      <xdr:rowOff>598170</xdr:rowOff>
    </xdr:to>
    <xdr:sp macro="[0]!ChgtAn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875020" y="224790"/>
          <a:ext cx="1139190" cy="630555"/>
        </a:xfrm>
        <a:prstGeom prst="flowChartAlternateProcess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CHANGER</a:t>
          </a:r>
        </a:p>
        <a:p>
          <a:pPr algn="ctr"/>
          <a:r>
            <a:rPr lang="fr-FR" sz="1400"/>
            <a:t>D'ANNÉE</a:t>
          </a:r>
        </a:p>
      </xdr:txBody>
    </xdr:sp>
    <xdr:clientData/>
  </xdr:twoCellAnchor>
  <xdr:twoCellAnchor>
    <xdr:from>
      <xdr:col>4</xdr:col>
      <xdr:colOff>1003935</xdr:colOff>
      <xdr:row>0</xdr:row>
      <xdr:rowOff>220980</xdr:rowOff>
    </xdr:from>
    <xdr:to>
      <xdr:col>4</xdr:col>
      <xdr:colOff>2350770</xdr:colOff>
      <xdr:row>1</xdr:row>
      <xdr:rowOff>594360</xdr:rowOff>
    </xdr:to>
    <xdr:sp macro="[0]!Sauvegard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166610" y="220980"/>
          <a:ext cx="1346835" cy="630555"/>
        </a:xfrm>
        <a:prstGeom prst="flowChartAlternateProcess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SAUVEGARDE</a:t>
          </a:r>
        </a:p>
        <a:p>
          <a:pPr algn="ctr"/>
          <a:r>
            <a:rPr lang="fr-FR" sz="1400"/>
            <a:t>ET FERMETURE</a:t>
          </a:r>
        </a:p>
      </xdr:txBody>
    </xdr:sp>
    <xdr:clientData/>
  </xdr:twoCellAnchor>
  <xdr:twoCellAnchor>
    <xdr:from>
      <xdr:col>6</xdr:col>
      <xdr:colOff>188595</xdr:colOff>
      <xdr:row>70</xdr:row>
      <xdr:rowOff>19050</xdr:rowOff>
    </xdr:from>
    <xdr:to>
      <xdr:col>10</xdr:col>
      <xdr:colOff>325755</xdr:colOff>
      <xdr:row>94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751570" y="14744700"/>
          <a:ext cx="3185160" cy="481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 b="1" u="sng">
              <a:solidFill>
                <a:schemeClr val="accent2">
                  <a:lumMod val="75000"/>
                </a:schemeClr>
              </a:solidFill>
            </a:rPr>
            <a:t>1.</a:t>
          </a:r>
          <a:r>
            <a:rPr lang="fr-FR" sz="1100" b="1" u="sng" baseline="0">
              <a:solidFill>
                <a:schemeClr val="accent2">
                  <a:lumMod val="75000"/>
                </a:schemeClr>
              </a:solidFill>
            </a:rPr>
            <a:t> ENREGISTRER UNE OPÉRATION</a:t>
          </a:r>
          <a:r>
            <a:rPr lang="fr-FR" sz="1100" baseline="0"/>
            <a:t>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2">
                  <a:lumMod val="75000"/>
                </a:schemeClr>
              </a:solidFill>
            </a:rPr>
            <a:t>orange</a:t>
          </a:r>
        </a:p>
        <a:p>
          <a:r>
            <a:rPr lang="fr-FR" sz="1100" baseline="0"/>
            <a:t>   - La date du jour se met par défaut,</a:t>
          </a:r>
        </a:p>
        <a:p>
          <a:r>
            <a:rPr lang="fr-FR" sz="1100" baseline="0"/>
            <a:t>   - On peut la modifier avec les flèches rouges.</a:t>
          </a:r>
        </a:p>
        <a:p>
          <a:r>
            <a:rPr lang="fr-FR" sz="1100" baseline="0"/>
            <a:t>   - Saisir le nom du bénéficiaire (NOM)</a:t>
          </a:r>
        </a:p>
        <a:p>
          <a:r>
            <a:rPr lang="fr-FR" sz="1100" baseline="0"/>
            <a:t>   - Choisir avec la liste déroulante un type de dépenses,</a:t>
          </a:r>
        </a:p>
        <a:p>
          <a:r>
            <a:rPr lang="fr-FR" sz="1100" baseline="0"/>
            <a:t>   - Saisir le montant.</a:t>
          </a:r>
        </a:p>
        <a:p>
          <a:r>
            <a:rPr lang="fr-FR" sz="1100" baseline="0"/>
            <a:t>   - saisir éventuellement un commentaire. </a:t>
          </a:r>
        </a:p>
        <a:p>
          <a:r>
            <a:rPr lang="fr-FR" sz="1100" baseline="0"/>
            <a:t>   - Cliquer sur VALIDER</a:t>
          </a:r>
        </a:p>
        <a:p>
          <a:r>
            <a:rPr lang="fr-FR" sz="1100" baseline="0"/>
            <a:t>   - Recommencer une autre saisie ou bien cliquer sur QUITTER.</a:t>
          </a:r>
        </a:p>
        <a:p>
          <a:r>
            <a:rPr lang="fr-FR" sz="1100" b="1" u="sng" baseline="0">
              <a:solidFill>
                <a:schemeClr val="accent4">
                  <a:lumMod val="75000"/>
                </a:schemeClr>
              </a:solidFill>
            </a:rPr>
            <a:t>2. AJOUTER UN NOUVEAU TYPE DE DÉPENSES</a:t>
          </a:r>
          <a:r>
            <a:rPr lang="fr-FR" sz="1100" baseline="0"/>
            <a:t>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4">
                  <a:lumMod val="75000"/>
                </a:schemeClr>
              </a:solidFill>
            </a:rPr>
            <a:t>bleu</a:t>
          </a:r>
          <a:r>
            <a:rPr lang="fr-FR" sz="1100" baseline="0"/>
            <a:t> </a:t>
          </a:r>
        </a:p>
        <a:p>
          <a:r>
            <a:rPr lang="fr-FR" sz="1100" baseline="0"/>
            <a:t>   - Saisir le libellé du type de dépenses.</a:t>
          </a:r>
        </a:p>
        <a:p>
          <a:r>
            <a:rPr lang="fr-FR" sz="1100" baseline="0"/>
            <a:t>   - Cliquer sur OK. L'ajout se fait dans la liste de la feuille "Totaux" qui est triée par ordre alphabétique.</a:t>
          </a:r>
        </a:p>
        <a:p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3. CHANGER D'ANNÉE: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6">
                  <a:lumMod val="75000"/>
                </a:schemeClr>
              </a:solidFill>
            </a:rPr>
            <a:t>vert</a:t>
          </a:r>
          <a:r>
            <a:rPr lang="fr-FR" sz="1100" baseline="0"/>
            <a:t> dès que toutes les opérations de l'année écoulée ont été enregistrées.</a:t>
          </a:r>
        </a:p>
        <a:p>
          <a:r>
            <a:rPr lang="fr-FR" sz="1100" baseline="0"/>
            <a:t>   - Le fichier de l'année écoulée est sauvegardé.</a:t>
          </a:r>
        </a:p>
        <a:p>
          <a:r>
            <a:rPr lang="fr-FR" sz="1100" baseline="0"/>
            <a:t>   - Un nouveau fichier pour la nouvelle année est disponible.</a:t>
          </a:r>
        </a:p>
        <a:p>
          <a:r>
            <a:rPr lang="fr-FR" sz="1100" b="1" u="sng" baseline="0">
              <a:solidFill>
                <a:schemeClr val="accent5">
                  <a:lumMod val="75000"/>
                </a:schemeClr>
              </a:solidFill>
            </a:rPr>
            <a:t>4. SAUVEGARDE ET FERMETURE:</a:t>
          </a:r>
        </a:p>
        <a:p>
          <a:r>
            <a:rPr lang="fr-FR" sz="1100" baseline="0"/>
            <a:t>   - cliquer sur le bouton </a:t>
          </a:r>
          <a:r>
            <a:rPr lang="fr-FR" sz="1100" b="1" u="sng" baseline="0">
              <a:solidFill>
                <a:schemeClr val="accent5">
                  <a:lumMod val="75000"/>
                </a:schemeClr>
              </a:solidFill>
            </a:rPr>
            <a:t>violet</a:t>
          </a:r>
          <a:r>
            <a:rPr lang="fr-FR" sz="1100" baseline="0"/>
            <a:t> pour sauvegarder vos saisies et fermer le classeur.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1</v>
    <v>4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épenses" displayName="T_Dépenses" ref="A3:F92" totalsRowCount="1" headerRowDxfId="33" totalsRowDxfId="30" headerRowBorderDxfId="32" tableBorderDxfId="31">
  <autoFilter ref="A3:F91" xr:uid="{00000000-0009-0000-0100-000001000000}"/>
  <tableColumns count="6">
    <tableColumn id="1" xr3:uid="{00000000-0010-0000-0000-000001000000}" name="Date" dataDxfId="29" totalsRowDxfId="4"/>
    <tableColumn id="2" xr3:uid="{00000000-0010-0000-0000-000002000000}" name="Nom" dataDxfId="28" totalsRowDxfId="3"/>
    <tableColumn id="3" xr3:uid="{00000000-0010-0000-0000-000003000000}" name="Type" dataDxfId="27" totalsRowDxfId="2"/>
    <tableColumn id="4" xr3:uid="{00000000-0010-0000-0000-000004000000}" name="Montant" totalsRowFunction="sum" dataDxfId="26" totalsRowDxfId="1"/>
    <tableColumn id="5" xr3:uid="{00000000-0010-0000-0000-000005000000}" name="Notes" dataDxfId="25" totalsRowDxfId="0"/>
    <tableColumn id="6" xr3:uid="{00000000-0010-0000-0000-000006000000}" name="Mois" dataDxfId="24">
      <calculatedColumnFormula>MONTH(T_Dépenses[[#This Row],[Date]])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Recap" displayName="T_Recap" ref="A3:R34" totalsRowShown="0" tableBorderDxfId="23">
  <autoFilter ref="A3:R34" xr:uid="{00000000-0009-0000-0100-000002000000}"/>
  <sortState xmlns:xlrd2="http://schemas.microsoft.com/office/spreadsheetml/2017/richdata2" ref="A4:S34">
    <sortCondition ref="A4"/>
  </sortState>
  <tableColumns count="18">
    <tableColumn id="1" xr3:uid="{00000000-0010-0000-0100-000001000000}" name="TYPE DE DEPENSES" dataDxfId="22"/>
    <tableColumn id="2" xr3:uid="{00000000-0010-0000-0100-000002000000}" name="NOM DE L'ITEM" dataDxfId="21"/>
    <tableColumn id="3" xr3:uid="{00000000-0010-0000-0100-000003000000}" name="BUDGET" dataDxfId="20"/>
    <tableColumn id="4" xr3:uid="{00000000-0010-0000-0100-000004000000}" name="Janvier" dataDxfId="19">
      <calculatedColumnFormula>SUMIFS(T_Dépenses[Montant],T_Dépenses[Mois],1,T_Dépenses[Type],A4)</calculatedColumnFormula>
    </tableColumn>
    <tableColumn id="5" xr3:uid="{00000000-0010-0000-0100-000005000000}" name="Février" dataDxfId="18">
      <calculatedColumnFormula>SUMIFS(T_Dépenses[Montant],T_Dépenses[Mois],2,T_Dépenses[Type],A4)</calculatedColumnFormula>
    </tableColumn>
    <tableColumn id="6" xr3:uid="{00000000-0010-0000-0100-000006000000}" name="Mars" dataDxfId="17">
      <calculatedColumnFormula>SUMIFS(T_Dépenses[Montant],T_Dépenses[Mois],3,T_Dépenses[Type],A4)</calculatedColumnFormula>
    </tableColumn>
    <tableColumn id="7" xr3:uid="{00000000-0010-0000-0100-000007000000}" name="Avril" dataDxfId="16">
      <calculatedColumnFormula>SUMIFS(T_Dépenses[Montant],T_Dépenses[Mois],4,T_Dépenses[Type],A4)</calculatedColumnFormula>
    </tableColumn>
    <tableColumn id="8" xr3:uid="{00000000-0010-0000-0100-000008000000}" name="Mai" dataDxfId="15">
      <calculatedColumnFormula>SUMIFS(T_Dépenses[Montant],T_Dépenses[Mois],5,T_Dépenses[Type],A4)</calculatedColumnFormula>
    </tableColumn>
    <tableColumn id="9" xr3:uid="{00000000-0010-0000-0100-000009000000}" name="Juin" dataDxfId="14">
      <calculatedColumnFormula>SUMIFS(T_Dépenses[Montant],T_Dépenses[Mois],6,T_Dépenses[Type],A4)</calculatedColumnFormula>
    </tableColumn>
    <tableColumn id="10" xr3:uid="{00000000-0010-0000-0100-00000A000000}" name="Juillet" dataDxfId="13">
      <calculatedColumnFormula>SUMIFS(T_Dépenses[Montant],T_Dépenses[Mois],7,T_Dépenses[Type],A4)</calculatedColumnFormula>
    </tableColumn>
    <tableColumn id="11" xr3:uid="{00000000-0010-0000-0100-00000B000000}" name="Août" dataDxfId="12">
      <calculatedColumnFormula>SUMIFS(T_Dépenses[Montant],T_Dépenses[Mois],8,T_Dépenses[Type],A4)</calculatedColumnFormula>
    </tableColumn>
    <tableColumn id="12" xr3:uid="{00000000-0010-0000-0100-00000C000000}" name="Septembre" dataDxfId="11">
      <calculatedColumnFormula>SUMIFS(T_Dépenses[Montant],T_Dépenses[Mois],9,T_Dépenses[Type],A4)</calculatedColumnFormula>
    </tableColumn>
    <tableColumn id="13" xr3:uid="{00000000-0010-0000-0100-00000D000000}" name="Octobre" dataDxfId="10">
      <calculatedColumnFormula>SUMIFS(T_Dépenses[Montant],T_Dépenses[Mois],10,T_Dépenses[Type],A4)</calculatedColumnFormula>
    </tableColumn>
    <tableColumn id="14" xr3:uid="{00000000-0010-0000-0100-00000E000000}" name="Novembre" dataDxfId="9">
      <calculatedColumnFormula>SUMIFS(T_Dépenses[Montant],T_Dépenses[Mois],11,T_Dépenses[Type],A4)</calculatedColumnFormula>
    </tableColumn>
    <tableColumn id="15" xr3:uid="{00000000-0010-0000-0100-00000F000000}" name="Décembre" dataDxfId="8">
      <calculatedColumnFormula>SUMIFS(T_Dépenses[Montant],T_Dépenses[Mois],12,T_Dépenses[Type],A4)</calculatedColumnFormula>
    </tableColumn>
    <tableColumn id="16" xr3:uid="{00000000-0010-0000-0100-000010000000}" name="TOTAL" dataDxfId="7">
      <calculatedColumnFormula>SUM(D4:O4)</calculatedColumnFormula>
    </tableColumn>
    <tableColumn id="17" xr3:uid="{00000000-0010-0000-0100-000011000000}" name="Écart entre le budget et la dépense" dataDxfId="6">
      <calculatedColumnFormula>C4-D4</calculatedColumnFormula>
    </tableColumn>
    <tableColumn id="18" xr3:uid="{00000000-0010-0000-0100-000012000000}" name="INDICATEUR 1 et 2" dataDxfId="5">
      <calculatedColumnFormula>IF(C4="","",IF(P4&gt;C4,$R$1,$R$2))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95"/>
  <sheetViews>
    <sheetView tabSelected="1" workbookViewId="0">
      <pane ySplit="3" topLeftCell="A84" activePane="bottomLeft" state="frozen"/>
      <selection pane="bottomLeft" activeCell="A91" sqref="A91"/>
    </sheetView>
  </sheetViews>
  <sheetFormatPr baseColWidth="10" defaultRowHeight="15" x14ac:dyDescent="0.25"/>
  <cols>
    <col min="1" max="1" width="14.7109375" customWidth="1"/>
    <col min="2" max="2" width="32.140625" customWidth="1"/>
    <col min="3" max="3" width="30.42578125" customWidth="1"/>
    <col min="4" max="4" width="15.140625" customWidth="1"/>
    <col min="5" max="5" width="36" customWidth="1"/>
    <col min="6" max="6" width="4.7109375" hidden="1" customWidth="1"/>
  </cols>
  <sheetData>
    <row r="1" spans="1:8" ht="20.25" x14ac:dyDescent="0.3">
      <c r="A1" s="79" t="s">
        <v>136</v>
      </c>
      <c r="B1" s="80"/>
      <c r="C1" s="80"/>
      <c r="D1" s="80"/>
      <c r="E1" s="80"/>
    </row>
    <row r="2" spans="1:8" ht="65.25" customHeight="1" x14ac:dyDescent="0.25">
      <c r="A2" s="71" t="s">
        <v>148</v>
      </c>
      <c r="B2" s="72">
        <v>2026</v>
      </c>
      <c r="C2" s="1"/>
      <c r="D2" s="1"/>
      <c r="E2" s="1"/>
    </row>
    <row r="3" spans="1:8" ht="18.75" thickBot="1" x14ac:dyDescent="0.3">
      <c r="A3" s="34" t="s">
        <v>0</v>
      </c>
      <c r="B3" s="34" t="s">
        <v>2</v>
      </c>
      <c r="C3" s="34" t="s">
        <v>1</v>
      </c>
      <c r="D3" s="34" t="s">
        <v>3</v>
      </c>
      <c r="E3" s="35" t="s">
        <v>4</v>
      </c>
      <c r="F3" s="61" t="s">
        <v>5</v>
      </c>
    </row>
    <row r="4" spans="1:8" ht="15.75" x14ac:dyDescent="0.25">
      <c r="A4" s="33">
        <v>46024</v>
      </c>
      <c r="B4" s="8" t="s">
        <v>62</v>
      </c>
      <c r="C4" s="8" t="s">
        <v>43</v>
      </c>
      <c r="D4" s="15">
        <v>158.27000000000001</v>
      </c>
      <c r="E4" s="73"/>
      <c r="F4">
        <f>MONTH(T_Dépenses[[#This Row],[Date]])</f>
        <v>1</v>
      </c>
    </row>
    <row r="5" spans="1:8" ht="15.75" x14ac:dyDescent="0.25">
      <c r="A5" s="33">
        <v>46025</v>
      </c>
      <c r="B5" s="8" t="s">
        <v>23</v>
      </c>
      <c r="C5" s="8" t="s">
        <v>45</v>
      </c>
      <c r="D5" s="15">
        <v>76.569999999999993</v>
      </c>
      <c r="E5" s="60"/>
      <c r="F5">
        <f>MONTH(T_Dépenses[[#This Row],[Date]])</f>
        <v>1</v>
      </c>
    </row>
    <row r="6" spans="1:8" ht="15.75" x14ac:dyDescent="0.25">
      <c r="A6" s="33">
        <v>46025</v>
      </c>
      <c r="B6" s="8" t="s">
        <v>68</v>
      </c>
      <c r="C6" s="8" t="s">
        <v>28</v>
      </c>
      <c r="D6" s="15">
        <v>42.01</v>
      </c>
      <c r="E6" s="60" t="s">
        <v>69</v>
      </c>
      <c r="F6">
        <f>MONTH(T_Dépenses[[#This Row],[Date]])</f>
        <v>1</v>
      </c>
    </row>
    <row r="7" spans="1:8" ht="15.75" x14ac:dyDescent="0.25">
      <c r="A7" s="33">
        <v>46025</v>
      </c>
      <c r="B7" s="8" t="s">
        <v>64</v>
      </c>
      <c r="C7" s="8" t="s">
        <v>37</v>
      </c>
      <c r="D7" s="15">
        <v>11.49</v>
      </c>
      <c r="E7" s="60" t="s">
        <v>65</v>
      </c>
      <c r="F7">
        <f>MONTH(T_Dépenses[[#This Row],[Date]])</f>
        <v>1</v>
      </c>
      <c r="H7" s="2"/>
    </row>
    <row r="8" spans="1:8" ht="15.75" x14ac:dyDescent="0.25">
      <c r="A8" s="33">
        <v>46025</v>
      </c>
      <c r="B8" s="8" t="s">
        <v>63</v>
      </c>
      <c r="C8" s="8" t="s">
        <v>7</v>
      </c>
      <c r="D8" s="15">
        <v>28.42</v>
      </c>
      <c r="E8" s="60"/>
      <c r="F8">
        <f>MONTH(T_Dépenses[[#This Row],[Date]])</f>
        <v>1</v>
      </c>
    </row>
    <row r="9" spans="1:8" ht="15.75" x14ac:dyDescent="0.25">
      <c r="A9" s="33">
        <v>46025</v>
      </c>
      <c r="B9" s="8" t="s">
        <v>66</v>
      </c>
      <c r="C9" s="8" t="s">
        <v>7</v>
      </c>
      <c r="D9" s="15">
        <v>75.39</v>
      </c>
      <c r="E9" s="60" t="s">
        <v>67</v>
      </c>
      <c r="F9">
        <f>MONTH(T_Dépenses[[#This Row],[Date]])</f>
        <v>1</v>
      </c>
      <c r="H9" s="2"/>
    </row>
    <row r="10" spans="1:8" ht="15.75" x14ac:dyDescent="0.25">
      <c r="A10" s="33">
        <v>46026</v>
      </c>
      <c r="B10" s="8" t="s">
        <v>72</v>
      </c>
      <c r="C10" s="8" t="s">
        <v>43</v>
      </c>
      <c r="D10" s="15">
        <v>6.75</v>
      </c>
      <c r="E10" s="60" t="s">
        <v>73</v>
      </c>
      <c r="F10">
        <f>MONTH(T_Dépenses[[#This Row],[Date]])</f>
        <v>1</v>
      </c>
    </row>
    <row r="11" spans="1:8" ht="15.75" x14ac:dyDescent="0.25">
      <c r="A11" s="33">
        <v>46026</v>
      </c>
      <c r="B11" s="8" t="s">
        <v>70</v>
      </c>
      <c r="C11" s="8" t="s">
        <v>10</v>
      </c>
      <c r="D11" s="15">
        <v>41.97</v>
      </c>
      <c r="E11" s="60"/>
      <c r="F11">
        <f>MONTH(T_Dépenses[[#This Row],[Date]])</f>
        <v>1</v>
      </c>
    </row>
    <row r="12" spans="1:8" ht="15.75" x14ac:dyDescent="0.25">
      <c r="A12" s="33">
        <v>46026</v>
      </c>
      <c r="B12" s="8" t="s">
        <v>70</v>
      </c>
      <c r="C12" s="8" t="s">
        <v>7</v>
      </c>
      <c r="D12" s="15">
        <v>26.42</v>
      </c>
      <c r="E12" s="60" t="s">
        <v>71</v>
      </c>
      <c r="F12">
        <f>MONTH(T_Dépenses[[#This Row],[Date]])</f>
        <v>1</v>
      </c>
      <c r="H12" s="2"/>
    </row>
    <row r="13" spans="1:8" ht="15.75" x14ac:dyDescent="0.25">
      <c r="A13" s="33">
        <v>46027</v>
      </c>
      <c r="B13" s="8" t="s">
        <v>75</v>
      </c>
      <c r="C13" s="8" t="s">
        <v>43</v>
      </c>
      <c r="D13" s="15">
        <v>282.18</v>
      </c>
      <c r="E13" s="60" t="s">
        <v>76</v>
      </c>
      <c r="F13">
        <f>MONTH(T_Dépenses[[#This Row],[Date]])</f>
        <v>1</v>
      </c>
    </row>
    <row r="14" spans="1:8" ht="15.75" x14ac:dyDescent="0.25">
      <c r="A14" s="33">
        <v>46027</v>
      </c>
      <c r="B14" s="8" t="s">
        <v>77</v>
      </c>
      <c r="C14" s="8" t="s">
        <v>10</v>
      </c>
      <c r="D14" s="15">
        <v>7.48</v>
      </c>
      <c r="E14" s="60"/>
      <c r="F14">
        <f>MONTH(T_Dépenses[[#This Row],[Date]])</f>
        <v>1</v>
      </c>
      <c r="H14" s="2"/>
    </row>
    <row r="15" spans="1:8" ht="15.75" x14ac:dyDescent="0.25">
      <c r="A15" s="33">
        <v>46027</v>
      </c>
      <c r="B15" s="8" t="s">
        <v>74</v>
      </c>
      <c r="C15" s="8" t="s">
        <v>7</v>
      </c>
      <c r="D15" s="15">
        <v>21.66</v>
      </c>
      <c r="E15" s="60"/>
      <c r="F15">
        <f>MONTH(T_Dépenses[[#This Row],[Date]])</f>
        <v>1</v>
      </c>
    </row>
    <row r="16" spans="1:8" ht="15.75" x14ac:dyDescent="0.25">
      <c r="A16" s="33">
        <v>46028</v>
      </c>
      <c r="B16" s="8" t="s">
        <v>107</v>
      </c>
      <c r="C16" s="8" t="s">
        <v>41</v>
      </c>
      <c r="D16" s="30">
        <v>85</v>
      </c>
      <c r="E16" s="60" t="s">
        <v>108</v>
      </c>
      <c r="F16">
        <f>MONTH(T_Dépenses[[#This Row],[Date]])</f>
        <v>1</v>
      </c>
    </row>
    <row r="17" spans="1:6" ht="15.75" x14ac:dyDescent="0.25">
      <c r="A17" s="33">
        <v>46029</v>
      </c>
      <c r="B17" s="8" t="s">
        <v>68</v>
      </c>
      <c r="C17" s="8" t="s">
        <v>10</v>
      </c>
      <c r="D17" s="15">
        <v>61.37</v>
      </c>
      <c r="E17" s="60"/>
      <c r="F17">
        <f>MONTH(T_Dépenses[[#This Row],[Date]])</f>
        <v>1</v>
      </c>
    </row>
    <row r="18" spans="1:6" ht="15.75" x14ac:dyDescent="0.25">
      <c r="A18" s="33">
        <v>46029</v>
      </c>
      <c r="B18" s="8" t="s">
        <v>68</v>
      </c>
      <c r="C18" s="8" t="s">
        <v>28</v>
      </c>
      <c r="D18" s="15">
        <v>50</v>
      </c>
      <c r="E18" s="60"/>
      <c r="F18">
        <f>MONTH(T_Dépenses[[#This Row],[Date]])</f>
        <v>1</v>
      </c>
    </row>
    <row r="19" spans="1:6" ht="15.75" x14ac:dyDescent="0.25">
      <c r="A19" s="33">
        <v>46029</v>
      </c>
      <c r="B19" s="8" t="s">
        <v>78</v>
      </c>
      <c r="C19" s="8" t="s">
        <v>35</v>
      </c>
      <c r="D19" s="15">
        <v>134.52000000000001</v>
      </c>
      <c r="E19" s="60"/>
      <c r="F19">
        <f>MONTH(T_Dépenses[[#This Row],[Date]])</f>
        <v>1</v>
      </c>
    </row>
    <row r="20" spans="1:6" ht="15.75" x14ac:dyDescent="0.25">
      <c r="A20" s="33">
        <v>46029</v>
      </c>
      <c r="B20" s="8" t="s">
        <v>50</v>
      </c>
      <c r="C20" s="8" t="s">
        <v>7</v>
      </c>
      <c r="D20" s="15">
        <v>15.6</v>
      </c>
      <c r="E20" s="60" t="s">
        <v>71</v>
      </c>
      <c r="F20">
        <f>MONTH(T_Dépenses[[#This Row],[Date]])</f>
        <v>1</v>
      </c>
    </row>
    <row r="21" spans="1:6" ht="15.75" x14ac:dyDescent="0.25">
      <c r="A21" s="33">
        <v>46032</v>
      </c>
      <c r="B21" s="8" t="s">
        <v>103</v>
      </c>
      <c r="C21" s="8" t="s">
        <v>116</v>
      </c>
      <c r="D21" s="30">
        <v>110</v>
      </c>
      <c r="E21" s="60" t="s">
        <v>106</v>
      </c>
      <c r="F21">
        <f>MONTH(T_Dépenses[[#This Row],[Date]])</f>
        <v>1</v>
      </c>
    </row>
    <row r="22" spans="1:6" ht="15.75" x14ac:dyDescent="0.25">
      <c r="A22" s="33">
        <v>46033</v>
      </c>
      <c r="B22" s="8" t="s">
        <v>77</v>
      </c>
      <c r="C22" s="8" t="s">
        <v>43</v>
      </c>
      <c r="D22" s="15">
        <v>5.75</v>
      </c>
      <c r="E22" s="60"/>
      <c r="F22">
        <f>MONTH(T_Dépenses[[#This Row],[Date]])</f>
        <v>1</v>
      </c>
    </row>
    <row r="23" spans="1:6" ht="15.75" x14ac:dyDescent="0.25">
      <c r="A23" s="33">
        <v>46033</v>
      </c>
      <c r="B23" s="8" t="s">
        <v>79</v>
      </c>
      <c r="C23" s="8" t="s">
        <v>10</v>
      </c>
      <c r="D23" s="15">
        <v>6.62</v>
      </c>
      <c r="E23" s="60"/>
      <c r="F23">
        <f>MONTH(T_Dépenses[[#This Row],[Date]])</f>
        <v>1</v>
      </c>
    </row>
    <row r="24" spans="1:6" ht="15.75" x14ac:dyDescent="0.25">
      <c r="A24" s="33">
        <v>46033</v>
      </c>
      <c r="B24" s="8" t="s">
        <v>80</v>
      </c>
      <c r="C24" s="8" t="s">
        <v>10</v>
      </c>
      <c r="D24" s="15">
        <v>91.74</v>
      </c>
      <c r="E24" s="60"/>
      <c r="F24">
        <f>MONTH(T_Dépenses[[#This Row],[Date]])</f>
        <v>1</v>
      </c>
    </row>
    <row r="25" spans="1:6" ht="15.75" x14ac:dyDescent="0.25">
      <c r="A25" s="33">
        <v>46033</v>
      </c>
      <c r="B25" s="8" t="s">
        <v>81</v>
      </c>
      <c r="C25" s="8" t="s">
        <v>10</v>
      </c>
      <c r="D25" s="15">
        <v>15.47</v>
      </c>
      <c r="E25" s="60"/>
      <c r="F25">
        <f>MONTH(T_Dépenses[[#This Row],[Date]])</f>
        <v>1</v>
      </c>
    </row>
    <row r="26" spans="1:6" ht="15.75" x14ac:dyDescent="0.25">
      <c r="A26" s="33">
        <v>46033</v>
      </c>
      <c r="B26" s="8" t="s">
        <v>82</v>
      </c>
      <c r="C26" s="8" t="s">
        <v>10</v>
      </c>
      <c r="D26" s="15">
        <v>20.18</v>
      </c>
      <c r="E26" s="60"/>
      <c r="F26">
        <f>MONTH(T_Dépenses[[#This Row],[Date]])</f>
        <v>1</v>
      </c>
    </row>
    <row r="27" spans="1:6" ht="15.75" x14ac:dyDescent="0.25">
      <c r="A27" s="33">
        <v>46033</v>
      </c>
      <c r="B27" s="8" t="s">
        <v>68</v>
      </c>
      <c r="C27" s="8" t="s">
        <v>10</v>
      </c>
      <c r="D27" s="15">
        <v>43.57</v>
      </c>
      <c r="E27" s="60"/>
      <c r="F27">
        <f>MONTH(T_Dépenses[[#This Row],[Date]])</f>
        <v>1</v>
      </c>
    </row>
    <row r="28" spans="1:6" ht="15.75" x14ac:dyDescent="0.25">
      <c r="A28" s="33">
        <v>46034</v>
      </c>
      <c r="B28" s="8" t="s">
        <v>83</v>
      </c>
      <c r="C28" s="8" t="s">
        <v>114</v>
      </c>
      <c r="D28" s="15">
        <v>178.16</v>
      </c>
      <c r="E28" s="60" t="s">
        <v>84</v>
      </c>
      <c r="F28">
        <f>MONTH(T_Dépenses[[#This Row],[Date]])</f>
        <v>1</v>
      </c>
    </row>
    <row r="29" spans="1:6" ht="15.75" x14ac:dyDescent="0.25">
      <c r="A29" s="33">
        <v>46035</v>
      </c>
      <c r="B29" s="8" t="s">
        <v>77</v>
      </c>
      <c r="C29" s="8" t="s">
        <v>43</v>
      </c>
      <c r="D29" s="30">
        <v>15.81</v>
      </c>
      <c r="E29" s="60" t="s">
        <v>85</v>
      </c>
      <c r="F29">
        <f>MONTH(T_Dépenses[[#This Row],[Date]])</f>
        <v>1</v>
      </c>
    </row>
    <row r="30" spans="1:6" ht="15.75" x14ac:dyDescent="0.25">
      <c r="A30" s="33">
        <v>46035</v>
      </c>
      <c r="B30" s="8" t="s">
        <v>86</v>
      </c>
      <c r="C30" s="8" t="s">
        <v>43</v>
      </c>
      <c r="D30" s="30">
        <v>28</v>
      </c>
      <c r="E30" s="60" t="s">
        <v>137</v>
      </c>
      <c r="F30">
        <f>MONTH(T_Dépenses[[#This Row],[Date]])</f>
        <v>1</v>
      </c>
    </row>
    <row r="31" spans="1:6" ht="15.75" x14ac:dyDescent="0.25">
      <c r="A31" s="33">
        <v>46036</v>
      </c>
      <c r="B31" s="8" t="s">
        <v>77</v>
      </c>
      <c r="C31" s="8" t="s">
        <v>43</v>
      </c>
      <c r="D31" s="30">
        <v>10.35</v>
      </c>
      <c r="E31" s="60" t="s">
        <v>138</v>
      </c>
      <c r="F31">
        <f>MONTH(T_Dépenses[[#This Row],[Date]])</f>
        <v>1</v>
      </c>
    </row>
    <row r="32" spans="1:6" ht="15.75" x14ac:dyDescent="0.25">
      <c r="A32" s="33">
        <v>46036</v>
      </c>
      <c r="B32" s="8" t="s">
        <v>103</v>
      </c>
      <c r="C32" s="8" t="s">
        <v>104</v>
      </c>
      <c r="D32" s="30">
        <v>22</v>
      </c>
      <c r="E32" s="60" t="s">
        <v>105</v>
      </c>
      <c r="F32">
        <f>MONTH(T_Dépenses[[#This Row],[Date]])</f>
        <v>1</v>
      </c>
    </row>
    <row r="33" spans="1:7" ht="15.75" x14ac:dyDescent="0.25">
      <c r="A33" s="33">
        <v>46037</v>
      </c>
      <c r="B33" s="8" t="s">
        <v>107</v>
      </c>
      <c r="C33" s="8" t="s">
        <v>41</v>
      </c>
      <c r="D33" s="30">
        <v>50</v>
      </c>
      <c r="E33" s="60" t="s">
        <v>108</v>
      </c>
      <c r="F33">
        <f>MONTH(T_Dépenses[[#This Row],[Date]])</f>
        <v>1</v>
      </c>
    </row>
    <row r="34" spans="1:7" ht="15.75" x14ac:dyDescent="0.25">
      <c r="A34" s="33">
        <v>46037</v>
      </c>
      <c r="B34" s="8" t="s">
        <v>87</v>
      </c>
      <c r="C34" s="8" t="s">
        <v>102</v>
      </c>
      <c r="D34" s="30">
        <v>8.0399999999999991</v>
      </c>
      <c r="E34" s="60" t="s">
        <v>88</v>
      </c>
      <c r="F34">
        <f>MONTH(T_Dépenses[[#This Row],[Date]])</f>
        <v>1</v>
      </c>
    </row>
    <row r="35" spans="1:7" ht="15.75" x14ac:dyDescent="0.25">
      <c r="A35" s="33">
        <v>46038</v>
      </c>
      <c r="B35" s="8" t="s">
        <v>91</v>
      </c>
      <c r="C35" s="8" t="s">
        <v>44</v>
      </c>
      <c r="D35" s="30">
        <v>40</v>
      </c>
      <c r="E35" s="60" t="s">
        <v>92</v>
      </c>
      <c r="F35">
        <f>MONTH(T_Dépenses[[#This Row],[Date]])</f>
        <v>1</v>
      </c>
    </row>
    <row r="36" spans="1:7" ht="15.75" x14ac:dyDescent="0.25">
      <c r="A36" s="33">
        <v>46038</v>
      </c>
      <c r="B36" s="8" t="s">
        <v>89</v>
      </c>
      <c r="C36" s="8" t="s">
        <v>43</v>
      </c>
      <c r="D36" s="30">
        <v>17.940000000000001</v>
      </c>
      <c r="E36" s="60" t="s">
        <v>90</v>
      </c>
      <c r="F36">
        <f>MONTH(T_Dépenses[[#This Row],[Date]])</f>
        <v>1</v>
      </c>
    </row>
    <row r="37" spans="1:7" ht="15.75" x14ac:dyDescent="0.25">
      <c r="A37" s="33">
        <v>46038</v>
      </c>
      <c r="B37" s="8" t="s">
        <v>80</v>
      </c>
      <c r="C37" s="8" t="s">
        <v>10</v>
      </c>
      <c r="D37" s="30">
        <v>12.12</v>
      </c>
      <c r="E37" s="60"/>
      <c r="F37">
        <f>MONTH(T_Dépenses[[#This Row],[Date]])</f>
        <v>1</v>
      </c>
    </row>
    <row r="38" spans="1:7" ht="15.75" x14ac:dyDescent="0.25">
      <c r="A38" s="33">
        <v>46038</v>
      </c>
      <c r="B38" s="8" t="s">
        <v>93</v>
      </c>
      <c r="C38" s="8" t="s">
        <v>7</v>
      </c>
      <c r="D38" s="30">
        <v>15.6</v>
      </c>
      <c r="E38" s="60" t="s">
        <v>94</v>
      </c>
      <c r="F38">
        <f>MONTH(T_Dépenses[[#This Row],[Date]])</f>
        <v>1</v>
      </c>
    </row>
    <row r="39" spans="1:7" ht="15.75" x14ac:dyDescent="0.25">
      <c r="A39" s="33">
        <v>46039</v>
      </c>
      <c r="B39" s="8" t="s">
        <v>95</v>
      </c>
      <c r="C39" s="8" t="s">
        <v>43</v>
      </c>
      <c r="D39" s="30">
        <v>15.55</v>
      </c>
      <c r="E39" s="60" t="s">
        <v>139</v>
      </c>
      <c r="F39">
        <f>MONTH(T_Dépenses[[#This Row],[Date]])</f>
        <v>1</v>
      </c>
    </row>
    <row r="40" spans="1:7" ht="15.75" x14ac:dyDescent="0.25">
      <c r="A40" s="33">
        <v>46039</v>
      </c>
      <c r="B40" s="8" t="s">
        <v>96</v>
      </c>
      <c r="C40" s="8" t="s">
        <v>43</v>
      </c>
      <c r="D40" s="30">
        <v>18.61</v>
      </c>
      <c r="E40" s="60" t="s">
        <v>97</v>
      </c>
      <c r="F40">
        <f>MONTH(T_Dépenses[[#This Row],[Date]])</f>
        <v>1</v>
      </c>
    </row>
    <row r="41" spans="1:7" ht="15.75" x14ac:dyDescent="0.25">
      <c r="A41" s="33">
        <v>46039</v>
      </c>
      <c r="B41" s="8" t="s">
        <v>98</v>
      </c>
      <c r="C41" s="8" t="s">
        <v>43</v>
      </c>
      <c r="D41" s="30">
        <v>13.79</v>
      </c>
      <c r="E41" s="60" t="s">
        <v>99</v>
      </c>
      <c r="F41">
        <f>MONTH(T_Dépenses[[#This Row],[Date]])</f>
        <v>1</v>
      </c>
    </row>
    <row r="42" spans="1:7" ht="15.75" x14ac:dyDescent="0.25">
      <c r="A42" s="33">
        <v>46039</v>
      </c>
      <c r="B42" s="8" t="s">
        <v>80</v>
      </c>
      <c r="C42" s="8" t="s">
        <v>10</v>
      </c>
      <c r="D42" s="30">
        <v>65.849999999999994</v>
      </c>
      <c r="E42" s="60"/>
      <c r="F42">
        <f>MONTH(T_Dépenses[[#This Row],[Date]])</f>
        <v>1</v>
      </c>
    </row>
    <row r="43" spans="1:7" ht="15.75" x14ac:dyDescent="0.25">
      <c r="A43" s="33">
        <v>46039</v>
      </c>
      <c r="B43" s="8" t="s">
        <v>82</v>
      </c>
      <c r="C43" s="8" t="s">
        <v>10</v>
      </c>
      <c r="D43" s="30">
        <v>31.74</v>
      </c>
      <c r="E43" s="60"/>
      <c r="F43">
        <f>MONTH(T_Dépenses[[#This Row],[Date]])</f>
        <v>1</v>
      </c>
    </row>
    <row r="44" spans="1:7" ht="15.75" x14ac:dyDescent="0.25">
      <c r="A44" s="33">
        <v>46039</v>
      </c>
      <c r="B44" s="8" t="s">
        <v>81</v>
      </c>
      <c r="C44" s="8" t="s">
        <v>10</v>
      </c>
      <c r="D44" s="30">
        <v>11.85</v>
      </c>
      <c r="E44" s="60"/>
      <c r="F44">
        <f>MONTH(T_Dépenses[[#This Row],[Date]])</f>
        <v>1</v>
      </c>
    </row>
    <row r="45" spans="1:7" ht="15.75" x14ac:dyDescent="0.25">
      <c r="A45" s="33">
        <v>46039</v>
      </c>
      <c r="B45" s="8" t="s">
        <v>78</v>
      </c>
      <c r="C45" s="8" t="s">
        <v>10</v>
      </c>
      <c r="D45" s="30">
        <v>43.16</v>
      </c>
      <c r="E45" s="60"/>
      <c r="F45">
        <f>MONTH(T_Dépenses[[#This Row],[Date]])</f>
        <v>1</v>
      </c>
      <c r="G45" s="2"/>
    </row>
    <row r="46" spans="1:7" ht="15.75" x14ac:dyDescent="0.25">
      <c r="A46" s="33">
        <v>46039</v>
      </c>
      <c r="B46" s="8" t="s">
        <v>68</v>
      </c>
      <c r="C46" s="8" t="s">
        <v>28</v>
      </c>
      <c r="D46" s="30">
        <v>50</v>
      </c>
      <c r="E46" s="60"/>
      <c r="F46">
        <f>MONTH(T_Dépenses[[#This Row],[Date]])</f>
        <v>1</v>
      </c>
    </row>
    <row r="47" spans="1:7" ht="15.75" x14ac:dyDescent="0.25">
      <c r="A47" s="33">
        <v>46039</v>
      </c>
      <c r="B47" s="8" t="s">
        <v>74</v>
      </c>
      <c r="C47" s="8" t="s">
        <v>7</v>
      </c>
      <c r="D47" s="30">
        <v>21.66</v>
      </c>
      <c r="E47" s="60" t="s">
        <v>140</v>
      </c>
      <c r="F47">
        <f>MONTH(T_Dépenses[[#This Row],[Date]])</f>
        <v>1</v>
      </c>
      <c r="G47" s="2"/>
    </row>
    <row r="48" spans="1:7" ht="15.75" x14ac:dyDescent="0.25">
      <c r="A48" s="33">
        <v>46041</v>
      </c>
      <c r="B48" s="8" t="s">
        <v>103</v>
      </c>
      <c r="C48" s="8" t="s">
        <v>44</v>
      </c>
      <c r="D48" s="30">
        <v>50</v>
      </c>
      <c r="E48" s="60" t="s">
        <v>113</v>
      </c>
      <c r="F48">
        <f>MONTH(T_Dépenses[[#This Row],[Date]])</f>
        <v>1</v>
      </c>
    </row>
    <row r="49" spans="1:6" ht="15.75" x14ac:dyDescent="0.25">
      <c r="A49" s="33">
        <v>46041</v>
      </c>
      <c r="B49" s="29" t="s">
        <v>100</v>
      </c>
      <c r="C49" s="29" t="s">
        <v>7</v>
      </c>
      <c r="D49" s="31">
        <v>22.49</v>
      </c>
      <c r="E49" s="74" t="s">
        <v>101</v>
      </c>
      <c r="F49">
        <f>MONTH(T_Dépenses[[#This Row],[Date]])</f>
        <v>1</v>
      </c>
    </row>
    <row r="50" spans="1:6" ht="15.75" x14ac:dyDescent="0.25">
      <c r="A50" s="33">
        <v>46043</v>
      </c>
      <c r="B50" s="8" t="s">
        <v>109</v>
      </c>
      <c r="C50" s="8" t="s">
        <v>43</v>
      </c>
      <c r="D50" s="30">
        <v>26.51</v>
      </c>
      <c r="E50" s="60" t="s">
        <v>110</v>
      </c>
      <c r="F50">
        <f>MONTH(T_Dépenses[[#This Row],[Date]])</f>
        <v>1</v>
      </c>
    </row>
    <row r="51" spans="1:6" ht="15.75" x14ac:dyDescent="0.25">
      <c r="A51" s="36">
        <v>46043</v>
      </c>
      <c r="B51" s="37" t="s">
        <v>112</v>
      </c>
      <c r="C51" s="37" t="s">
        <v>111</v>
      </c>
      <c r="D51" s="38">
        <v>48</v>
      </c>
      <c r="E51" s="75" t="s">
        <v>141</v>
      </c>
      <c r="F51">
        <f>MONTH(T_Dépenses[[#This Row],[Date]])</f>
        <v>1</v>
      </c>
    </row>
    <row r="52" spans="1:6" ht="15.75" x14ac:dyDescent="0.25">
      <c r="A52" s="36">
        <v>46044</v>
      </c>
      <c r="B52" s="8" t="s">
        <v>134</v>
      </c>
      <c r="C52" s="8" t="s">
        <v>7</v>
      </c>
      <c r="D52" s="30">
        <v>99.16</v>
      </c>
      <c r="E52" s="60" t="s">
        <v>133</v>
      </c>
      <c r="F52">
        <f>MONTH(T_Dépenses[[#This Row],[Date]])</f>
        <v>1</v>
      </c>
    </row>
    <row r="53" spans="1:6" ht="15.75" x14ac:dyDescent="0.25">
      <c r="A53" s="36">
        <v>46045</v>
      </c>
      <c r="B53" s="8" t="s">
        <v>118</v>
      </c>
      <c r="C53" s="8" t="s">
        <v>10</v>
      </c>
      <c r="D53" s="30">
        <v>7.75</v>
      </c>
      <c r="E53" s="60" t="s">
        <v>119</v>
      </c>
      <c r="F53">
        <f>MONTH(T_Dépenses[[#This Row],[Date]])</f>
        <v>1</v>
      </c>
    </row>
    <row r="54" spans="1:6" ht="15.75" x14ac:dyDescent="0.25">
      <c r="A54" s="36">
        <v>46045</v>
      </c>
      <c r="B54" s="8" t="s">
        <v>120</v>
      </c>
      <c r="C54" s="8" t="s">
        <v>10</v>
      </c>
      <c r="D54" s="30">
        <v>5.55</v>
      </c>
      <c r="E54" s="60" t="s">
        <v>119</v>
      </c>
      <c r="F54">
        <f>MONTH(T_Dépenses[[#This Row],[Date]])</f>
        <v>1</v>
      </c>
    </row>
    <row r="55" spans="1:6" ht="15.75" x14ac:dyDescent="0.25">
      <c r="A55" s="36">
        <v>46045</v>
      </c>
      <c r="B55" s="8" t="s">
        <v>121</v>
      </c>
      <c r="C55" s="8" t="s">
        <v>10</v>
      </c>
      <c r="D55" s="30">
        <v>12.5</v>
      </c>
      <c r="E55" s="60" t="s">
        <v>119</v>
      </c>
      <c r="F55">
        <f>MONTH(T_Dépenses[[#This Row],[Date]])</f>
        <v>1</v>
      </c>
    </row>
    <row r="56" spans="1:6" ht="15.75" x14ac:dyDescent="0.25">
      <c r="A56" s="36">
        <v>46045</v>
      </c>
      <c r="B56" s="8" t="s">
        <v>118</v>
      </c>
      <c r="C56" s="8" t="s">
        <v>10</v>
      </c>
      <c r="D56" s="30">
        <v>41.25</v>
      </c>
      <c r="E56" s="60" t="s">
        <v>119</v>
      </c>
      <c r="F56">
        <f>MONTH(T_Dépenses[[#This Row],[Date]])</f>
        <v>1</v>
      </c>
    </row>
    <row r="57" spans="1:6" ht="15.75" x14ac:dyDescent="0.25">
      <c r="A57" s="36">
        <v>46045</v>
      </c>
      <c r="B57" s="8" t="s">
        <v>81</v>
      </c>
      <c r="C57" s="8" t="s">
        <v>10</v>
      </c>
      <c r="D57" s="30">
        <v>15.5</v>
      </c>
      <c r="E57" s="60"/>
      <c r="F57">
        <f>MONTH(T_Dépenses[[#This Row],[Date]])</f>
        <v>1</v>
      </c>
    </row>
    <row r="58" spans="1:6" ht="15.75" x14ac:dyDescent="0.25">
      <c r="A58" s="36">
        <v>46045</v>
      </c>
      <c r="B58" s="8" t="s">
        <v>82</v>
      </c>
      <c r="C58" s="8" t="s">
        <v>10</v>
      </c>
      <c r="D58" s="30">
        <v>8.84</v>
      </c>
      <c r="E58" s="60"/>
      <c r="F58">
        <f>MONTH(T_Dépenses[[#This Row],[Date]])</f>
        <v>1</v>
      </c>
    </row>
    <row r="59" spans="1:6" ht="15.75" x14ac:dyDescent="0.25">
      <c r="A59" s="36">
        <v>46045</v>
      </c>
      <c r="B59" s="8" t="s">
        <v>122</v>
      </c>
      <c r="C59" s="29" t="s">
        <v>41</v>
      </c>
      <c r="D59" s="30">
        <v>50</v>
      </c>
      <c r="E59" s="60" t="s">
        <v>123</v>
      </c>
      <c r="F59">
        <f>MONTH(T_Dépenses[[#This Row],[Date]])</f>
        <v>1</v>
      </c>
    </row>
    <row r="60" spans="1:6" ht="15.75" x14ac:dyDescent="0.25">
      <c r="A60" s="36">
        <v>46046</v>
      </c>
      <c r="B60" s="8" t="s">
        <v>77</v>
      </c>
      <c r="C60" s="8" t="s">
        <v>43</v>
      </c>
      <c r="D60" s="30">
        <v>7.18</v>
      </c>
      <c r="E60" s="60" t="s">
        <v>142</v>
      </c>
      <c r="F60">
        <f>MONTH(T_Dépenses[[#This Row],[Date]])</f>
        <v>1</v>
      </c>
    </row>
    <row r="61" spans="1:6" ht="15.75" x14ac:dyDescent="0.25">
      <c r="A61" s="36">
        <v>46046</v>
      </c>
      <c r="B61" s="8" t="s">
        <v>80</v>
      </c>
      <c r="C61" s="8" t="s">
        <v>10</v>
      </c>
      <c r="D61" s="30">
        <v>19.100000000000001</v>
      </c>
      <c r="E61" s="60"/>
      <c r="F61">
        <f>MONTH(T_Dépenses[[#This Row],[Date]])</f>
        <v>1</v>
      </c>
    </row>
    <row r="62" spans="1:6" ht="15.75" x14ac:dyDescent="0.25">
      <c r="A62" s="36">
        <v>46046</v>
      </c>
      <c r="B62" s="8" t="s">
        <v>96</v>
      </c>
      <c r="C62" s="8" t="s">
        <v>43</v>
      </c>
      <c r="D62" s="30">
        <v>213.24</v>
      </c>
      <c r="E62" s="60" t="s">
        <v>143</v>
      </c>
      <c r="F62">
        <f>MONTH(T_Dépenses[[#This Row],[Date]])</f>
        <v>1</v>
      </c>
    </row>
    <row r="63" spans="1:6" ht="15.75" x14ac:dyDescent="0.25">
      <c r="A63" s="36">
        <v>46046</v>
      </c>
      <c r="B63" s="8" t="s">
        <v>68</v>
      </c>
      <c r="C63" s="8" t="s">
        <v>10</v>
      </c>
      <c r="D63" s="30">
        <v>10.69</v>
      </c>
      <c r="E63" s="60"/>
      <c r="F63">
        <f>MONTH(T_Dépenses[[#This Row],[Date]])</f>
        <v>1</v>
      </c>
    </row>
    <row r="64" spans="1:6" ht="15.75" x14ac:dyDescent="0.25">
      <c r="A64" s="36">
        <v>46046</v>
      </c>
      <c r="B64" s="8" t="s">
        <v>89</v>
      </c>
      <c r="C64" s="8" t="s">
        <v>43</v>
      </c>
      <c r="D64" s="30">
        <v>17.489999999999998</v>
      </c>
      <c r="E64" s="60" t="s">
        <v>144</v>
      </c>
      <c r="F64">
        <f>MONTH(T_Dépenses[[#This Row],[Date]])</f>
        <v>1</v>
      </c>
    </row>
    <row r="65" spans="1:6" ht="15.75" x14ac:dyDescent="0.25">
      <c r="A65" s="36">
        <v>46048</v>
      </c>
      <c r="B65" s="8" t="s">
        <v>86</v>
      </c>
      <c r="C65" s="8" t="s">
        <v>43</v>
      </c>
      <c r="D65" s="30">
        <v>623</v>
      </c>
      <c r="E65" s="60" t="s">
        <v>124</v>
      </c>
      <c r="F65">
        <f>MONTH(T_Dépenses[[#This Row],[Date]])</f>
        <v>1</v>
      </c>
    </row>
    <row r="66" spans="1:6" ht="15.75" x14ac:dyDescent="0.25">
      <c r="A66" s="36">
        <v>46048</v>
      </c>
      <c r="B66" s="8" t="s">
        <v>68</v>
      </c>
      <c r="C66" s="8" t="s">
        <v>28</v>
      </c>
      <c r="D66" s="30">
        <v>50.02</v>
      </c>
      <c r="E66" s="60"/>
      <c r="F66">
        <f>MONTH(T_Dépenses[[#This Row],[Date]])</f>
        <v>1</v>
      </c>
    </row>
    <row r="67" spans="1:6" ht="15.75" x14ac:dyDescent="0.25">
      <c r="A67" s="36">
        <v>46049</v>
      </c>
      <c r="B67" s="8" t="s">
        <v>109</v>
      </c>
      <c r="C67" s="8" t="s">
        <v>44</v>
      </c>
      <c r="D67" s="30">
        <v>67.61</v>
      </c>
      <c r="E67" s="60" t="s">
        <v>145</v>
      </c>
      <c r="F67">
        <f>MONTH(T_Dépenses[[#This Row],[Date]])</f>
        <v>1</v>
      </c>
    </row>
    <row r="68" spans="1:6" ht="15.75" x14ac:dyDescent="0.25">
      <c r="A68" s="36">
        <v>46049</v>
      </c>
      <c r="B68" s="8" t="s">
        <v>125</v>
      </c>
      <c r="C68" s="8" t="s">
        <v>10</v>
      </c>
      <c r="D68" s="30">
        <v>9.33</v>
      </c>
      <c r="E68" s="60"/>
      <c r="F68">
        <f>MONTH(T_Dépenses[[#This Row],[Date]])</f>
        <v>1</v>
      </c>
    </row>
    <row r="69" spans="1:6" ht="15.75" x14ac:dyDescent="0.25">
      <c r="A69" s="36">
        <v>46052</v>
      </c>
      <c r="B69" s="8" t="s">
        <v>80</v>
      </c>
      <c r="C69" s="8" t="s">
        <v>10</v>
      </c>
      <c r="D69" s="30">
        <v>29.98</v>
      </c>
      <c r="E69" s="60"/>
      <c r="F69">
        <f>MONTH(T_Dépenses[[#This Row],[Date]])</f>
        <v>1</v>
      </c>
    </row>
    <row r="70" spans="1:6" ht="15.75" x14ac:dyDescent="0.25">
      <c r="A70" s="36">
        <v>46052</v>
      </c>
      <c r="B70" s="8" t="s">
        <v>79</v>
      </c>
      <c r="C70" s="8" t="s">
        <v>10</v>
      </c>
      <c r="D70" s="30">
        <v>11.01</v>
      </c>
      <c r="E70" s="60"/>
      <c r="F70">
        <f>MONTH(T_Dépenses[[#This Row],[Date]])</f>
        <v>1</v>
      </c>
    </row>
    <row r="71" spans="1:6" ht="15.75" x14ac:dyDescent="0.25">
      <c r="A71" s="36">
        <v>46053</v>
      </c>
      <c r="B71" s="8" t="s">
        <v>109</v>
      </c>
      <c r="C71" s="8" t="s">
        <v>44</v>
      </c>
      <c r="D71" s="30">
        <v>11.49</v>
      </c>
      <c r="E71" s="60" t="s">
        <v>88</v>
      </c>
      <c r="F71">
        <f>MONTH(T_Dépenses[[#This Row],[Date]])</f>
        <v>1</v>
      </c>
    </row>
    <row r="72" spans="1:6" ht="15.75" x14ac:dyDescent="0.25">
      <c r="A72" s="36">
        <v>46053</v>
      </c>
      <c r="B72" s="8" t="s">
        <v>79</v>
      </c>
      <c r="C72" s="8" t="s">
        <v>10</v>
      </c>
      <c r="D72" s="30">
        <v>17.77</v>
      </c>
      <c r="E72" s="60"/>
      <c r="F72">
        <f>MONTH(T_Dépenses[[#This Row],[Date]])</f>
        <v>1</v>
      </c>
    </row>
    <row r="73" spans="1:6" ht="15.75" x14ac:dyDescent="0.25">
      <c r="A73" s="36">
        <v>46055</v>
      </c>
      <c r="B73" s="8" t="s">
        <v>126</v>
      </c>
      <c r="C73" s="8" t="s">
        <v>44</v>
      </c>
      <c r="D73" s="30">
        <v>119.38</v>
      </c>
      <c r="E73" s="76"/>
      <c r="F73">
        <f>MONTH(T_Dépenses[[#This Row],[Date]])</f>
        <v>2</v>
      </c>
    </row>
    <row r="74" spans="1:6" ht="15.75" x14ac:dyDescent="0.25">
      <c r="A74" s="36">
        <v>46055</v>
      </c>
      <c r="B74" s="8" t="s">
        <v>132</v>
      </c>
      <c r="C74" s="8" t="s">
        <v>28</v>
      </c>
      <c r="D74" s="30">
        <v>38.11</v>
      </c>
      <c r="E74" s="60"/>
      <c r="F74">
        <f>MONTH(T_Dépenses[[#This Row],[Date]])</f>
        <v>2</v>
      </c>
    </row>
    <row r="75" spans="1:6" ht="15.75" x14ac:dyDescent="0.25">
      <c r="A75" s="36">
        <v>46056</v>
      </c>
      <c r="B75" s="8" t="s">
        <v>23</v>
      </c>
      <c r="C75" s="8" t="s">
        <v>45</v>
      </c>
      <c r="D75" s="30">
        <v>76.569999999999993</v>
      </c>
      <c r="E75" s="60"/>
      <c r="F75">
        <f>MONTH(T_Dépenses[[#This Row],[Date]])</f>
        <v>2</v>
      </c>
    </row>
    <row r="76" spans="1:6" ht="15.75" x14ac:dyDescent="0.25">
      <c r="A76" s="36">
        <v>46057</v>
      </c>
      <c r="B76" s="8" t="s">
        <v>127</v>
      </c>
      <c r="C76" s="8" t="s">
        <v>7</v>
      </c>
      <c r="D76" s="30">
        <v>46.63</v>
      </c>
      <c r="E76" s="60"/>
      <c r="F76">
        <f>MONTH(T_Dépenses[[#This Row],[Date]])</f>
        <v>2</v>
      </c>
    </row>
    <row r="77" spans="1:6" ht="15.75" x14ac:dyDescent="0.25">
      <c r="A77" s="36">
        <v>46057</v>
      </c>
      <c r="B77" s="8" t="s">
        <v>128</v>
      </c>
      <c r="C77" s="8" t="s">
        <v>43</v>
      </c>
      <c r="D77" s="30">
        <v>42.89</v>
      </c>
      <c r="E77" s="60"/>
      <c r="F77">
        <f>MONTH(T_Dépenses[[#This Row],[Date]])</f>
        <v>2</v>
      </c>
    </row>
    <row r="78" spans="1:6" ht="15.75" x14ac:dyDescent="0.25">
      <c r="A78" s="36">
        <v>46057</v>
      </c>
      <c r="B78" s="8" t="s">
        <v>129</v>
      </c>
      <c r="C78" s="8" t="s">
        <v>43</v>
      </c>
      <c r="D78" s="30">
        <v>27.59</v>
      </c>
      <c r="E78" s="60"/>
      <c r="F78">
        <f>MONTH(T_Dépenses[[#This Row],[Date]])</f>
        <v>2</v>
      </c>
    </row>
    <row r="79" spans="1:6" ht="15.75" x14ac:dyDescent="0.25">
      <c r="A79" s="36">
        <v>46057</v>
      </c>
      <c r="B79" s="8" t="s">
        <v>109</v>
      </c>
      <c r="C79" s="8" t="s">
        <v>44</v>
      </c>
      <c r="D79" s="30">
        <v>19.09</v>
      </c>
      <c r="E79" s="60" t="s">
        <v>146</v>
      </c>
      <c r="F79">
        <f>MONTH(T_Dépenses[[#This Row],[Date]])</f>
        <v>2</v>
      </c>
    </row>
    <row r="80" spans="1:6" ht="15.75" x14ac:dyDescent="0.25">
      <c r="A80" s="36">
        <v>46059</v>
      </c>
      <c r="B80" s="8" t="s">
        <v>125</v>
      </c>
      <c r="C80" s="8" t="s">
        <v>10</v>
      </c>
      <c r="D80" s="30">
        <v>26.98</v>
      </c>
      <c r="E80" s="60"/>
      <c r="F80">
        <f>MONTH(T_Dépenses[[#This Row],[Date]])</f>
        <v>2</v>
      </c>
    </row>
    <row r="81" spans="1:6" ht="15.75" x14ac:dyDescent="0.25">
      <c r="A81" s="36">
        <v>46059</v>
      </c>
      <c r="B81" s="8" t="s">
        <v>129</v>
      </c>
      <c r="C81" s="8" t="s">
        <v>43</v>
      </c>
      <c r="D81" s="30">
        <v>85.55</v>
      </c>
      <c r="E81" s="60"/>
      <c r="F81">
        <f>MONTH(T_Dépenses[[#This Row],[Date]])</f>
        <v>2</v>
      </c>
    </row>
    <row r="82" spans="1:6" ht="15.75" x14ac:dyDescent="0.25">
      <c r="A82" s="36">
        <v>46059</v>
      </c>
      <c r="B82" s="8" t="s">
        <v>130</v>
      </c>
      <c r="C82" s="8" t="s">
        <v>7</v>
      </c>
      <c r="D82" s="30">
        <v>5.75</v>
      </c>
      <c r="E82" s="60"/>
      <c r="F82">
        <f>MONTH(T_Dépenses[[#This Row],[Date]])</f>
        <v>2</v>
      </c>
    </row>
    <row r="83" spans="1:6" ht="15.75" x14ac:dyDescent="0.25">
      <c r="A83" s="36">
        <v>46060</v>
      </c>
      <c r="B83" s="8" t="s">
        <v>68</v>
      </c>
      <c r="C83" s="8" t="s">
        <v>28</v>
      </c>
      <c r="D83" s="30">
        <v>50.01</v>
      </c>
      <c r="E83" s="60"/>
      <c r="F83">
        <f>MONTH(T_Dépenses[[#This Row],[Date]])</f>
        <v>2</v>
      </c>
    </row>
    <row r="84" spans="1:6" ht="15.75" x14ac:dyDescent="0.25">
      <c r="A84" s="36">
        <v>46060</v>
      </c>
      <c r="B84" s="8" t="s">
        <v>131</v>
      </c>
      <c r="C84" s="8" t="s">
        <v>36</v>
      </c>
      <c r="D84" s="30">
        <v>58.54</v>
      </c>
      <c r="E84" s="60"/>
      <c r="F84">
        <f>MONTH(T_Dépenses[[#This Row],[Date]])</f>
        <v>2</v>
      </c>
    </row>
    <row r="85" spans="1:6" ht="15.75" x14ac:dyDescent="0.25">
      <c r="A85" s="36">
        <v>46060</v>
      </c>
      <c r="B85" s="8" t="s">
        <v>131</v>
      </c>
      <c r="C85" s="8" t="s">
        <v>36</v>
      </c>
      <c r="D85" s="30">
        <v>54.48</v>
      </c>
      <c r="E85" s="60"/>
      <c r="F85">
        <f>MONTH(T_Dépenses[[#This Row],[Date]])</f>
        <v>2</v>
      </c>
    </row>
    <row r="86" spans="1:6" ht="15.75" x14ac:dyDescent="0.25">
      <c r="A86" s="36">
        <v>46060</v>
      </c>
      <c r="B86" s="8" t="s">
        <v>131</v>
      </c>
      <c r="C86" s="8" t="s">
        <v>35</v>
      </c>
      <c r="D86" s="30">
        <v>44.1</v>
      </c>
      <c r="E86" s="60"/>
      <c r="F86">
        <f>MONTH(T_Dépenses[[#This Row],[Date]])</f>
        <v>2</v>
      </c>
    </row>
    <row r="87" spans="1:6" ht="15.75" x14ac:dyDescent="0.25">
      <c r="A87" s="36">
        <v>46060</v>
      </c>
      <c r="B87" s="8" t="s">
        <v>68</v>
      </c>
      <c r="C87" s="8" t="s">
        <v>10</v>
      </c>
      <c r="D87" s="30">
        <v>89.27</v>
      </c>
      <c r="E87" s="60"/>
      <c r="F87">
        <f>MONTH(T_Dépenses[[#This Row],[Date]])</f>
        <v>2</v>
      </c>
    </row>
    <row r="88" spans="1:6" ht="15.75" x14ac:dyDescent="0.25">
      <c r="A88" s="36">
        <v>46060</v>
      </c>
      <c r="B88" s="8" t="s">
        <v>81</v>
      </c>
      <c r="C88" s="8" t="s">
        <v>10</v>
      </c>
      <c r="D88" s="30">
        <v>27.6</v>
      </c>
      <c r="E88" s="60"/>
      <c r="F88">
        <f>MONTH(T_Dépenses[[#This Row],[Date]])</f>
        <v>2</v>
      </c>
    </row>
    <row r="89" spans="1:6" ht="15.75" x14ac:dyDescent="0.25">
      <c r="A89" s="36">
        <v>46060</v>
      </c>
      <c r="B89" s="8" t="s">
        <v>82</v>
      </c>
      <c r="C89" s="8" t="s">
        <v>10</v>
      </c>
      <c r="D89" s="30">
        <v>33.28</v>
      </c>
      <c r="E89" s="60"/>
      <c r="F89">
        <f>MONTH(T_Dépenses[[#This Row],[Date]])</f>
        <v>2</v>
      </c>
    </row>
    <row r="90" spans="1:6" ht="15.75" x14ac:dyDescent="0.25">
      <c r="A90" s="36">
        <v>46060</v>
      </c>
      <c r="B90" s="8" t="s">
        <v>80</v>
      </c>
      <c r="C90" s="8" t="s">
        <v>10</v>
      </c>
      <c r="D90" s="30">
        <v>92.65</v>
      </c>
      <c r="E90" s="60"/>
      <c r="F90">
        <f>MONTH(T_Dépenses[[#This Row],[Date]])</f>
        <v>2</v>
      </c>
    </row>
    <row r="91" spans="1:6" ht="15.75" x14ac:dyDescent="0.25">
      <c r="A91" s="84">
        <v>46026</v>
      </c>
      <c r="B91" s="85"/>
      <c r="C91" s="85" t="s">
        <v>150</v>
      </c>
      <c r="D91" s="86"/>
      <c r="E91" s="87"/>
      <c r="F91" s="88">
        <f>MONTH(T_Dépenses[[#This Row],[Date]])</f>
        <v>1</v>
      </c>
    </row>
    <row r="92" spans="1:6" ht="15.75" x14ac:dyDescent="0.25">
      <c r="A92" s="36"/>
      <c r="B92" s="37"/>
      <c r="C92" s="37"/>
      <c r="D92" s="38">
        <f>SUBTOTAL(109,T_Dépenses[Montant])</f>
        <v>4502.5899999999992</v>
      </c>
      <c r="E92" s="75"/>
    </row>
    <row r="95" spans="1:6" x14ac:dyDescent="0.25">
      <c r="D95" s="2"/>
    </row>
  </sheetData>
  <mergeCells count="1">
    <mergeCell ref="A1:E1"/>
  </mergeCells>
  <phoneticPr fontId="5" type="noConversion"/>
  <dataValidations count="1">
    <dataValidation type="list" allowBlank="1" showInputMessage="1" showErrorMessage="1" errorTitle="Saisie incorrecte" error="Ce choix n'est pas dans la liste" sqref="C4:C91" xr:uid="{00000000-0002-0000-0000-000000000000}">
      <formula1>TypeDépenses</formula1>
    </dataValidation>
  </dataValidations>
  <pageMargins left="0.23622047244094491" right="0.23622047244094491" top="0.74803149606299213" bottom="0.74803149606299213" header="0.31496062992125984" footer="0.31496062992125984"/>
  <pageSetup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37"/>
  <sheetViews>
    <sheetView zoomScaleNormal="100" workbookViewId="0">
      <pane ySplit="3" topLeftCell="A18" activePane="bottomLeft" state="frozen"/>
      <selection pane="bottomLeft" activeCell="A42" sqref="A42"/>
    </sheetView>
  </sheetViews>
  <sheetFormatPr baseColWidth="10" defaultRowHeight="15" x14ac:dyDescent="0.25"/>
  <cols>
    <col min="1" max="1" width="31.42578125" customWidth="1"/>
    <col min="2" max="2" width="25.85546875" customWidth="1"/>
    <col min="3" max="16" width="12.7109375" customWidth="1"/>
    <col min="17" max="17" width="12.140625" customWidth="1"/>
    <col min="18" max="18" width="12.42578125" customWidth="1"/>
    <col min="19" max="19" width="10.85546875" customWidth="1"/>
    <col min="20" max="20" width="14.5703125" customWidth="1"/>
  </cols>
  <sheetData>
    <row r="1" spans="1:20" ht="26.25" customHeight="1" thickTop="1" thickBot="1" x14ac:dyDescent="0.3">
      <c r="A1" s="57" t="s">
        <v>149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R1" s="77" t="e" vm="1">
        <v>#VALUE!</v>
      </c>
    </row>
    <row r="2" spans="1:20" ht="24.75" thickBot="1" x14ac:dyDescent="0.3">
      <c r="D2" s="81" t="s">
        <v>21</v>
      </c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3"/>
      <c r="Q2" s="3"/>
      <c r="R2" s="78" t="e" vm="2">
        <v>#VALUE!</v>
      </c>
    </row>
    <row r="3" spans="1:20" ht="62.25" customHeight="1" thickTop="1" thickBot="1" x14ac:dyDescent="0.3">
      <c r="A3" s="65" t="s">
        <v>135</v>
      </c>
      <c r="B3" s="5" t="s">
        <v>22</v>
      </c>
      <c r="C3" s="4" t="s">
        <v>20</v>
      </c>
      <c r="D3" s="63" t="s">
        <v>6</v>
      </c>
      <c r="E3" s="63" t="s">
        <v>8</v>
      </c>
      <c r="F3" s="63" t="s">
        <v>9</v>
      </c>
      <c r="G3" s="63" t="s">
        <v>11</v>
      </c>
      <c r="H3" s="63" t="s">
        <v>12</v>
      </c>
      <c r="I3" s="63" t="s">
        <v>13</v>
      </c>
      <c r="J3" s="63" t="s">
        <v>14</v>
      </c>
      <c r="K3" s="63" t="s">
        <v>15</v>
      </c>
      <c r="L3" s="63" t="s">
        <v>16</v>
      </c>
      <c r="M3" s="63" t="s">
        <v>17</v>
      </c>
      <c r="N3" s="63" t="s">
        <v>18</v>
      </c>
      <c r="O3" s="63" t="s">
        <v>19</v>
      </c>
      <c r="P3" s="63" t="s">
        <v>31</v>
      </c>
      <c r="Q3" s="62" t="s">
        <v>51</v>
      </c>
      <c r="R3" s="70" t="s">
        <v>147</v>
      </c>
    </row>
    <row r="4" spans="1:20" ht="15" customHeight="1" thickTop="1" x14ac:dyDescent="0.25">
      <c r="A4" s="66" t="s">
        <v>114</v>
      </c>
      <c r="B4" s="9"/>
      <c r="C4" s="11">
        <f>100*12</f>
        <v>1200</v>
      </c>
      <c r="D4" s="11">
        <f>SUMIFS(T_Dépenses[Montant],T_Dépenses[Mois],1,T_Dépenses[Type],A4)</f>
        <v>178.16</v>
      </c>
      <c r="E4" s="11">
        <f>SUMIFS(T_Dépenses[Montant],T_Dépenses[Mois],2,T_Dépenses[Type],A4)</f>
        <v>0</v>
      </c>
      <c r="F4" s="11">
        <f>SUMIFS(T_Dépenses[Montant],T_Dépenses[Mois],3,T_Dépenses[Type],A4)</f>
        <v>0</v>
      </c>
      <c r="G4" s="11">
        <f>SUMIFS(T_Dépenses[Montant],T_Dépenses[Mois],4,T_Dépenses[Type],A4)</f>
        <v>0</v>
      </c>
      <c r="H4" s="11">
        <f>SUMIFS(T_Dépenses[Montant],T_Dépenses[Mois],5,T_Dépenses[Type],A4)</f>
        <v>0</v>
      </c>
      <c r="I4" s="11">
        <f>SUMIFS(T_Dépenses[Montant],T_Dépenses[Mois],6,T_Dépenses[Type],A4)</f>
        <v>0</v>
      </c>
      <c r="J4" s="11">
        <f>SUMIFS(T_Dépenses[Montant],T_Dépenses[Mois],7,T_Dépenses[Type],A4)</f>
        <v>0</v>
      </c>
      <c r="K4" s="11">
        <f>SUMIFS(T_Dépenses[Montant],T_Dépenses[Mois],8,T_Dépenses[Type],A4)</f>
        <v>0</v>
      </c>
      <c r="L4" s="11">
        <f>SUMIFS(T_Dépenses[Montant],T_Dépenses[Mois],9,T_Dépenses[Type],A4)</f>
        <v>0</v>
      </c>
      <c r="M4" s="11">
        <f>SUMIFS(T_Dépenses[Montant],T_Dépenses[Mois],10,T_Dépenses[Type],A4)</f>
        <v>0</v>
      </c>
      <c r="N4" s="11">
        <f>SUMIFS(T_Dépenses[Montant],T_Dépenses[Mois],11,T_Dépenses[Type],A4)</f>
        <v>0</v>
      </c>
      <c r="O4" s="11">
        <f>SUMIFS(T_Dépenses[Montant],T_Dépenses[Mois],12,T_Dépenses[Type],A4)</f>
        <v>0</v>
      </c>
      <c r="P4" s="11">
        <f t="shared" ref="P4:P34" si="0">SUM(D4:O4)</f>
        <v>178.16</v>
      </c>
      <c r="Q4" s="28">
        <f>C4-P4</f>
        <v>1021.84</v>
      </c>
      <c r="R4" s="64" t="e" vm="3">
        <f t="shared" ref="R4:R34" si="1">IF(C4="","",IF(P4&gt;C4,$R$1,$R$2))</f>
        <v>#VALUE!</v>
      </c>
    </row>
    <row r="5" spans="1:20" ht="15" customHeight="1" x14ac:dyDescent="0.25">
      <c r="A5" s="66" t="s">
        <v>29</v>
      </c>
      <c r="B5" s="9" t="s">
        <v>30</v>
      </c>
      <c r="C5" s="11">
        <f>100*12</f>
        <v>1200</v>
      </c>
      <c r="D5" s="11">
        <f>SUMIFS(T_Dépenses[Montant],T_Dépenses[Mois],1,T_Dépenses[Type],A5)</f>
        <v>0</v>
      </c>
      <c r="E5" s="11">
        <f>SUMIFS(T_Dépenses[Montant],T_Dépenses[Mois],2,T_Dépenses[Type],A5)</f>
        <v>0</v>
      </c>
      <c r="F5" s="11">
        <f>SUMIFS(T_Dépenses[Montant],T_Dépenses[Mois],3,T_Dépenses[Type],A5)</f>
        <v>0</v>
      </c>
      <c r="G5" s="11">
        <f>SUMIFS(T_Dépenses[Montant],T_Dépenses[Mois],4,T_Dépenses[Type],A5)</f>
        <v>0</v>
      </c>
      <c r="H5" s="11">
        <f>SUMIFS(T_Dépenses[Montant],T_Dépenses[Mois],5,T_Dépenses[Type],A5)</f>
        <v>0</v>
      </c>
      <c r="I5" s="11">
        <f>SUMIFS(T_Dépenses[Montant],T_Dépenses[Mois],6,T_Dépenses[Type],A5)</f>
        <v>0</v>
      </c>
      <c r="J5" s="11">
        <f>SUMIFS(T_Dépenses[Montant],T_Dépenses[Mois],7,T_Dépenses[Type],A5)</f>
        <v>0</v>
      </c>
      <c r="K5" s="11">
        <f>SUMIFS(T_Dépenses[Montant],T_Dépenses[Mois],8,T_Dépenses[Type],A5)</f>
        <v>0</v>
      </c>
      <c r="L5" s="11">
        <f>SUMIFS(T_Dépenses[Montant],T_Dépenses[Mois],9,T_Dépenses[Type],A5)</f>
        <v>0</v>
      </c>
      <c r="M5" s="11">
        <f>SUMIFS(T_Dépenses[Montant],T_Dépenses[Mois],10,T_Dépenses[Type],A5)</f>
        <v>0</v>
      </c>
      <c r="N5" s="11">
        <f>SUMIFS(T_Dépenses[Montant],T_Dépenses[Mois],11,T_Dépenses[Type],A5)</f>
        <v>0</v>
      </c>
      <c r="O5" s="11">
        <f>SUMIFS(T_Dépenses[Montant],T_Dépenses[Mois],12,T_Dépenses[Type],A5)</f>
        <v>0</v>
      </c>
      <c r="P5" s="13">
        <f t="shared" si="0"/>
        <v>0</v>
      </c>
      <c r="Q5" s="27">
        <f>C5-P5</f>
        <v>1200</v>
      </c>
      <c r="R5" s="64" t="e" vm="3">
        <f t="shared" si="1"/>
        <v>#VALUE!</v>
      </c>
    </row>
    <row r="6" spans="1:20" x14ac:dyDescent="0.25">
      <c r="A6" s="66" t="s">
        <v>45</v>
      </c>
      <c r="B6" s="9" t="s">
        <v>23</v>
      </c>
      <c r="C6" s="11">
        <f>77*12</f>
        <v>924</v>
      </c>
      <c r="D6" s="11">
        <f>SUMIFS(T_Dépenses[Montant],T_Dépenses[Mois],1,T_Dépenses[Type],A6)</f>
        <v>76.569999999999993</v>
      </c>
      <c r="E6" s="11">
        <f>SUMIFS(T_Dépenses[Montant],T_Dépenses[Mois],2,T_Dépenses[Type],A6)</f>
        <v>76.569999999999993</v>
      </c>
      <c r="F6" s="11">
        <f>SUMIFS(T_Dépenses[Montant],T_Dépenses[Mois],3,T_Dépenses[Type],A6)</f>
        <v>0</v>
      </c>
      <c r="G6" s="11">
        <f>SUMIFS(T_Dépenses[Montant],T_Dépenses[Mois],4,T_Dépenses[Type],A6)</f>
        <v>0</v>
      </c>
      <c r="H6" s="11">
        <f>SUMIFS(T_Dépenses[Montant],T_Dépenses[Mois],5,T_Dépenses[Type],A6)</f>
        <v>0</v>
      </c>
      <c r="I6" s="11">
        <f>SUMIFS(T_Dépenses[Montant],T_Dépenses[Mois],6,T_Dépenses[Type],A6)</f>
        <v>0</v>
      </c>
      <c r="J6" s="11">
        <f>SUMIFS(T_Dépenses[Montant],T_Dépenses[Mois],7,T_Dépenses[Type],A6)</f>
        <v>0</v>
      </c>
      <c r="K6" s="11">
        <f>SUMIFS(T_Dépenses[Montant],T_Dépenses[Mois],8,T_Dépenses[Type],A6)</f>
        <v>0</v>
      </c>
      <c r="L6" s="11">
        <f>SUMIFS(T_Dépenses[Montant],T_Dépenses[Mois],9,T_Dépenses[Type],A6)</f>
        <v>0</v>
      </c>
      <c r="M6" s="11">
        <f>SUMIFS(T_Dépenses[Montant],T_Dépenses[Mois],10,T_Dépenses[Type],A6)</f>
        <v>0</v>
      </c>
      <c r="N6" s="11">
        <f>SUMIFS(T_Dépenses[Montant],T_Dépenses[Mois],11,T_Dépenses[Type],A6)</f>
        <v>0</v>
      </c>
      <c r="O6" s="11">
        <f>SUMIFS(T_Dépenses[Montant],T_Dépenses[Mois],12,T_Dépenses[Type],A6)</f>
        <v>0</v>
      </c>
      <c r="P6" s="13">
        <f t="shared" si="0"/>
        <v>153.13999999999999</v>
      </c>
      <c r="Q6" s="27">
        <f t="shared" ref="Q6:Q34" si="2">C6-D6</f>
        <v>847.43000000000006</v>
      </c>
      <c r="R6" s="64" t="e" vm="3">
        <f t="shared" si="1"/>
        <v>#VALUE!</v>
      </c>
    </row>
    <row r="7" spans="1:20" ht="15" customHeight="1" x14ac:dyDescent="0.25">
      <c r="A7" s="67" t="s">
        <v>49</v>
      </c>
      <c r="B7" s="10" t="s">
        <v>117</v>
      </c>
      <c r="C7" s="11">
        <f>218*12</f>
        <v>2616</v>
      </c>
      <c r="D7" s="11">
        <f>SUMIFS(T_Dépenses[Montant],T_Dépenses[Mois],1,T_Dépenses[Type],A7)</f>
        <v>0</v>
      </c>
      <c r="E7" s="11">
        <f>SUMIFS(T_Dépenses[Montant],T_Dépenses[Mois],2,T_Dépenses[Type],A7)</f>
        <v>0</v>
      </c>
      <c r="F7" s="11">
        <f>SUMIFS(T_Dépenses[Montant],T_Dépenses[Mois],3,T_Dépenses[Type],A7)</f>
        <v>0</v>
      </c>
      <c r="G7" s="11">
        <f>SUMIFS(T_Dépenses[Montant],T_Dépenses[Mois],4,T_Dépenses[Type],A7)</f>
        <v>0</v>
      </c>
      <c r="H7" s="11">
        <f>SUMIFS(T_Dépenses[Montant],T_Dépenses[Mois],5,T_Dépenses[Type],A7)</f>
        <v>0</v>
      </c>
      <c r="I7" s="11">
        <f>SUMIFS(T_Dépenses[Montant],T_Dépenses[Mois],6,T_Dépenses[Type],A7)</f>
        <v>0</v>
      </c>
      <c r="J7" s="11">
        <f>SUMIFS(T_Dépenses[Montant],T_Dépenses[Mois],7,T_Dépenses[Type],A7)</f>
        <v>0</v>
      </c>
      <c r="K7" s="11">
        <f>SUMIFS(T_Dépenses[Montant],T_Dépenses[Mois],8,T_Dépenses[Type],A7)</f>
        <v>0</v>
      </c>
      <c r="L7" s="11">
        <f>SUMIFS(T_Dépenses[Montant],T_Dépenses[Mois],9,T_Dépenses[Type],A7)</f>
        <v>0</v>
      </c>
      <c r="M7" s="11">
        <f>SUMIFS(T_Dépenses[Montant],T_Dépenses[Mois],10,T_Dépenses[Type],A7)</f>
        <v>0</v>
      </c>
      <c r="N7" s="11">
        <f>SUMIFS(T_Dépenses[Montant],T_Dépenses[Mois],11,T_Dépenses[Type],A7)</f>
        <v>0</v>
      </c>
      <c r="O7" s="11">
        <f>SUMIFS(T_Dépenses[Montant],T_Dépenses[Mois],12,T_Dépenses[Type],A7)</f>
        <v>0</v>
      </c>
      <c r="P7" s="13">
        <f t="shared" si="0"/>
        <v>0</v>
      </c>
      <c r="Q7" s="27">
        <f t="shared" si="2"/>
        <v>2616</v>
      </c>
      <c r="R7" s="64" t="e" vm="3">
        <f t="shared" si="1"/>
        <v>#VALUE!</v>
      </c>
    </row>
    <row r="8" spans="1:20" ht="15" customHeight="1" x14ac:dyDescent="0.25">
      <c r="A8" s="67" t="s">
        <v>47</v>
      </c>
      <c r="B8" s="10" t="s">
        <v>117</v>
      </c>
      <c r="C8" s="11">
        <f>26*12</f>
        <v>312</v>
      </c>
      <c r="D8" s="11">
        <f>SUMIFS(T_Dépenses[Montant],T_Dépenses[Mois],1,T_Dépenses[Type],A8)</f>
        <v>0</v>
      </c>
      <c r="E8" s="11">
        <f>SUMIFS(T_Dépenses[Montant],T_Dépenses[Mois],2,T_Dépenses[Type],A8)</f>
        <v>0</v>
      </c>
      <c r="F8" s="11">
        <f>SUMIFS(T_Dépenses[Montant],T_Dépenses[Mois],3,T_Dépenses[Type],A8)</f>
        <v>0</v>
      </c>
      <c r="G8" s="11">
        <f>SUMIFS(T_Dépenses[Montant],T_Dépenses[Mois],4,T_Dépenses[Type],A8)</f>
        <v>0</v>
      </c>
      <c r="H8" s="11">
        <f>SUMIFS(T_Dépenses[Montant],T_Dépenses[Mois],5,T_Dépenses[Type],A8)</f>
        <v>0</v>
      </c>
      <c r="I8" s="11">
        <f>SUMIFS(T_Dépenses[Montant],T_Dépenses[Mois],6,T_Dépenses[Type],A8)</f>
        <v>0</v>
      </c>
      <c r="J8" s="11">
        <f>SUMIFS(T_Dépenses[Montant],T_Dépenses[Mois],7,T_Dépenses[Type],A8)</f>
        <v>0</v>
      </c>
      <c r="K8" s="11">
        <f>SUMIFS(T_Dépenses[Montant],T_Dépenses[Mois],8,T_Dépenses[Type],A8)</f>
        <v>0</v>
      </c>
      <c r="L8" s="11">
        <f>SUMIFS(T_Dépenses[Montant],T_Dépenses[Mois],9,T_Dépenses[Type],A8)</f>
        <v>0</v>
      </c>
      <c r="M8" s="11">
        <f>SUMIFS(T_Dépenses[Montant],T_Dépenses[Mois],10,T_Dépenses[Type],A8)</f>
        <v>0</v>
      </c>
      <c r="N8" s="11">
        <f>SUMIFS(T_Dépenses[Montant],T_Dépenses[Mois],11,T_Dépenses[Type],A8)</f>
        <v>0</v>
      </c>
      <c r="O8" s="11">
        <f>SUMIFS(T_Dépenses[Montant],T_Dépenses[Mois],12,T_Dépenses[Type],A8)</f>
        <v>0</v>
      </c>
      <c r="P8" s="13">
        <f t="shared" si="0"/>
        <v>0</v>
      </c>
      <c r="Q8" s="27">
        <f t="shared" si="2"/>
        <v>312</v>
      </c>
      <c r="R8" s="64" t="e" vm="3">
        <f t="shared" si="1"/>
        <v>#VALUE!</v>
      </c>
    </row>
    <row r="9" spans="1:20" ht="15" customHeight="1" x14ac:dyDescent="0.25">
      <c r="A9" s="67" t="s">
        <v>48</v>
      </c>
      <c r="B9" s="10" t="s">
        <v>117</v>
      </c>
      <c r="C9" s="11">
        <f>26*12</f>
        <v>312</v>
      </c>
      <c r="D9" s="11">
        <f>SUMIFS(T_Dépenses[Montant],T_Dépenses[Mois],1,T_Dépenses[Type],A9)</f>
        <v>0</v>
      </c>
      <c r="E9" s="11">
        <f>SUMIFS(T_Dépenses[Montant],T_Dépenses[Mois],2,T_Dépenses[Type],A9)</f>
        <v>0</v>
      </c>
      <c r="F9" s="11">
        <f>SUMIFS(T_Dépenses[Montant],T_Dépenses[Mois],3,T_Dépenses[Type],A9)</f>
        <v>0</v>
      </c>
      <c r="G9" s="11">
        <f>SUMIFS(T_Dépenses[Montant],T_Dépenses[Mois],4,T_Dépenses[Type],A9)</f>
        <v>0</v>
      </c>
      <c r="H9" s="11">
        <f>SUMIFS(T_Dépenses[Montant],T_Dépenses[Mois],5,T_Dépenses[Type],A9)</f>
        <v>0</v>
      </c>
      <c r="I9" s="11">
        <f>SUMIFS(T_Dépenses[Montant],T_Dépenses[Mois],6,T_Dépenses[Type],A9)</f>
        <v>0</v>
      </c>
      <c r="J9" s="11">
        <f>SUMIFS(T_Dépenses[Montant],T_Dépenses[Mois],7,T_Dépenses[Type],A9)</f>
        <v>0</v>
      </c>
      <c r="K9" s="11">
        <f>SUMIFS(T_Dépenses[Montant],T_Dépenses[Mois],8,T_Dépenses[Type],A9)</f>
        <v>0</v>
      </c>
      <c r="L9" s="11">
        <f>SUMIFS(T_Dépenses[Montant],T_Dépenses[Mois],9,T_Dépenses[Type],A9)</f>
        <v>0</v>
      </c>
      <c r="M9" s="11">
        <f>SUMIFS(T_Dépenses[Montant],T_Dépenses[Mois],10,T_Dépenses[Type],A9)</f>
        <v>0</v>
      </c>
      <c r="N9" s="11">
        <f>SUMIFS(T_Dépenses[Montant],T_Dépenses[Mois],11,T_Dépenses[Type],A9)</f>
        <v>0</v>
      </c>
      <c r="O9" s="11">
        <f>SUMIFS(T_Dépenses[Montant],T_Dépenses[Mois],12,T_Dépenses[Type],A9)</f>
        <v>0</v>
      </c>
      <c r="P9" s="13">
        <f t="shared" si="0"/>
        <v>0</v>
      </c>
      <c r="Q9" s="27">
        <f t="shared" si="2"/>
        <v>312</v>
      </c>
      <c r="R9" s="64" t="e" vm="3">
        <f t="shared" si="1"/>
        <v>#VALUE!</v>
      </c>
      <c r="T9" s="69"/>
    </row>
    <row r="10" spans="1:20" ht="15" customHeight="1" x14ac:dyDescent="0.25">
      <c r="A10" s="67" t="s">
        <v>46</v>
      </c>
      <c r="B10" s="10"/>
      <c r="C10" s="11">
        <f>100*12</f>
        <v>1200</v>
      </c>
      <c r="D10" s="11">
        <f>SUMIFS(T_Dépenses[Montant],T_Dépenses[Mois],1,T_Dépenses[Type],A10)</f>
        <v>0</v>
      </c>
      <c r="E10" s="11">
        <f>SUMIFS(T_Dépenses[Montant],T_Dépenses[Mois],2,T_Dépenses[Type],A10)</f>
        <v>0</v>
      </c>
      <c r="F10" s="11">
        <f>SUMIFS(T_Dépenses[Montant],T_Dépenses[Mois],3,T_Dépenses[Type],A10)</f>
        <v>0</v>
      </c>
      <c r="G10" s="11">
        <f>SUMIFS(T_Dépenses[Montant],T_Dépenses[Mois],4,T_Dépenses[Type],A10)</f>
        <v>0</v>
      </c>
      <c r="H10" s="11">
        <f>SUMIFS(T_Dépenses[Montant],T_Dépenses[Mois],5,T_Dépenses[Type],A10)</f>
        <v>0</v>
      </c>
      <c r="I10" s="11">
        <f>SUMIFS(T_Dépenses[Montant],T_Dépenses[Mois],6,T_Dépenses[Type],A10)</f>
        <v>0</v>
      </c>
      <c r="J10" s="11">
        <f>SUMIFS(T_Dépenses[Montant],T_Dépenses[Mois],7,T_Dépenses[Type],A10)</f>
        <v>0</v>
      </c>
      <c r="K10" s="11">
        <f>SUMIFS(T_Dépenses[Montant],T_Dépenses[Mois],8,T_Dépenses[Type],A10)</f>
        <v>0</v>
      </c>
      <c r="L10" s="11">
        <f>SUMIFS(T_Dépenses[Montant],T_Dépenses[Mois],9,T_Dépenses[Type],A10)</f>
        <v>0</v>
      </c>
      <c r="M10" s="11">
        <f>SUMIFS(T_Dépenses[Montant],T_Dépenses[Mois],10,T_Dépenses[Type],A10)</f>
        <v>0</v>
      </c>
      <c r="N10" s="11">
        <f>SUMIFS(T_Dépenses[Montant],T_Dépenses[Mois],11,T_Dépenses[Type],A10)</f>
        <v>0</v>
      </c>
      <c r="O10" s="11">
        <f>SUMIFS(T_Dépenses[Montant],T_Dépenses[Mois],12,T_Dépenses[Type],A10)</f>
        <v>0</v>
      </c>
      <c r="P10" s="13">
        <f t="shared" si="0"/>
        <v>0</v>
      </c>
      <c r="Q10" s="27">
        <f t="shared" si="2"/>
        <v>1200</v>
      </c>
      <c r="R10" s="64" t="e" vm="3">
        <f t="shared" si="1"/>
        <v>#VALUE!</v>
      </c>
    </row>
    <row r="11" spans="1:20" ht="15" customHeight="1" x14ac:dyDescent="0.25">
      <c r="A11" s="67" t="s">
        <v>44</v>
      </c>
      <c r="B11" s="10"/>
      <c r="C11" s="11">
        <f>200*12</f>
        <v>2400</v>
      </c>
      <c r="D11" s="11">
        <f>SUMIFS(T_Dépenses[Montant],T_Dépenses[Mois],1,T_Dépenses[Type],A11)</f>
        <v>169.10000000000002</v>
      </c>
      <c r="E11" s="11">
        <f>SUMIFS(T_Dépenses[Montant],T_Dépenses[Mois],2,T_Dépenses[Type],A11)</f>
        <v>138.47</v>
      </c>
      <c r="F11" s="11">
        <f>SUMIFS(T_Dépenses[Montant],T_Dépenses[Mois],3,T_Dépenses[Type],A11)</f>
        <v>0</v>
      </c>
      <c r="G11" s="11">
        <f>SUMIFS(T_Dépenses[Montant],T_Dépenses[Mois],4,T_Dépenses[Type],A11)</f>
        <v>0</v>
      </c>
      <c r="H11" s="11">
        <f>SUMIFS(T_Dépenses[Montant],T_Dépenses[Mois],5,T_Dépenses[Type],A11)</f>
        <v>0</v>
      </c>
      <c r="I11" s="11">
        <f>SUMIFS(T_Dépenses[Montant],T_Dépenses[Mois],6,T_Dépenses[Type],A11)</f>
        <v>0</v>
      </c>
      <c r="J11" s="11">
        <f>SUMIFS(T_Dépenses[Montant],T_Dépenses[Mois],7,T_Dépenses[Type],A11)</f>
        <v>0</v>
      </c>
      <c r="K11" s="11">
        <f>SUMIFS(T_Dépenses[Montant],T_Dépenses[Mois],8,T_Dépenses[Type],A11)</f>
        <v>0</v>
      </c>
      <c r="L11" s="11">
        <f>SUMIFS(T_Dépenses[Montant],T_Dépenses[Mois],9,T_Dépenses[Type],A11)</f>
        <v>0</v>
      </c>
      <c r="M11" s="11">
        <f>SUMIFS(T_Dépenses[Montant],T_Dépenses[Mois],10,T_Dépenses[Type],A11)</f>
        <v>0</v>
      </c>
      <c r="N11" s="11">
        <f>SUMIFS(T_Dépenses[Montant],T_Dépenses[Mois],11,T_Dépenses[Type],A11)</f>
        <v>0</v>
      </c>
      <c r="O11" s="11">
        <f>SUMIFS(T_Dépenses[Montant],T_Dépenses[Mois],12,T_Dépenses[Type],A11)</f>
        <v>0</v>
      </c>
      <c r="P11" s="13">
        <f t="shared" si="0"/>
        <v>307.57000000000005</v>
      </c>
      <c r="Q11" s="27">
        <f t="shared" si="2"/>
        <v>2230.9</v>
      </c>
      <c r="R11" s="64" t="e" vm="3">
        <f t="shared" si="1"/>
        <v>#VALUE!</v>
      </c>
    </row>
    <row r="12" spans="1:20" ht="15" customHeight="1" x14ac:dyDescent="0.25">
      <c r="A12" s="67" t="s">
        <v>43</v>
      </c>
      <c r="B12" s="10"/>
      <c r="C12" s="11">
        <f>400*12</f>
        <v>4800</v>
      </c>
      <c r="D12" s="11">
        <f>SUMIFS(T_Dépenses[Montant],T_Dépenses[Mois],1,T_Dépenses[Type],A12)</f>
        <v>1460.42</v>
      </c>
      <c r="E12" s="11">
        <f>SUMIFS(T_Dépenses[Montant],T_Dépenses[Mois],2,T_Dépenses[Type],A12)</f>
        <v>156.03</v>
      </c>
      <c r="F12" s="11">
        <f>SUMIFS(T_Dépenses[Montant],T_Dépenses[Mois],3,T_Dépenses[Type],A12)</f>
        <v>0</v>
      </c>
      <c r="G12" s="11">
        <f>SUMIFS(T_Dépenses[Montant],T_Dépenses[Mois],4,T_Dépenses[Type],A12)</f>
        <v>0</v>
      </c>
      <c r="H12" s="11">
        <f>SUMIFS(T_Dépenses[Montant],T_Dépenses[Mois],5,T_Dépenses[Type],A12)</f>
        <v>0</v>
      </c>
      <c r="I12" s="11">
        <f>SUMIFS(T_Dépenses[Montant],T_Dépenses[Mois],6,T_Dépenses[Type],A12)</f>
        <v>0</v>
      </c>
      <c r="J12" s="11">
        <f>SUMIFS(T_Dépenses[Montant],T_Dépenses[Mois],7,T_Dépenses[Type],A12)</f>
        <v>0</v>
      </c>
      <c r="K12" s="11">
        <f>SUMIFS(T_Dépenses[Montant],T_Dépenses[Mois],8,T_Dépenses[Type],A12)</f>
        <v>0</v>
      </c>
      <c r="L12" s="11">
        <f>SUMIFS(T_Dépenses[Montant],T_Dépenses[Mois],9,T_Dépenses[Type],A12)</f>
        <v>0</v>
      </c>
      <c r="M12" s="11">
        <f>SUMIFS(T_Dépenses[Montant],T_Dépenses[Mois],10,T_Dépenses[Type],A12)</f>
        <v>0</v>
      </c>
      <c r="N12" s="11">
        <f>SUMIFS(T_Dépenses[Montant],T_Dépenses[Mois],11,T_Dépenses[Type],A12)</f>
        <v>0</v>
      </c>
      <c r="O12" s="11">
        <f>SUMIFS(T_Dépenses[Montant],T_Dépenses[Mois],12,T_Dépenses[Type],A12)</f>
        <v>0</v>
      </c>
      <c r="P12" s="13">
        <f t="shared" si="0"/>
        <v>1616.45</v>
      </c>
      <c r="Q12" s="27">
        <f t="shared" si="2"/>
        <v>3339.58</v>
      </c>
      <c r="R12" s="64" t="e" vm="3">
        <f t="shared" si="1"/>
        <v>#VALUE!</v>
      </c>
    </row>
    <row r="13" spans="1:20" ht="15" customHeight="1" x14ac:dyDescent="0.25">
      <c r="A13" s="67" t="s">
        <v>42</v>
      </c>
      <c r="B13" s="10"/>
      <c r="C13" s="11">
        <f>100*12</f>
        <v>1200</v>
      </c>
      <c r="D13" s="11">
        <f>SUMIFS(T_Dépenses[Montant],T_Dépenses[Mois],1,T_Dépenses[Type],A13)</f>
        <v>0</v>
      </c>
      <c r="E13" s="11">
        <f>SUMIFS(T_Dépenses[Montant],T_Dépenses[Mois],2,T_Dépenses[Type],A13)</f>
        <v>0</v>
      </c>
      <c r="F13" s="11">
        <f>SUMIFS(T_Dépenses[Montant],T_Dépenses[Mois],3,T_Dépenses[Type],A13)</f>
        <v>0</v>
      </c>
      <c r="G13" s="11">
        <f>SUMIFS(T_Dépenses[Montant],T_Dépenses[Mois],4,T_Dépenses[Type],A13)</f>
        <v>0</v>
      </c>
      <c r="H13" s="11">
        <f>SUMIFS(T_Dépenses[Montant],T_Dépenses[Mois],5,T_Dépenses[Type],A13)</f>
        <v>0</v>
      </c>
      <c r="I13" s="11">
        <f>SUMIFS(T_Dépenses[Montant],T_Dépenses[Mois],6,T_Dépenses[Type],A13)</f>
        <v>0</v>
      </c>
      <c r="J13" s="11">
        <f>SUMIFS(T_Dépenses[Montant],T_Dépenses[Mois],7,T_Dépenses[Type],A13)</f>
        <v>0</v>
      </c>
      <c r="K13" s="11">
        <f>SUMIFS(T_Dépenses[Montant],T_Dépenses[Mois],8,T_Dépenses[Type],A13)</f>
        <v>0</v>
      </c>
      <c r="L13" s="11">
        <f>SUMIFS(T_Dépenses[Montant],T_Dépenses[Mois],9,T_Dépenses[Type],A13)</f>
        <v>0</v>
      </c>
      <c r="M13" s="11">
        <f>SUMIFS(T_Dépenses[Montant],T_Dépenses[Mois],10,T_Dépenses[Type],A13)</f>
        <v>0</v>
      </c>
      <c r="N13" s="11">
        <f>SUMIFS(T_Dépenses[Montant],T_Dépenses[Mois],11,T_Dépenses[Type],A13)</f>
        <v>0</v>
      </c>
      <c r="O13" s="11">
        <f>SUMIFS(T_Dépenses[Montant],T_Dépenses[Mois],12,T_Dépenses[Type],A13)</f>
        <v>0</v>
      </c>
      <c r="P13" s="13">
        <f t="shared" si="0"/>
        <v>0</v>
      </c>
      <c r="Q13" s="27">
        <f t="shared" si="2"/>
        <v>1200</v>
      </c>
      <c r="R13" s="64" t="e" vm="3">
        <f t="shared" si="1"/>
        <v>#VALUE!</v>
      </c>
    </row>
    <row r="14" spans="1:20" ht="15" customHeight="1" x14ac:dyDescent="0.25">
      <c r="A14" s="67" t="s">
        <v>41</v>
      </c>
      <c r="B14" s="10"/>
      <c r="C14" s="11">
        <f>100*12</f>
        <v>1200</v>
      </c>
      <c r="D14" s="11">
        <f>SUMIFS(T_Dépenses[Montant],T_Dépenses[Mois],1,T_Dépenses[Type],A14)</f>
        <v>185</v>
      </c>
      <c r="E14" s="11">
        <f>SUMIFS(T_Dépenses[Montant],T_Dépenses[Mois],2,T_Dépenses[Type],A14)</f>
        <v>0</v>
      </c>
      <c r="F14" s="11">
        <f>SUMIFS(T_Dépenses[Montant],T_Dépenses[Mois],3,T_Dépenses[Type],A14)</f>
        <v>0</v>
      </c>
      <c r="G14" s="11">
        <f>SUMIFS(T_Dépenses[Montant],T_Dépenses[Mois],4,T_Dépenses[Type],A14)</f>
        <v>0</v>
      </c>
      <c r="H14" s="11">
        <f>SUMIFS(T_Dépenses[Montant],T_Dépenses[Mois],5,T_Dépenses[Type],A14)</f>
        <v>0</v>
      </c>
      <c r="I14" s="11">
        <f>SUMIFS(T_Dépenses[Montant],T_Dépenses[Mois],6,T_Dépenses[Type],A14)</f>
        <v>0</v>
      </c>
      <c r="J14" s="11">
        <f>SUMIFS(T_Dépenses[Montant],T_Dépenses[Mois],7,T_Dépenses[Type],A14)</f>
        <v>0</v>
      </c>
      <c r="K14" s="11">
        <f>SUMIFS(T_Dépenses[Montant],T_Dépenses[Mois],8,T_Dépenses[Type],A14)</f>
        <v>0</v>
      </c>
      <c r="L14" s="11">
        <f>SUMIFS(T_Dépenses[Montant],T_Dépenses[Mois],9,T_Dépenses[Type],A14)</f>
        <v>0</v>
      </c>
      <c r="M14" s="11">
        <f>SUMIFS(T_Dépenses[Montant],T_Dépenses[Mois],10,T_Dépenses[Type],A14)</f>
        <v>0</v>
      </c>
      <c r="N14" s="11">
        <f>SUMIFS(T_Dépenses[Montant],T_Dépenses[Mois],11,T_Dépenses[Type],A14)</f>
        <v>0</v>
      </c>
      <c r="O14" s="11">
        <f>SUMIFS(T_Dépenses[Montant],T_Dépenses[Mois],12,T_Dépenses[Type],A14)</f>
        <v>0</v>
      </c>
      <c r="P14" s="13">
        <f t="shared" si="0"/>
        <v>185</v>
      </c>
      <c r="Q14" s="27">
        <f t="shared" si="2"/>
        <v>1015</v>
      </c>
      <c r="R14" s="64" t="e" vm="3">
        <f t="shared" si="1"/>
        <v>#VALUE!</v>
      </c>
    </row>
    <row r="15" spans="1:20" ht="15" customHeight="1" x14ac:dyDescent="0.25">
      <c r="A15" s="67" t="s">
        <v>32</v>
      </c>
      <c r="B15" s="10"/>
      <c r="C15" s="11">
        <f>30*12</f>
        <v>360</v>
      </c>
      <c r="D15" s="11">
        <f>SUMIFS(T_Dépenses[Montant],T_Dépenses[Mois],1,T_Dépenses[Type],A15)</f>
        <v>0</v>
      </c>
      <c r="E15" s="11">
        <f>SUMIFS(T_Dépenses[Montant],T_Dépenses[Mois],2,T_Dépenses[Type],A15)</f>
        <v>0</v>
      </c>
      <c r="F15" s="11">
        <f>SUMIFS(T_Dépenses[Montant],T_Dépenses[Mois],3,T_Dépenses[Type],A15)</f>
        <v>0</v>
      </c>
      <c r="G15" s="11">
        <f>SUMIFS(T_Dépenses[Montant],T_Dépenses[Mois],4,T_Dépenses[Type],A15)</f>
        <v>0</v>
      </c>
      <c r="H15" s="11">
        <f>SUMIFS(T_Dépenses[Montant],T_Dépenses[Mois],5,T_Dépenses[Type],A15)</f>
        <v>0</v>
      </c>
      <c r="I15" s="11">
        <f>SUMIFS(T_Dépenses[Montant],T_Dépenses[Mois],6,T_Dépenses[Type],A15)</f>
        <v>0</v>
      </c>
      <c r="J15" s="11">
        <f>SUMIFS(T_Dépenses[Montant],T_Dépenses[Mois],7,T_Dépenses[Type],A15)</f>
        <v>0</v>
      </c>
      <c r="K15" s="11">
        <f>SUMIFS(T_Dépenses[Montant],T_Dépenses[Mois],8,T_Dépenses[Type],A15)</f>
        <v>0</v>
      </c>
      <c r="L15" s="11">
        <f>SUMIFS(T_Dépenses[Montant],T_Dépenses[Mois],9,T_Dépenses[Type],A15)</f>
        <v>0</v>
      </c>
      <c r="M15" s="11">
        <f>SUMIFS(T_Dépenses[Montant],T_Dépenses[Mois],10,T_Dépenses[Type],A15)</f>
        <v>0</v>
      </c>
      <c r="N15" s="11">
        <f>SUMIFS(T_Dépenses[Montant],T_Dépenses[Mois],11,T_Dépenses[Type],A15)</f>
        <v>0</v>
      </c>
      <c r="O15" s="11">
        <f>SUMIFS(T_Dépenses[Montant],T_Dépenses[Mois],12,T_Dépenses[Type],A15)</f>
        <v>0</v>
      </c>
      <c r="P15" s="13">
        <f t="shared" si="0"/>
        <v>0</v>
      </c>
      <c r="Q15" s="27">
        <f t="shared" si="2"/>
        <v>360</v>
      </c>
      <c r="R15" s="64" t="e" vm="3">
        <f t="shared" si="1"/>
        <v>#VALUE!</v>
      </c>
    </row>
    <row r="16" spans="1:20" ht="15" customHeight="1" x14ac:dyDescent="0.25">
      <c r="A16" s="67" t="s">
        <v>116</v>
      </c>
      <c r="B16" s="10"/>
      <c r="C16" s="11">
        <f>100*12</f>
        <v>1200</v>
      </c>
      <c r="D16" s="11">
        <f>SUMIFS(T_Dépenses[Montant],T_Dépenses[Mois],1,T_Dépenses[Type],A16)</f>
        <v>110</v>
      </c>
      <c r="E16" s="11">
        <f>SUMIFS(T_Dépenses[Montant],T_Dépenses[Mois],2,T_Dépenses[Type],A16)</f>
        <v>0</v>
      </c>
      <c r="F16" s="11">
        <f>SUMIFS(T_Dépenses[Montant],T_Dépenses[Mois],3,T_Dépenses[Type],A16)</f>
        <v>0</v>
      </c>
      <c r="G16" s="11">
        <f>SUMIFS(T_Dépenses[Montant],T_Dépenses[Mois],4,T_Dépenses[Type],A16)</f>
        <v>0</v>
      </c>
      <c r="H16" s="11">
        <f>SUMIFS(T_Dépenses[Montant],T_Dépenses[Mois],5,T_Dépenses[Type],A16)</f>
        <v>0</v>
      </c>
      <c r="I16" s="11">
        <f>SUMIFS(T_Dépenses[Montant],T_Dépenses[Mois],6,T_Dépenses[Type],A16)</f>
        <v>0</v>
      </c>
      <c r="J16" s="11">
        <f>SUMIFS(T_Dépenses[Montant],T_Dépenses[Mois],7,T_Dépenses[Type],A16)</f>
        <v>0</v>
      </c>
      <c r="K16" s="11">
        <f>SUMIFS(T_Dépenses[Montant],T_Dépenses[Mois],8,T_Dépenses[Type],A16)</f>
        <v>0</v>
      </c>
      <c r="L16" s="11">
        <f>SUMIFS(T_Dépenses[Montant],T_Dépenses[Mois],9,T_Dépenses[Type],A16)</f>
        <v>0</v>
      </c>
      <c r="M16" s="11">
        <f>SUMIFS(T_Dépenses[Montant],T_Dépenses[Mois],10,T_Dépenses[Type],A16)</f>
        <v>0</v>
      </c>
      <c r="N16" s="11">
        <f>SUMIFS(T_Dépenses[Montant],T_Dépenses[Mois],11,T_Dépenses[Type],A16)</f>
        <v>0</v>
      </c>
      <c r="O16" s="11">
        <f>SUMIFS(T_Dépenses[Montant],T_Dépenses[Mois],12,T_Dépenses[Type],A16)</f>
        <v>0</v>
      </c>
      <c r="P16" s="13">
        <f t="shared" si="0"/>
        <v>110</v>
      </c>
      <c r="Q16" s="27">
        <f t="shared" si="2"/>
        <v>1090</v>
      </c>
      <c r="R16" s="64" t="e" vm="3">
        <f t="shared" si="1"/>
        <v>#VALUE!</v>
      </c>
    </row>
    <row r="17" spans="1:21" ht="15" customHeight="1" x14ac:dyDescent="0.25">
      <c r="A17" s="67" t="s">
        <v>26</v>
      </c>
      <c r="B17" s="10"/>
      <c r="C17" s="11">
        <f>40*12</f>
        <v>480</v>
      </c>
      <c r="D17" s="11">
        <f>SUMIFS(T_Dépenses[Montant],T_Dépenses[Mois],1,T_Dépenses[Type],A17)</f>
        <v>0</v>
      </c>
      <c r="E17" s="11">
        <f>SUMIFS(T_Dépenses[Montant],T_Dépenses[Mois],2,T_Dépenses[Type],A17)</f>
        <v>0</v>
      </c>
      <c r="F17" s="11">
        <f>SUMIFS(T_Dépenses[Montant],T_Dépenses[Mois],3,T_Dépenses[Type],A17)</f>
        <v>0</v>
      </c>
      <c r="G17" s="11">
        <f>SUMIFS(T_Dépenses[Montant],T_Dépenses[Mois],4,T_Dépenses[Type],A17)</f>
        <v>0</v>
      </c>
      <c r="H17" s="11">
        <f>SUMIFS(T_Dépenses[Montant],T_Dépenses[Mois],5,T_Dépenses[Type],A17)</f>
        <v>0</v>
      </c>
      <c r="I17" s="11">
        <f>SUMIFS(T_Dépenses[Montant],T_Dépenses[Mois],6,T_Dépenses[Type],A17)</f>
        <v>0</v>
      </c>
      <c r="J17" s="11">
        <f>SUMIFS(T_Dépenses[Montant],T_Dépenses[Mois],7,T_Dépenses[Type],A17)</f>
        <v>0</v>
      </c>
      <c r="K17" s="11">
        <f>SUMIFS(T_Dépenses[Montant],T_Dépenses[Mois],8,T_Dépenses[Type],A17)</f>
        <v>0</v>
      </c>
      <c r="L17" s="11">
        <f>SUMIFS(T_Dépenses[Montant],T_Dépenses[Mois],9,T_Dépenses[Type],A17)</f>
        <v>0</v>
      </c>
      <c r="M17" s="11">
        <f>SUMIFS(T_Dépenses[Montant],T_Dépenses[Mois],10,T_Dépenses[Type],A17)</f>
        <v>0</v>
      </c>
      <c r="N17" s="11">
        <f>SUMIFS(T_Dépenses[Montant],T_Dépenses[Mois],11,T_Dépenses[Type],A17)</f>
        <v>0</v>
      </c>
      <c r="O17" s="11">
        <f>SUMIFS(T_Dépenses[Montant],T_Dépenses[Mois],12,T_Dépenses[Type],A17)</f>
        <v>0</v>
      </c>
      <c r="P17" s="13">
        <f t="shared" si="0"/>
        <v>0</v>
      </c>
      <c r="Q17" s="27">
        <f t="shared" si="2"/>
        <v>480</v>
      </c>
      <c r="R17" s="64" t="e" vm="3">
        <f t="shared" si="1"/>
        <v>#VALUE!</v>
      </c>
      <c r="T17" s="6"/>
      <c r="U17" s="2"/>
    </row>
    <row r="18" spans="1:21" ht="15.75" customHeight="1" x14ac:dyDescent="0.25">
      <c r="A18" s="67" t="s">
        <v>24</v>
      </c>
      <c r="B18" s="10"/>
      <c r="C18" s="11">
        <f>500*12</f>
        <v>6000</v>
      </c>
      <c r="D18" s="11">
        <f>SUMIFS(T_Dépenses[Montant],T_Dépenses[Mois],1,T_Dépenses[Type],A18)</f>
        <v>0</v>
      </c>
      <c r="E18" s="11">
        <f>SUMIFS(T_Dépenses[Montant],T_Dépenses[Mois],2,T_Dépenses[Type],A18)</f>
        <v>0</v>
      </c>
      <c r="F18" s="11">
        <f>SUMIFS(T_Dépenses[Montant],T_Dépenses[Mois],3,T_Dépenses[Type],A18)</f>
        <v>0</v>
      </c>
      <c r="G18" s="11">
        <f>SUMIFS(T_Dépenses[Montant],T_Dépenses[Mois],4,T_Dépenses[Type],A18)</f>
        <v>0</v>
      </c>
      <c r="H18" s="11">
        <f>SUMIFS(T_Dépenses[Montant],T_Dépenses[Mois],5,T_Dépenses[Type],A18)</f>
        <v>0</v>
      </c>
      <c r="I18" s="11">
        <f>SUMIFS(T_Dépenses[Montant],T_Dépenses[Mois],6,T_Dépenses[Type],A18)</f>
        <v>0</v>
      </c>
      <c r="J18" s="11">
        <f>SUMIFS(T_Dépenses[Montant],T_Dépenses[Mois],7,T_Dépenses[Type],A18)</f>
        <v>0</v>
      </c>
      <c r="K18" s="11">
        <f>SUMIFS(T_Dépenses[Montant],T_Dépenses[Mois],8,T_Dépenses[Type],A18)</f>
        <v>0</v>
      </c>
      <c r="L18" s="11">
        <f>SUMIFS(T_Dépenses[Montant],T_Dépenses[Mois],9,T_Dépenses[Type],A18)</f>
        <v>0</v>
      </c>
      <c r="M18" s="11">
        <f>SUMIFS(T_Dépenses[Montant],T_Dépenses[Mois],10,T_Dépenses[Type],A18)</f>
        <v>0</v>
      </c>
      <c r="N18" s="11">
        <f>SUMIFS(T_Dépenses[Montant],T_Dépenses[Mois],11,T_Dépenses[Type],A18)</f>
        <v>0</v>
      </c>
      <c r="O18" s="11">
        <f>SUMIFS(T_Dépenses[Montant],T_Dépenses[Mois],12,T_Dépenses[Type],A18)</f>
        <v>0</v>
      </c>
      <c r="P18" s="13">
        <f t="shared" si="0"/>
        <v>0</v>
      </c>
      <c r="Q18" s="27">
        <f t="shared" si="2"/>
        <v>6000</v>
      </c>
      <c r="R18" s="64" t="e" vm="3">
        <f t="shared" si="1"/>
        <v>#VALUE!</v>
      </c>
      <c r="T18" s="6"/>
      <c r="U18" s="2"/>
    </row>
    <row r="19" spans="1:21" x14ac:dyDescent="0.25">
      <c r="A19" s="67" t="s">
        <v>25</v>
      </c>
      <c r="B19" s="10"/>
      <c r="C19" s="11">
        <f>300*12</f>
        <v>3600</v>
      </c>
      <c r="D19" s="11">
        <f>SUMIFS(T_Dépenses[Montant],T_Dépenses[Mois],1,T_Dépenses[Type],A19)</f>
        <v>0</v>
      </c>
      <c r="E19" s="11">
        <f>SUMIFS(T_Dépenses[Montant],T_Dépenses[Mois],2,T_Dépenses[Type],A19)</f>
        <v>0</v>
      </c>
      <c r="F19" s="11">
        <f>SUMIFS(T_Dépenses[Montant],T_Dépenses[Mois],3,T_Dépenses[Type],A19)</f>
        <v>0</v>
      </c>
      <c r="G19" s="11">
        <f>SUMIFS(T_Dépenses[Montant],T_Dépenses[Mois],4,T_Dépenses[Type],A19)</f>
        <v>0</v>
      </c>
      <c r="H19" s="11">
        <f>SUMIFS(T_Dépenses[Montant],T_Dépenses[Mois],5,T_Dépenses[Type],A19)</f>
        <v>0</v>
      </c>
      <c r="I19" s="11">
        <f>SUMIFS(T_Dépenses[Montant],T_Dépenses[Mois],6,T_Dépenses[Type],A19)</f>
        <v>0</v>
      </c>
      <c r="J19" s="11">
        <f>SUMIFS(T_Dépenses[Montant],T_Dépenses[Mois],7,T_Dépenses[Type],A19)</f>
        <v>0</v>
      </c>
      <c r="K19" s="11">
        <f>SUMIFS(T_Dépenses[Montant],T_Dépenses[Mois],8,T_Dépenses[Type],A19)</f>
        <v>0</v>
      </c>
      <c r="L19" s="11">
        <f>SUMIFS(T_Dépenses[Montant],T_Dépenses[Mois],9,T_Dépenses[Type],A19)</f>
        <v>0</v>
      </c>
      <c r="M19" s="11">
        <f>SUMIFS(T_Dépenses[Montant],T_Dépenses[Mois],10,T_Dépenses[Type],A19)</f>
        <v>0</v>
      </c>
      <c r="N19" s="11">
        <f>SUMIFS(T_Dépenses[Montant],T_Dépenses[Mois],11,T_Dépenses[Type],A19)</f>
        <v>0</v>
      </c>
      <c r="O19" s="11">
        <f>SUMIFS(T_Dépenses[Montant],T_Dépenses[Mois],12,T_Dépenses[Type],A19)</f>
        <v>0</v>
      </c>
      <c r="P19" s="13">
        <f t="shared" si="0"/>
        <v>0</v>
      </c>
      <c r="Q19" s="27">
        <f t="shared" si="2"/>
        <v>3600</v>
      </c>
      <c r="R19" s="64" t="e" vm="3">
        <f t="shared" si="1"/>
        <v>#VALUE!</v>
      </c>
      <c r="T19" s="6"/>
      <c r="U19" s="2"/>
    </row>
    <row r="20" spans="1:21" x14ac:dyDescent="0.25">
      <c r="A20" s="67" t="s">
        <v>40</v>
      </c>
      <c r="B20" s="10"/>
      <c r="C20" s="11">
        <f>350*12</f>
        <v>4200</v>
      </c>
      <c r="D20" s="11">
        <f>SUMIFS(T_Dépenses[Montant],T_Dépenses[Mois],1,T_Dépenses[Type],A20)</f>
        <v>0</v>
      </c>
      <c r="E20" s="11">
        <f>SUMIFS(T_Dépenses[Montant],T_Dépenses[Mois],2,T_Dépenses[Type],A20)</f>
        <v>0</v>
      </c>
      <c r="F20" s="11">
        <f>SUMIFS(T_Dépenses[Montant],T_Dépenses[Mois],3,T_Dépenses[Type],A20)</f>
        <v>0</v>
      </c>
      <c r="G20" s="11">
        <f>SUMIFS(T_Dépenses[Montant],T_Dépenses[Mois],4,T_Dépenses[Type],A20)</f>
        <v>0</v>
      </c>
      <c r="H20" s="11">
        <f>SUMIFS(T_Dépenses[Montant],T_Dépenses[Mois],5,T_Dépenses[Type],A20)</f>
        <v>0</v>
      </c>
      <c r="I20" s="11">
        <f>SUMIFS(T_Dépenses[Montant],T_Dépenses[Mois],6,T_Dépenses[Type],A20)</f>
        <v>0</v>
      </c>
      <c r="J20" s="11">
        <f>SUMIFS(T_Dépenses[Montant],T_Dépenses[Mois],7,T_Dépenses[Type],A20)</f>
        <v>0</v>
      </c>
      <c r="K20" s="11">
        <f>SUMIFS(T_Dépenses[Montant],T_Dépenses[Mois],8,T_Dépenses[Type],A20)</f>
        <v>0</v>
      </c>
      <c r="L20" s="11">
        <f>SUMIFS(T_Dépenses[Montant],T_Dépenses[Mois],9,T_Dépenses[Type],A20)</f>
        <v>0</v>
      </c>
      <c r="M20" s="11">
        <f>SUMIFS(T_Dépenses[Montant],T_Dépenses[Mois],10,T_Dépenses[Type],A20)</f>
        <v>0</v>
      </c>
      <c r="N20" s="11">
        <f>SUMIFS(T_Dépenses[Montant],T_Dépenses[Mois],11,T_Dépenses[Type],A20)</f>
        <v>0</v>
      </c>
      <c r="O20" s="11">
        <f>SUMIFS(T_Dépenses[Montant],T_Dépenses[Mois],12,T_Dépenses[Type],A20)</f>
        <v>0</v>
      </c>
      <c r="P20" s="13">
        <f t="shared" si="0"/>
        <v>0</v>
      </c>
      <c r="Q20" s="27">
        <f t="shared" si="2"/>
        <v>4200</v>
      </c>
      <c r="R20" s="64" t="e" vm="3">
        <f t="shared" si="1"/>
        <v>#VALUE!</v>
      </c>
      <c r="T20" s="6"/>
      <c r="U20" s="2"/>
    </row>
    <row r="21" spans="1:21" x14ac:dyDescent="0.25">
      <c r="A21" s="67" t="s">
        <v>10</v>
      </c>
      <c r="B21" s="10"/>
      <c r="C21" s="11">
        <f>800*12</f>
        <v>9600</v>
      </c>
      <c r="D21" s="11">
        <f>SUMIFS(T_Dépenses[Montant],T_Dépenses[Mois],1,T_Dépenses[Type],A21)</f>
        <v>642.39000000000021</v>
      </c>
      <c r="E21" s="11">
        <f>SUMIFS(T_Dépenses[Montant],T_Dépenses[Mois],2,T_Dépenses[Type],A21)</f>
        <v>269.77999999999997</v>
      </c>
      <c r="F21" s="11">
        <f>SUMIFS(T_Dépenses[Montant],T_Dépenses[Mois],3,T_Dépenses[Type],A21)</f>
        <v>0</v>
      </c>
      <c r="G21" s="11">
        <f>SUMIFS(T_Dépenses[Montant],T_Dépenses[Mois],4,T_Dépenses[Type],A21)</f>
        <v>0</v>
      </c>
      <c r="H21" s="11">
        <f>SUMIFS(T_Dépenses[Montant],T_Dépenses[Mois],5,T_Dépenses[Type],A21)</f>
        <v>0</v>
      </c>
      <c r="I21" s="11">
        <f>SUMIFS(T_Dépenses[Montant],T_Dépenses[Mois],6,T_Dépenses[Type],A21)</f>
        <v>0</v>
      </c>
      <c r="J21" s="11">
        <f>SUMIFS(T_Dépenses[Montant],T_Dépenses[Mois],7,T_Dépenses[Type],A21)</f>
        <v>0</v>
      </c>
      <c r="K21" s="11">
        <f>SUMIFS(T_Dépenses[Montant],T_Dépenses[Mois],8,T_Dépenses[Type],A21)</f>
        <v>0</v>
      </c>
      <c r="L21" s="11">
        <f>SUMIFS(T_Dépenses[Montant],T_Dépenses[Mois],9,T_Dépenses[Type],A21)</f>
        <v>0</v>
      </c>
      <c r="M21" s="11">
        <f>SUMIFS(T_Dépenses[Montant],T_Dépenses[Mois],10,T_Dépenses[Type],A21)</f>
        <v>0</v>
      </c>
      <c r="N21" s="11">
        <f>SUMIFS(T_Dépenses[Montant],T_Dépenses[Mois],11,T_Dépenses[Type],A21)</f>
        <v>0</v>
      </c>
      <c r="O21" s="11">
        <f>SUMIFS(T_Dépenses[Montant],T_Dépenses[Mois],12,T_Dépenses[Type],A21)</f>
        <v>0</v>
      </c>
      <c r="P21" s="13">
        <f t="shared" si="0"/>
        <v>912.17000000000019</v>
      </c>
      <c r="Q21" s="27">
        <f t="shared" si="2"/>
        <v>8957.61</v>
      </c>
      <c r="R21" s="64" t="e" vm="3">
        <f t="shared" si="1"/>
        <v>#VALUE!</v>
      </c>
    </row>
    <row r="22" spans="1:21" x14ac:dyDescent="0.25">
      <c r="A22" s="67" t="s">
        <v>28</v>
      </c>
      <c r="B22" s="10" t="s">
        <v>68</v>
      </c>
      <c r="C22" s="11">
        <f>250*12</f>
        <v>3000</v>
      </c>
      <c r="D22" s="11">
        <f>SUMIFS(T_Dépenses[Montant],T_Dépenses[Mois],1,T_Dépenses[Type],A22)</f>
        <v>192.03</v>
      </c>
      <c r="E22" s="11">
        <f>SUMIFS(T_Dépenses[Montant],T_Dépenses[Mois],2,T_Dépenses[Type],A22)</f>
        <v>88.12</v>
      </c>
      <c r="F22" s="11">
        <f>SUMIFS(T_Dépenses[Montant],T_Dépenses[Mois],3,T_Dépenses[Type],A22)</f>
        <v>0</v>
      </c>
      <c r="G22" s="11">
        <f>SUMIFS(T_Dépenses[Montant],T_Dépenses[Mois],4,T_Dépenses[Type],A22)</f>
        <v>0</v>
      </c>
      <c r="H22" s="11">
        <f>SUMIFS(T_Dépenses[Montant],T_Dépenses[Mois],5,T_Dépenses[Type],A22)</f>
        <v>0</v>
      </c>
      <c r="I22" s="11">
        <f>SUMIFS(T_Dépenses[Montant],T_Dépenses[Mois],6,T_Dépenses[Type],A22)</f>
        <v>0</v>
      </c>
      <c r="J22" s="11">
        <f>SUMIFS(T_Dépenses[Montant],T_Dépenses[Mois],7,T_Dépenses[Type],A22)</f>
        <v>0</v>
      </c>
      <c r="K22" s="11">
        <f>SUMIFS(T_Dépenses[Montant],T_Dépenses[Mois],8,T_Dépenses[Type],A22)</f>
        <v>0</v>
      </c>
      <c r="L22" s="11">
        <f>SUMIFS(T_Dépenses[Montant],T_Dépenses[Mois],9,T_Dépenses[Type],A22)</f>
        <v>0</v>
      </c>
      <c r="M22" s="11">
        <f>SUMIFS(T_Dépenses[Montant],T_Dépenses[Mois],10,T_Dépenses[Type],A22)</f>
        <v>0</v>
      </c>
      <c r="N22" s="11">
        <f>SUMIFS(T_Dépenses[Montant],T_Dépenses[Mois],11,T_Dépenses[Type],A22)</f>
        <v>0</v>
      </c>
      <c r="O22" s="11">
        <f>SUMIFS(T_Dépenses[Montant],T_Dépenses[Mois],12,T_Dépenses[Type],A22)</f>
        <v>0</v>
      </c>
      <c r="P22" s="13">
        <f t="shared" si="0"/>
        <v>280.14999999999998</v>
      </c>
      <c r="Q22" s="27">
        <f t="shared" si="2"/>
        <v>2807.97</v>
      </c>
      <c r="R22" s="64" t="e" vm="3">
        <f t="shared" si="1"/>
        <v>#VALUE!</v>
      </c>
      <c r="T22" s="6"/>
      <c r="U22" s="2"/>
    </row>
    <row r="23" spans="1:21" x14ac:dyDescent="0.25">
      <c r="A23" s="67" t="s">
        <v>39</v>
      </c>
      <c r="B23" s="10"/>
      <c r="C23" s="11">
        <f>30*12</f>
        <v>360</v>
      </c>
      <c r="D23" s="11">
        <f>SUMIFS(T_Dépenses[Montant],T_Dépenses[Mois],1,T_Dépenses[Type],A23)</f>
        <v>0</v>
      </c>
      <c r="E23" s="11">
        <f>SUMIFS(T_Dépenses[Montant],T_Dépenses[Mois],2,T_Dépenses[Type],A23)</f>
        <v>0</v>
      </c>
      <c r="F23" s="11">
        <f>SUMIFS(T_Dépenses[Montant],T_Dépenses[Mois],3,T_Dépenses[Type],A23)</f>
        <v>0</v>
      </c>
      <c r="G23" s="11">
        <f>SUMIFS(T_Dépenses[Montant],T_Dépenses[Mois],4,T_Dépenses[Type],A23)</f>
        <v>0</v>
      </c>
      <c r="H23" s="11">
        <f>SUMIFS(T_Dépenses[Montant],T_Dépenses[Mois],5,T_Dépenses[Type],A23)</f>
        <v>0</v>
      </c>
      <c r="I23" s="11">
        <f>SUMIFS(T_Dépenses[Montant],T_Dépenses[Mois],6,T_Dépenses[Type],A23)</f>
        <v>0</v>
      </c>
      <c r="J23" s="11">
        <f>SUMIFS(T_Dépenses[Montant],T_Dépenses[Mois],7,T_Dépenses[Type],A23)</f>
        <v>0</v>
      </c>
      <c r="K23" s="11">
        <f>SUMIFS(T_Dépenses[Montant],T_Dépenses[Mois],8,T_Dépenses[Type],A23)</f>
        <v>0</v>
      </c>
      <c r="L23" s="11">
        <f>SUMIFS(T_Dépenses[Montant],T_Dépenses[Mois],9,T_Dépenses[Type],A23)</f>
        <v>0</v>
      </c>
      <c r="M23" s="11">
        <f>SUMIFS(T_Dépenses[Montant],T_Dépenses[Mois],10,T_Dépenses[Type],A23)</f>
        <v>0</v>
      </c>
      <c r="N23" s="11">
        <f>SUMIFS(T_Dépenses[Montant],T_Dépenses[Mois],11,T_Dépenses[Type],A23)</f>
        <v>0</v>
      </c>
      <c r="O23" s="11">
        <f>SUMIFS(T_Dépenses[Montant],T_Dépenses[Mois],12,T_Dépenses[Type],A23)</f>
        <v>0</v>
      </c>
      <c r="P23" s="13">
        <f t="shared" si="0"/>
        <v>0</v>
      </c>
      <c r="Q23" s="27">
        <f t="shared" si="2"/>
        <v>360</v>
      </c>
      <c r="R23" s="64" t="e" vm="3">
        <f t="shared" si="1"/>
        <v>#VALUE!</v>
      </c>
    </row>
    <row r="24" spans="1:21" x14ac:dyDescent="0.25">
      <c r="A24" s="67" t="s">
        <v>115</v>
      </c>
      <c r="B24" s="10"/>
      <c r="C24" s="11">
        <f>20*12</f>
        <v>240</v>
      </c>
      <c r="D24" s="11">
        <f>SUMIFS(T_Dépenses[Montant],T_Dépenses[Mois],1,T_Dépenses[Type],A24)</f>
        <v>0</v>
      </c>
      <c r="E24" s="11">
        <f>SUMIFS(T_Dépenses[Montant],T_Dépenses[Mois],2,T_Dépenses[Type],A24)</f>
        <v>0</v>
      </c>
      <c r="F24" s="11">
        <f>SUMIFS(T_Dépenses[Montant],T_Dépenses[Mois],3,T_Dépenses[Type],A24)</f>
        <v>0</v>
      </c>
      <c r="G24" s="11">
        <f>SUMIFS(T_Dépenses[Montant],T_Dépenses[Mois],4,T_Dépenses[Type],A24)</f>
        <v>0</v>
      </c>
      <c r="H24" s="11">
        <f>SUMIFS(T_Dépenses[Montant],T_Dépenses[Mois],5,T_Dépenses[Type],A24)</f>
        <v>0</v>
      </c>
      <c r="I24" s="11">
        <f>SUMIFS(T_Dépenses[Montant],T_Dépenses[Mois],6,T_Dépenses[Type],A24)</f>
        <v>0</v>
      </c>
      <c r="J24" s="11">
        <f>SUMIFS(T_Dépenses[Montant],T_Dépenses[Mois],7,T_Dépenses[Type],A24)</f>
        <v>0</v>
      </c>
      <c r="K24" s="11">
        <f>SUMIFS(T_Dépenses[Montant],T_Dépenses[Mois],8,T_Dépenses[Type],A24)</f>
        <v>0</v>
      </c>
      <c r="L24" s="11">
        <f>SUMIFS(T_Dépenses[Montant],T_Dépenses[Mois],9,T_Dépenses[Type],A24)</f>
        <v>0</v>
      </c>
      <c r="M24" s="11">
        <f>SUMIFS(T_Dépenses[Montant],T_Dépenses[Mois],10,T_Dépenses[Type],A24)</f>
        <v>0</v>
      </c>
      <c r="N24" s="11">
        <f>SUMIFS(T_Dépenses[Montant],T_Dépenses[Mois],11,T_Dépenses[Type],A24)</f>
        <v>0</v>
      </c>
      <c r="O24" s="11">
        <f>SUMIFS(T_Dépenses[Montant],T_Dépenses[Mois],12,T_Dépenses[Type],A24)</f>
        <v>0</v>
      </c>
      <c r="P24" s="13">
        <f t="shared" si="0"/>
        <v>0</v>
      </c>
      <c r="Q24" s="27">
        <f t="shared" si="2"/>
        <v>240</v>
      </c>
      <c r="R24" s="64" t="e" vm="3">
        <f t="shared" si="1"/>
        <v>#VALUE!</v>
      </c>
    </row>
    <row r="25" spans="1:21" x14ac:dyDescent="0.25">
      <c r="A25" s="67" t="s">
        <v>104</v>
      </c>
      <c r="B25" s="10"/>
      <c r="C25" s="11">
        <f>20*12</f>
        <v>240</v>
      </c>
      <c r="D25" s="11">
        <f>SUMIFS(T_Dépenses[Montant],T_Dépenses[Mois],1,T_Dépenses[Type],A25)</f>
        <v>22</v>
      </c>
      <c r="E25" s="11">
        <f>SUMIFS(T_Dépenses[Montant],T_Dépenses[Mois],2,T_Dépenses[Type],A25)</f>
        <v>0</v>
      </c>
      <c r="F25" s="11">
        <f>SUMIFS(T_Dépenses[Montant],T_Dépenses[Mois],3,T_Dépenses[Type],A25)</f>
        <v>0</v>
      </c>
      <c r="G25" s="11">
        <f>SUMIFS(T_Dépenses[Montant],T_Dépenses[Mois],4,T_Dépenses[Type],A25)</f>
        <v>0</v>
      </c>
      <c r="H25" s="11">
        <f>SUMIFS(T_Dépenses[Montant],T_Dépenses[Mois],5,T_Dépenses[Type],A25)</f>
        <v>0</v>
      </c>
      <c r="I25" s="11">
        <f>SUMIFS(T_Dépenses[Montant],T_Dépenses[Mois],6,T_Dépenses[Type],A25)</f>
        <v>0</v>
      </c>
      <c r="J25" s="11">
        <f>SUMIFS(T_Dépenses[Montant],T_Dépenses[Mois],7,T_Dépenses[Type],A25)</f>
        <v>0</v>
      </c>
      <c r="K25" s="11">
        <f>SUMIFS(T_Dépenses[Montant],T_Dépenses[Mois],8,T_Dépenses[Type],A25)</f>
        <v>0</v>
      </c>
      <c r="L25" s="11">
        <f>SUMIFS(T_Dépenses[Montant],T_Dépenses[Mois],9,T_Dépenses[Type],A25)</f>
        <v>0</v>
      </c>
      <c r="M25" s="11">
        <f>SUMIFS(T_Dépenses[Montant],T_Dépenses[Mois],10,T_Dépenses[Type],A25)</f>
        <v>0</v>
      </c>
      <c r="N25" s="11">
        <f>SUMIFS(T_Dépenses[Montant],T_Dépenses[Mois],11,T_Dépenses[Type],A25)</f>
        <v>0</v>
      </c>
      <c r="O25" s="11">
        <f>SUMIFS(T_Dépenses[Montant],T_Dépenses[Mois],12,T_Dépenses[Type],A25)</f>
        <v>0</v>
      </c>
      <c r="P25" s="13">
        <f t="shared" si="0"/>
        <v>22</v>
      </c>
      <c r="Q25" s="27">
        <f t="shared" si="2"/>
        <v>218</v>
      </c>
      <c r="R25" s="64" t="e" vm="3">
        <f t="shared" si="1"/>
        <v>#VALUE!</v>
      </c>
    </row>
    <row r="26" spans="1:21" x14ac:dyDescent="0.25">
      <c r="A26" s="67" t="s">
        <v>111</v>
      </c>
      <c r="B26" s="10"/>
      <c r="C26" s="11">
        <f>40*12</f>
        <v>480</v>
      </c>
      <c r="D26" s="11">
        <f>SUMIFS(T_Dépenses[Montant],T_Dépenses[Mois],1,T_Dépenses[Type],A26)</f>
        <v>48</v>
      </c>
      <c r="E26" s="11">
        <f>SUMIFS(T_Dépenses[Montant],T_Dépenses[Mois],2,T_Dépenses[Type],A26)</f>
        <v>0</v>
      </c>
      <c r="F26" s="11">
        <f>SUMIFS(T_Dépenses[Montant],T_Dépenses[Mois],3,T_Dépenses[Type],A26)</f>
        <v>0</v>
      </c>
      <c r="G26" s="11">
        <f>SUMIFS(T_Dépenses[Montant],T_Dépenses[Mois],4,T_Dépenses[Type],A26)</f>
        <v>0</v>
      </c>
      <c r="H26" s="11">
        <f>SUMIFS(T_Dépenses[Montant],T_Dépenses[Mois],5,T_Dépenses[Type],A26)</f>
        <v>0</v>
      </c>
      <c r="I26" s="11">
        <f>SUMIFS(T_Dépenses[Montant],T_Dépenses[Mois],6,T_Dépenses[Type],A26)</f>
        <v>0</v>
      </c>
      <c r="J26" s="11">
        <f>SUMIFS(T_Dépenses[Montant],T_Dépenses[Mois],7,T_Dépenses[Type],A26)</f>
        <v>0</v>
      </c>
      <c r="K26" s="11">
        <f>SUMIFS(T_Dépenses[Montant],T_Dépenses[Mois],8,T_Dépenses[Type],A26)</f>
        <v>0</v>
      </c>
      <c r="L26" s="11">
        <f>SUMIFS(T_Dépenses[Montant],T_Dépenses[Mois],9,T_Dépenses[Type],A26)</f>
        <v>0</v>
      </c>
      <c r="M26" s="11">
        <f>SUMIFS(T_Dépenses[Montant],T_Dépenses[Mois],10,T_Dépenses[Type],A26)</f>
        <v>0</v>
      </c>
      <c r="N26" s="11">
        <f>SUMIFS(T_Dépenses[Montant],T_Dépenses[Mois],11,T_Dépenses[Type],A26)</f>
        <v>0</v>
      </c>
      <c r="O26" s="11">
        <f>SUMIFS(T_Dépenses[Montant],T_Dépenses[Mois],12,T_Dépenses[Type],A26)</f>
        <v>0</v>
      </c>
      <c r="P26" s="13">
        <f t="shared" si="0"/>
        <v>48</v>
      </c>
      <c r="Q26" s="27">
        <f t="shared" si="2"/>
        <v>432</v>
      </c>
      <c r="R26" s="64" t="e" vm="3">
        <f t="shared" si="1"/>
        <v>#VALUE!</v>
      </c>
    </row>
    <row r="27" spans="1:21" x14ac:dyDescent="0.25">
      <c r="A27" s="67" t="s">
        <v>102</v>
      </c>
      <c r="B27" s="10" t="s">
        <v>27</v>
      </c>
      <c r="C27" s="11">
        <f>12*12</f>
        <v>144</v>
      </c>
      <c r="D27" s="11">
        <f>SUMIFS(T_Dépenses[Montant],T_Dépenses[Mois],1,T_Dépenses[Type],A27)</f>
        <v>8.0399999999999991</v>
      </c>
      <c r="E27" s="11">
        <f>SUMIFS(T_Dépenses[Montant],T_Dépenses[Mois],2,T_Dépenses[Type],A27)</f>
        <v>0</v>
      </c>
      <c r="F27" s="11">
        <f>SUMIFS(T_Dépenses[Montant],T_Dépenses[Mois],3,T_Dépenses[Type],A27)</f>
        <v>0</v>
      </c>
      <c r="G27" s="11">
        <f>SUMIFS(T_Dépenses[Montant],T_Dépenses[Mois],4,T_Dépenses[Type],A27)</f>
        <v>0</v>
      </c>
      <c r="H27" s="11">
        <f>SUMIFS(T_Dépenses[Montant],T_Dépenses[Mois],5,T_Dépenses[Type],A27)</f>
        <v>0</v>
      </c>
      <c r="I27" s="11">
        <f>SUMIFS(T_Dépenses[Montant],T_Dépenses[Mois],6,T_Dépenses[Type],A27)</f>
        <v>0</v>
      </c>
      <c r="J27" s="11">
        <f>SUMIFS(T_Dépenses[Montant],T_Dépenses[Mois],7,T_Dépenses[Type],A27)</f>
        <v>0</v>
      </c>
      <c r="K27" s="11">
        <f>SUMIFS(T_Dépenses[Montant],T_Dépenses[Mois],8,T_Dépenses[Type],A27)</f>
        <v>0</v>
      </c>
      <c r="L27" s="11">
        <f>SUMIFS(T_Dépenses[Montant],T_Dépenses[Mois],9,T_Dépenses[Type],A27)</f>
        <v>0</v>
      </c>
      <c r="M27" s="11">
        <f>SUMIFS(T_Dépenses[Montant],T_Dépenses[Mois],10,T_Dépenses[Type],A27)</f>
        <v>0</v>
      </c>
      <c r="N27" s="11">
        <f>SUMIFS(T_Dépenses[Montant],T_Dépenses[Mois],11,T_Dépenses[Type],A27)</f>
        <v>0</v>
      </c>
      <c r="O27" s="11">
        <f>SUMIFS(T_Dépenses[Montant],T_Dépenses[Mois],12,T_Dépenses[Type],A27)</f>
        <v>0</v>
      </c>
      <c r="P27" s="13">
        <f t="shared" si="0"/>
        <v>8.0399999999999991</v>
      </c>
      <c r="Q27" s="27">
        <f t="shared" si="2"/>
        <v>135.96</v>
      </c>
      <c r="R27" s="64" t="e" vm="3">
        <f t="shared" si="1"/>
        <v>#VALUE!</v>
      </c>
    </row>
    <row r="28" spans="1:21" x14ac:dyDescent="0.25">
      <c r="A28" s="67" t="s">
        <v>38</v>
      </c>
      <c r="B28" s="10"/>
      <c r="C28" s="11">
        <f>100*12</f>
        <v>1200</v>
      </c>
      <c r="D28" s="11">
        <f>SUMIFS(T_Dépenses[Montant],T_Dépenses[Mois],1,T_Dépenses[Type],A28)</f>
        <v>0</v>
      </c>
      <c r="E28" s="11">
        <f>SUMIFS(T_Dépenses[Montant],T_Dépenses[Mois],2,T_Dépenses[Type],A28)</f>
        <v>0</v>
      </c>
      <c r="F28" s="11">
        <f>SUMIFS(T_Dépenses[Montant],T_Dépenses[Mois],3,T_Dépenses[Type],A28)</f>
        <v>0</v>
      </c>
      <c r="G28" s="11">
        <f>SUMIFS(T_Dépenses[Montant],T_Dépenses[Mois],4,T_Dépenses[Type],A28)</f>
        <v>0</v>
      </c>
      <c r="H28" s="11">
        <f>SUMIFS(T_Dépenses[Montant],T_Dépenses[Mois],5,T_Dépenses[Type],A28)</f>
        <v>0</v>
      </c>
      <c r="I28" s="11">
        <f>SUMIFS(T_Dépenses[Montant],T_Dépenses[Mois],6,T_Dépenses[Type],A28)</f>
        <v>0</v>
      </c>
      <c r="J28" s="11">
        <f>SUMIFS(T_Dépenses[Montant],T_Dépenses[Mois],7,T_Dépenses[Type],A28)</f>
        <v>0</v>
      </c>
      <c r="K28" s="11">
        <f>SUMIFS(T_Dépenses[Montant],T_Dépenses[Mois],8,T_Dépenses[Type],A28)</f>
        <v>0</v>
      </c>
      <c r="L28" s="11">
        <f>SUMIFS(T_Dépenses[Montant],T_Dépenses[Mois],9,T_Dépenses[Type],A28)</f>
        <v>0</v>
      </c>
      <c r="M28" s="11">
        <f>SUMIFS(T_Dépenses[Montant],T_Dépenses[Mois],10,T_Dépenses[Type],A28)</f>
        <v>0</v>
      </c>
      <c r="N28" s="11">
        <f>SUMIFS(T_Dépenses[Montant],T_Dépenses[Mois],11,T_Dépenses[Type],A28)</f>
        <v>0</v>
      </c>
      <c r="O28" s="11">
        <f>SUMIFS(T_Dépenses[Montant],T_Dépenses[Mois],12,T_Dépenses[Type],A28)</f>
        <v>0</v>
      </c>
      <c r="P28" s="13">
        <f t="shared" si="0"/>
        <v>0</v>
      </c>
      <c r="Q28" s="27">
        <f t="shared" si="2"/>
        <v>1200</v>
      </c>
      <c r="R28" s="64" t="e" vm="3">
        <f t="shared" si="1"/>
        <v>#VALUE!</v>
      </c>
    </row>
    <row r="29" spans="1:21" x14ac:dyDescent="0.25">
      <c r="A29" s="67" t="s">
        <v>37</v>
      </c>
      <c r="B29" s="10"/>
      <c r="C29" s="11">
        <f>40*12</f>
        <v>480</v>
      </c>
      <c r="D29" s="11">
        <f>SUMIFS(T_Dépenses[Montant],T_Dépenses[Mois],1,T_Dépenses[Type],A29)</f>
        <v>11.49</v>
      </c>
      <c r="E29" s="11">
        <f>SUMIFS(T_Dépenses[Montant],T_Dépenses[Mois],2,T_Dépenses[Type],A29)</f>
        <v>0</v>
      </c>
      <c r="F29" s="11">
        <f>SUMIFS(T_Dépenses[Montant],T_Dépenses[Mois],3,T_Dépenses[Type],A29)</f>
        <v>0</v>
      </c>
      <c r="G29" s="11">
        <f>SUMIFS(T_Dépenses[Montant],T_Dépenses[Mois],4,T_Dépenses[Type],A29)</f>
        <v>0</v>
      </c>
      <c r="H29" s="11">
        <f>SUMIFS(T_Dépenses[Montant],T_Dépenses[Mois],5,T_Dépenses[Type],A29)</f>
        <v>0</v>
      </c>
      <c r="I29" s="11">
        <f>SUMIFS(T_Dépenses[Montant],T_Dépenses[Mois],6,T_Dépenses[Type],A29)</f>
        <v>0</v>
      </c>
      <c r="J29" s="11">
        <f>SUMIFS(T_Dépenses[Montant],T_Dépenses[Mois],7,T_Dépenses[Type],A29)</f>
        <v>0</v>
      </c>
      <c r="K29" s="11">
        <f>SUMIFS(T_Dépenses[Montant],T_Dépenses[Mois],8,T_Dépenses[Type],A29)</f>
        <v>0</v>
      </c>
      <c r="L29" s="11">
        <f>SUMIFS(T_Dépenses[Montant],T_Dépenses[Mois],9,T_Dépenses[Type],A29)</f>
        <v>0</v>
      </c>
      <c r="M29" s="11">
        <f>SUMIFS(T_Dépenses[Montant],T_Dépenses[Mois],10,T_Dépenses[Type],A29)</f>
        <v>0</v>
      </c>
      <c r="N29" s="11">
        <f>SUMIFS(T_Dépenses[Montant],T_Dépenses[Mois],11,T_Dépenses[Type],A29)</f>
        <v>0</v>
      </c>
      <c r="O29" s="11">
        <f>SUMIFS(T_Dépenses[Montant],T_Dépenses[Mois],12,T_Dépenses[Type],A29)</f>
        <v>0</v>
      </c>
      <c r="P29" s="13">
        <f t="shared" si="0"/>
        <v>11.49</v>
      </c>
      <c r="Q29" s="27">
        <f t="shared" si="2"/>
        <v>468.51</v>
      </c>
      <c r="R29" s="64" t="e" vm="3">
        <f t="shared" si="1"/>
        <v>#VALUE!</v>
      </c>
    </row>
    <row r="30" spans="1:21" x14ac:dyDescent="0.25">
      <c r="A30" s="67" t="s">
        <v>36</v>
      </c>
      <c r="B30" s="10"/>
      <c r="C30" s="11">
        <f>100*12</f>
        <v>1200</v>
      </c>
      <c r="D30" s="11">
        <f>SUMIFS(T_Dépenses[Montant],T_Dépenses[Mois],1,T_Dépenses[Type],A30)</f>
        <v>0</v>
      </c>
      <c r="E30" s="11">
        <f>SUMIFS(T_Dépenses[Montant],T_Dépenses[Mois],2,T_Dépenses[Type],A30)</f>
        <v>113.02</v>
      </c>
      <c r="F30" s="11">
        <f>SUMIFS(T_Dépenses[Montant],T_Dépenses[Mois],3,T_Dépenses[Type],A30)</f>
        <v>0</v>
      </c>
      <c r="G30" s="11">
        <f>SUMIFS(T_Dépenses[Montant],T_Dépenses[Mois],4,T_Dépenses[Type],A30)</f>
        <v>0</v>
      </c>
      <c r="H30" s="11">
        <f>SUMIFS(T_Dépenses[Montant],T_Dépenses[Mois],5,T_Dépenses[Type],A30)</f>
        <v>0</v>
      </c>
      <c r="I30" s="11">
        <f>SUMIFS(T_Dépenses[Montant],T_Dépenses[Mois],6,T_Dépenses[Type],A30)</f>
        <v>0</v>
      </c>
      <c r="J30" s="11">
        <f>SUMIFS(T_Dépenses[Montant],T_Dépenses[Mois],7,T_Dépenses[Type],A30)</f>
        <v>0</v>
      </c>
      <c r="K30" s="11">
        <f>SUMIFS(T_Dépenses[Montant],T_Dépenses[Mois],8,T_Dépenses[Type],A30)</f>
        <v>0</v>
      </c>
      <c r="L30" s="11">
        <f>SUMIFS(T_Dépenses[Montant],T_Dépenses[Mois],9,T_Dépenses[Type],A30)</f>
        <v>0</v>
      </c>
      <c r="M30" s="11">
        <f>SUMIFS(T_Dépenses[Montant],T_Dépenses[Mois],10,T_Dépenses[Type],A30)</f>
        <v>0</v>
      </c>
      <c r="N30" s="11">
        <f>SUMIFS(T_Dépenses[Montant],T_Dépenses[Mois],11,T_Dépenses[Type],A30)</f>
        <v>0</v>
      </c>
      <c r="O30" s="11">
        <f>SUMIFS(T_Dépenses[Montant],T_Dépenses[Mois],12,T_Dépenses[Type],A30)</f>
        <v>0</v>
      </c>
      <c r="P30" s="13">
        <f t="shared" si="0"/>
        <v>113.02</v>
      </c>
      <c r="Q30" s="27">
        <f t="shared" si="2"/>
        <v>1200</v>
      </c>
      <c r="R30" s="64" t="e" vm="3">
        <f t="shared" si="1"/>
        <v>#VALUE!</v>
      </c>
    </row>
    <row r="31" spans="1:21" x14ac:dyDescent="0.25">
      <c r="A31" s="67" t="s">
        <v>35</v>
      </c>
      <c r="B31" s="10" t="s">
        <v>68</v>
      </c>
      <c r="C31" s="11">
        <f>75*12</f>
        <v>900</v>
      </c>
      <c r="D31" s="11">
        <f>SUMIFS(T_Dépenses[Montant],T_Dépenses[Mois],1,T_Dépenses[Type],A31)</f>
        <v>134.52000000000001</v>
      </c>
      <c r="E31" s="11">
        <f>SUMIFS(T_Dépenses[Montant],T_Dépenses[Mois],2,T_Dépenses[Type],A31)</f>
        <v>44.1</v>
      </c>
      <c r="F31" s="11">
        <f>SUMIFS(T_Dépenses[Montant],T_Dépenses[Mois],3,T_Dépenses[Type],A31)</f>
        <v>0</v>
      </c>
      <c r="G31" s="11">
        <f>SUMIFS(T_Dépenses[Montant],T_Dépenses[Mois],4,T_Dépenses[Type],A31)</f>
        <v>0</v>
      </c>
      <c r="H31" s="11">
        <f>SUMIFS(T_Dépenses[Montant],T_Dépenses[Mois],5,T_Dépenses[Type],A31)</f>
        <v>0</v>
      </c>
      <c r="I31" s="11">
        <f>SUMIFS(T_Dépenses[Montant],T_Dépenses[Mois],6,T_Dépenses[Type],A31)</f>
        <v>0</v>
      </c>
      <c r="J31" s="11">
        <f>SUMIFS(T_Dépenses[Montant],T_Dépenses[Mois],7,T_Dépenses[Type],A31)</f>
        <v>0</v>
      </c>
      <c r="K31" s="11">
        <f>SUMIFS(T_Dépenses[Montant],T_Dépenses[Mois],8,T_Dépenses[Type],A31)</f>
        <v>0</v>
      </c>
      <c r="L31" s="11">
        <f>SUMIFS(T_Dépenses[Montant],T_Dépenses[Mois],9,T_Dépenses[Type],A31)</f>
        <v>0</v>
      </c>
      <c r="M31" s="11">
        <f>SUMIFS(T_Dépenses[Montant],T_Dépenses[Mois],10,T_Dépenses[Type],A31)</f>
        <v>0</v>
      </c>
      <c r="N31" s="11">
        <f>SUMIFS(T_Dépenses[Montant],T_Dépenses[Mois],11,T_Dépenses[Type],A31)</f>
        <v>0</v>
      </c>
      <c r="O31" s="11">
        <f>SUMIFS(T_Dépenses[Montant],T_Dépenses[Mois],12,T_Dépenses[Type],A31)</f>
        <v>0</v>
      </c>
      <c r="P31" s="13">
        <f t="shared" si="0"/>
        <v>178.62</v>
      </c>
      <c r="Q31" s="27">
        <f t="shared" si="2"/>
        <v>765.48</v>
      </c>
      <c r="R31" s="64" t="e" vm="3">
        <f t="shared" si="1"/>
        <v>#VALUE!</v>
      </c>
    </row>
    <row r="32" spans="1:21" x14ac:dyDescent="0.25">
      <c r="A32" s="67" t="s">
        <v>7</v>
      </c>
      <c r="B32" s="10"/>
      <c r="C32" s="11">
        <f>200*12</f>
        <v>2400</v>
      </c>
      <c r="D32" s="11">
        <f>SUMIFS(T_Dépenses[Montant],T_Dépenses[Mois],1,T_Dépenses[Type],A32)</f>
        <v>326.39999999999998</v>
      </c>
      <c r="E32" s="11">
        <f>SUMIFS(T_Dépenses[Montant],T_Dépenses[Mois],2,T_Dépenses[Type],A32)</f>
        <v>52.38</v>
      </c>
      <c r="F32" s="11">
        <f>SUMIFS(T_Dépenses[Montant],T_Dépenses[Mois],3,T_Dépenses[Type],A32)</f>
        <v>0</v>
      </c>
      <c r="G32" s="11">
        <f>SUMIFS(T_Dépenses[Montant],T_Dépenses[Mois],4,T_Dépenses[Type],A32)</f>
        <v>0</v>
      </c>
      <c r="H32" s="11">
        <f>SUMIFS(T_Dépenses[Montant],T_Dépenses[Mois],5,T_Dépenses[Type],A32)</f>
        <v>0</v>
      </c>
      <c r="I32" s="11">
        <f>SUMIFS(T_Dépenses[Montant],T_Dépenses[Mois],6,T_Dépenses[Type],A32)</f>
        <v>0</v>
      </c>
      <c r="J32" s="11">
        <f>SUMIFS(T_Dépenses[Montant],T_Dépenses[Mois],7,T_Dépenses[Type],A32)</f>
        <v>0</v>
      </c>
      <c r="K32" s="11">
        <f>SUMIFS(T_Dépenses[Montant],T_Dépenses[Mois],8,T_Dépenses[Type],A32)</f>
        <v>0</v>
      </c>
      <c r="L32" s="11">
        <f>SUMIFS(T_Dépenses[Montant],T_Dépenses[Mois],9,T_Dépenses[Type],A32)</f>
        <v>0</v>
      </c>
      <c r="M32" s="11">
        <f>SUMIFS(T_Dépenses[Montant],T_Dépenses[Mois],10,T_Dépenses[Type],A32)</f>
        <v>0</v>
      </c>
      <c r="N32" s="11">
        <f>SUMIFS(T_Dépenses[Montant],T_Dépenses[Mois],11,T_Dépenses[Type],A32)</f>
        <v>0</v>
      </c>
      <c r="O32" s="11">
        <f>SUMIFS(T_Dépenses[Montant],T_Dépenses[Mois],12,T_Dépenses[Type],A32)</f>
        <v>0</v>
      </c>
      <c r="P32" s="13">
        <f t="shared" si="0"/>
        <v>378.78</v>
      </c>
      <c r="Q32" s="27">
        <f t="shared" si="2"/>
        <v>2073.6</v>
      </c>
      <c r="R32" s="64" t="e" vm="3">
        <f t="shared" si="1"/>
        <v>#VALUE!</v>
      </c>
    </row>
    <row r="33" spans="1:18" x14ac:dyDescent="0.25">
      <c r="A33" s="68" t="s">
        <v>33</v>
      </c>
      <c r="B33" s="58"/>
      <c r="C33" s="11">
        <f>30*12</f>
        <v>360</v>
      </c>
      <c r="D33" s="11">
        <f>SUMIFS(T_Dépenses[Montant],T_Dépenses[Mois],1,T_Dépenses[Type],A33)</f>
        <v>0</v>
      </c>
      <c r="E33" s="11">
        <f>SUMIFS(T_Dépenses[Montant],T_Dépenses[Mois],2,T_Dépenses[Type],A33)</f>
        <v>0</v>
      </c>
      <c r="F33" s="11">
        <f>SUMIFS(T_Dépenses[Montant],T_Dépenses[Mois],3,T_Dépenses[Type],A33)</f>
        <v>0</v>
      </c>
      <c r="G33" s="11">
        <f>SUMIFS(T_Dépenses[Montant],T_Dépenses[Mois],4,T_Dépenses[Type],A33)</f>
        <v>0</v>
      </c>
      <c r="H33" s="11">
        <f>SUMIFS(T_Dépenses[Montant],T_Dépenses[Mois],5,T_Dépenses[Type],A33)</f>
        <v>0</v>
      </c>
      <c r="I33" s="11">
        <f>SUMIFS(T_Dépenses[Montant],T_Dépenses[Mois],6,T_Dépenses[Type],A33)</f>
        <v>0</v>
      </c>
      <c r="J33" s="11">
        <f>SUMIFS(T_Dépenses[Montant],T_Dépenses[Mois],7,T_Dépenses[Type],A33)</f>
        <v>0</v>
      </c>
      <c r="K33" s="11">
        <f>SUMIFS(T_Dépenses[Montant],T_Dépenses[Mois],8,T_Dépenses[Type],A33)</f>
        <v>0</v>
      </c>
      <c r="L33" s="11">
        <f>SUMIFS(T_Dépenses[Montant],T_Dépenses[Mois],9,T_Dépenses[Type],A33)</f>
        <v>0</v>
      </c>
      <c r="M33" s="11">
        <f>SUMIFS(T_Dépenses[Montant],T_Dépenses[Mois],10,T_Dépenses[Type],A33)</f>
        <v>0</v>
      </c>
      <c r="N33" s="11">
        <f>SUMIFS(T_Dépenses[Montant],T_Dépenses[Mois],11,T_Dépenses[Type],A33)</f>
        <v>0</v>
      </c>
      <c r="O33" s="11">
        <f>SUMIFS(T_Dépenses[Montant],T_Dépenses[Mois],12,T_Dépenses[Type],A33)</f>
        <v>0</v>
      </c>
      <c r="P33" s="13">
        <f t="shared" si="0"/>
        <v>0</v>
      </c>
      <c r="Q33" s="27">
        <f t="shared" si="2"/>
        <v>360</v>
      </c>
      <c r="R33" s="64" t="e" vm="3">
        <f t="shared" si="1"/>
        <v>#VALUE!</v>
      </c>
    </row>
    <row r="34" spans="1:18" ht="15.75" thickBot="1" x14ac:dyDescent="0.3">
      <c r="A34" s="67" t="s">
        <v>34</v>
      </c>
      <c r="B34" s="10"/>
      <c r="C34" s="11">
        <f>30*12</f>
        <v>360</v>
      </c>
      <c r="D34" s="11">
        <f>SUMIFS(T_Dépenses[Montant],T_Dépenses[Mois],1,T_Dépenses[Type],A34)</f>
        <v>0</v>
      </c>
      <c r="E34" s="11">
        <f>SUMIFS(T_Dépenses[Montant],T_Dépenses[Mois],2,T_Dépenses[Type],A34)</f>
        <v>0</v>
      </c>
      <c r="F34" s="11">
        <f>SUMIFS(T_Dépenses[Montant],T_Dépenses[Mois],3,T_Dépenses[Type],A34)</f>
        <v>0</v>
      </c>
      <c r="G34" s="11">
        <f>SUMIFS(T_Dépenses[Montant],T_Dépenses[Mois],4,T_Dépenses[Type],A34)</f>
        <v>0</v>
      </c>
      <c r="H34" s="11">
        <f>SUMIFS(T_Dépenses[Montant],T_Dépenses[Mois],5,T_Dépenses[Type],A34)</f>
        <v>0</v>
      </c>
      <c r="I34" s="11">
        <f>SUMIFS(T_Dépenses[Montant],T_Dépenses[Mois],6,T_Dépenses[Type],A34)</f>
        <v>0</v>
      </c>
      <c r="J34" s="11">
        <f>SUMIFS(T_Dépenses[Montant],T_Dépenses[Mois],7,T_Dépenses[Type],A34)</f>
        <v>0</v>
      </c>
      <c r="K34" s="11">
        <f>SUMIFS(T_Dépenses[Montant],T_Dépenses[Mois],8,T_Dépenses[Type],A34)</f>
        <v>0</v>
      </c>
      <c r="L34" s="11">
        <f>SUMIFS(T_Dépenses[Montant],T_Dépenses[Mois],9,T_Dépenses[Type],A34)</f>
        <v>0</v>
      </c>
      <c r="M34" s="11">
        <f>SUMIFS(T_Dépenses[Montant],T_Dépenses[Mois],10,T_Dépenses[Type],A34)</f>
        <v>0</v>
      </c>
      <c r="N34" s="11">
        <f>SUMIFS(T_Dépenses[Montant],T_Dépenses[Mois],11,T_Dépenses[Type],A34)</f>
        <v>0</v>
      </c>
      <c r="O34" s="11">
        <f>SUMIFS(T_Dépenses[Montant],T_Dépenses[Mois],12,T_Dépenses[Type],A34)</f>
        <v>0</v>
      </c>
      <c r="P34" s="13">
        <f t="shared" si="0"/>
        <v>0</v>
      </c>
      <c r="Q34" s="27">
        <f t="shared" si="2"/>
        <v>360</v>
      </c>
      <c r="R34" s="64" t="e" vm="3">
        <f t="shared" si="1"/>
        <v>#VALUE!</v>
      </c>
    </row>
    <row r="35" spans="1:18" ht="17.25" thickTop="1" thickBot="1" x14ac:dyDescent="0.3">
      <c r="B35" s="7" t="s">
        <v>52</v>
      </c>
      <c r="C35" s="32">
        <f t="shared" ref="C35:P35" si="3">SUM(C4:C33)</f>
        <v>53808</v>
      </c>
      <c r="D35" s="12">
        <f t="shared" si="3"/>
        <v>3564.1200000000003</v>
      </c>
      <c r="E35" s="12">
        <f t="shared" si="3"/>
        <v>938.46999999999991</v>
      </c>
      <c r="F35" s="12">
        <f t="shared" si="3"/>
        <v>0</v>
      </c>
      <c r="G35" s="12">
        <f t="shared" si="3"/>
        <v>0</v>
      </c>
      <c r="H35" s="12">
        <f t="shared" si="3"/>
        <v>0</v>
      </c>
      <c r="I35" s="12">
        <f t="shared" si="3"/>
        <v>0</v>
      </c>
      <c r="J35" s="12">
        <f t="shared" si="3"/>
        <v>0</v>
      </c>
      <c r="K35" s="12">
        <f t="shared" si="3"/>
        <v>0</v>
      </c>
      <c r="L35" s="12">
        <f t="shared" si="3"/>
        <v>0</v>
      </c>
      <c r="M35" s="12">
        <f t="shared" si="3"/>
        <v>0</v>
      </c>
      <c r="N35" s="12">
        <f t="shared" si="3"/>
        <v>0</v>
      </c>
      <c r="O35" s="12">
        <f t="shared" si="3"/>
        <v>0</v>
      </c>
      <c r="P35" s="12">
        <f t="shared" si="3"/>
        <v>4502.59</v>
      </c>
      <c r="Q35" s="14"/>
    </row>
    <row r="36" spans="1:18" ht="15.75" thickTop="1" x14ac:dyDescent="0.25"/>
    <row r="37" spans="1:18" x14ac:dyDescent="0.25">
      <c r="E37" s="2"/>
    </row>
  </sheetData>
  <sortState xmlns:xlrd2="http://schemas.microsoft.com/office/spreadsheetml/2017/richdata2" ref="A4:R35">
    <sortCondition ref="A4"/>
  </sortState>
  <mergeCells count="1">
    <mergeCell ref="D2:O2"/>
  </mergeCells>
  <pageMargins left="0.70866141732283472" right="0.70866141732283472" top="0.74803149606299213" bottom="0.74803149606299213" header="0.31496062992125984" footer="0.31496062992125984"/>
  <pageSetup paperSize="5" scale="51" orientation="landscape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16"/>
  <sheetViews>
    <sheetView zoomScaleNormal="100" workbookViewId="0">
      <selection activeCell="B28" sqref="B28"/>
    </sheetView>
  </sheetViews>
  <sheetFormatPr baseColWidth="10" defaultRowHeight="15" x14ac:dyDescent="0.25"/>
  <cols>
    <col min="1" max="1" width="13.7109375" customWidth="1"/>
    <col min="2" max="8" width="17.7109375" customWidth="1"/>
  </cols>
  <sheetData>
    <row r="1" spans="1:8" ht="20.25" thickTop="1" thickBot="1" x14ac:dyDescent="0.3">
      <c r="B1" s="82" t="s">
        <v>59</v>
      </c>
      <c r="C1" s="83"/>
      <c r="D1" s="83"/>
      <c r="E1" s="83"/>
    </row>
    <row r="2" spans="1:8" ht="132.75" thickTop="1" thickBot="1" x14ac:dyDescent="0.35">
      <c r="A2" s="44" t="s">
        <v>5</v>
      </c>
      <c r="B2" s="45" t="s">
        <v>55</v>
      </c>
      <c r="C2" s="45" t="s">
        <v>57</v>
      </c>
      <c r="D2" s="45" t="s">
        <v>56</v>
      </c>
      <c r="E2" s="46" t="s">
        <v>58</v>
      </c>
      <c r="F2" s="51" t="s">
        <v>61</v>
      </c>
      <c r="G2" s="59" t="s">
        <v>53</v>
      </c>
      <c r="H2" s="54" t="s">
        <v>54</v>
      </c>
    </row>
    <row r="3" spans="1:8" ht="15.75" x14ac:dyDescent="0.25">
      <c r="A3" s="23" t="s">
        <v>6</v>
      </c>
      <c r="B3" s="20">
        <v>1000</v>
      </c>
      <c r="C3" s="16">
        <v>2000</v>
      </c>
      <c r="D3" s="16">
        <v>300</v>
      </c>
      <c r="E3" s="47">
        <v>500</v>
      </c>
      <c r="F3" s="52">
        <f t="shared" ref="F3:F14" si="0">SUM(B3:E3)</f>
        <v>3800</v>
      </c>
      <c r="G3" s="41">
        <f>SUMIF(Totaux!$D$3:$O$3,A3,Totaux!$D$35:$P$35)</f>
        <v>3564.1200000000003</v>
      </c>
      <c r="H3" s="55">
        <f>F3-G3</f>
        <v>235.87999999999965</v>
      </c>
    </row>
    <row r="4" spans="1:8" ht="15.75" x14ac:dyDescent="0.25">
      <c r="A4" s="24" t="s">
        <v>8</v>
      </c>
      <c r="B4" s="20">
        <v>1000</v>
      </c>
      <c r="C4" s="16">
        <v>2000</v>
      </c>
      <c r="D4" s="16">
        <v>300</v>
      </c>
      <c r="E4" s="47">
        <v>500</v>
      </c>
      <c r="F4" s="52">
        <f t="shared" si="0"/>
        <v>3800</v>
      </c>
      <c r="G4" s="40">
        <f>SUMIF(Totaux!$D$3:$O$3,A4,Totaux!$D$35:$P$35)</f>
        <v>938.46999999999991</v>
      </c>
      <c r="H4" s="55">
        <f t="shared" ref="H4:H14" si="1">F4-G4</f>
        <v>2861.53</v>
      </c>
    </row>
    <row r="5" spans="1:8" ht="15.75" x14ac:dyDescent="0.25">
      <c r="A5" s="24" t="s">
        <v>9</v>
      </c>
      <c r="B5" s="20">
        <v>1000</v>
      </c>
      <c r="C5" s="16">
        <v>2000</v>
      </c>
      <c r="D5" s="16">
        <v>300</v>
      </c>
      <c r="E5" s="47">
        <v>500</v>
      </c>
      <c r="F5" s="52">
        <f t="shared" si="0"/>
        <v>3800</v>
      </c>
      <c r="G5" s="40">
        <f>SUMIF(Totaux!$D$3:$O$3,A5,Totaux!$D$35:$P$35)</f>
        <v>0</v>
      </c>
      <c r="H5" s="55">
        <f t="shared" si="1"/>
        <v>3800</v>
      </c>
    </row>
    <row r="6" spans="1:8" ht="15.75" x14ac:dyDescent="0.25">
      <c r="A6" s="17" t="s">
        <v>11</v>
      </c>
      <c r="B6" s="20">
        <v>1000</v>
      </c>
      <c r="C6" s="16">
        <v>2000</v>
      </c>
      <c r="D6" s="16">
        <v>300</v>
      </c>
      <c r="E6" s="47">
        <v>500</v>
      </c>
      <c r="F6" s="52">
        <f t="shared" si="0"/>
        <v>3800</v>
      </c>
      <c r="G6" s="40">
        <f>SUMIF(Totaux!$D$3:$O$3,A6,Totaux!$D$35:$P$35)</f>
        <v>0</v>
      </c>
      <c r="H6" s="55">
        <f t="shared" si="1"/>
        <v>3800</v>
      </c>
    </row>
    <row r="7" spans="1:8" ht="15.75" x14ac:dyDescent="0.25">
      <c r="A7" s="24" t="s">
        <v>12</v>
      </c>
      <c r="B7" s="21"/>
      <c r="C7" s="18"/>
      <c r="D7" s="18"/>
      <c r="E7" s="48"/>
      <c r="F7" s="52">
        <f t="shared" si="0"/>
        <v>0</v>
      </c>
      <c r="G7" s="40">
        <f>SUMIF(Totaux!$D$3:$O$3,A7,Totaux!$D$35:$P$35)</f>
        <v>0</v>
      </c>
      <c r="H7" s="55">
        <f t="shared" si="1"/>
        <v>0</v>
      </c>
    </row>
    <row r="8" spans="1:8" ht="15.75" x14ac:dyDescent="0.25">
      <c r="A8" s="24" t="s">
        <v>13</v>
      </c>
      <c r="B8" s="21"/>
      <c r="C8" s="18"/>
      <c r="D8" s="18"/>
      <c r="E8" s="48"/>
      <c r="F8" s="52">
        <f t="shared" si="0"/>
        <v>0</v>
      </c>
      <c r="G8" s="40">
        <f>SUMIF(Totaux!$D$3:$O$3,A8,Totaux!$D$35:$P$35)</f>
        <v>0</v>
      </c>
      <c r="H8" s="55">
        <f t="shared" si="1"/>
        <v>0</v>
      </c>
    </row>
    <row r="9" spans="1:8" ht="15.75" x14ac:dyDescent="0.25">
      <c r="A9" s="24" t="s">
        <v>14</v>
      </c>
      <c r="B9" s="21"/>
      <c r="C9" s="18"/>
      <c r="D9" s="18"/>
      <c r="E9" s="48"/>
      <c r="F9" s="52">
        <f t="shared" si="0"/>
        <v>0</v>
      </c>
      <c r="G9" s="40">
        <f>SUMIF(Totaux!$D$3:$O$3,A9,Totaux!$D$35:$P$35)</f>
        <v>0</v>
      </c>
      <c r="H9" s="55">
        <f t="shared" si="1"/>
        <v>0</v>
      </c>
    </row>
    <row r="10" spans="1:8" ht="15.75" x14ac:dyDescent="0.25">
      <c r="A10" s="24" t="s">
        <v>15</v>
      </c>
      <c r="B10" s="21"/>
      <c r="C10" s="18"/>
      <c r="D10" s="18"/>
      <c r="E10" s="48"/>
      <c r="F10" s="52">
        <f t="shared" si="0"/>
        <v>0</v>
      </c>
      <c r="G10" s="40">
        <f>SUMIF(Totaux!$D$3:$O$3,A10,Totaux!$D$35:$P$35)</f>
        <v>0</v>
      </c>
      <c r="H10" s="55">
        <f t="shared" si="1"/>
        <v>0</v>
      </c>
    </row>
    <row r="11" spans="1:8" ht="15.75" x14ac:dyDescent="0.25">
      <c r="A11" s="24" t="s">
        <v>16</v>
      </c>
      <c r="B11" s="21"/>
      <c r="C11" s="18"/>
      <c r="D11" s="18"/>
      <c r="E11" s="48"/>
      <c r="F11" s="52">
        <f t="shared" si="0"/>
        <v>0</v>
      </c>
      <c r="G11" s="40">
        <f>SUMIF(Totaux!$D$3:$O$3,A11,Totaux!$D$35:$P$35)</f>
        <v>0</v>
      </c>
      <c r="H11" s="55">
        <f t="shared" si="1"/>
        <v>0</v>
      </c>
    </row>
    <row r="12" spans="1:8" ht="15.75" x14ac:dyDescent="0.25">
      <c r="A12" s="24" t="s">
        <v>17</v>
      </c>
      <c r="B12" s="21"/>
      <c r="C12" s="18"/>
      <c r="D12" s="18"/>
      <c r="E12" s="48"/>
      <c r="F12" s="52">
        <f t="shared" si="0"/>
        <v>0</v>
      </c>
      <c r="G12" s="40">
        <f>SUMIF(Totaux!$D$3:$O$3,A12,Totaux!$D$35:$P$35)</f>
        <v>0</v>
      </c>
      <c r="H12" s="55">
        <f t="shared" si="1"/>
        <v>0</v>
      </c>
    </row>
    <row r="13" spans="1:8" ht="15.75" x14ac:dyDescent="0.25">
      <c r="A13" s="24" t="s">
        <v>18</v>
      </c>
      <c r="B13" s="21"/>
      <c r="C13" s="18"/>
      <c r="D13" s="18"/>
      <c r="E13" s="48"/>
      <c r="F13" s="52">
        <f t="shared" si="0"/>
        <v>0</v>
      </c>
      <c r="G13" s="40">
        <f>SUMIF(Totaux!$D$3:$O$3,A13,Totaux!$D$35:$P$35)</f>
        <v>0</v>
      </c>
      <c r="H13" s="55">
        <f t="shared" si="1"/>
        <v>0</v>
      </c>
    </row>
    <row r="14" spans="1:8" ht="16.5" thickBot="1" x14ac:dyDescent="0.3">
      <c r="A14" s="25" t="s">
        <v>19</v>
      </c>
      <c r="B14" s="22"/>
      <c r="C14" s="19"/>
      <c r="D14" s="19"/>
      <c r="E14" s="49"/>
      <c r="F14" s="52">
        <f t="shared" si="0"/>
        <v>0</v>
      </c>
      <c r="G14" s="39">
        <f>SUMIF(Totaux!$D$3:$O$3,A14,Totaux!$D$35:$P$35)</f>
        <v>0</v>
      </c>
      <c r="H14" s="55">
        <f t="shared" si="1"/>
        <v>0</v>
      </c>
    </row>
    <row r="15" spans="1:8" ht="16.5" thickBot="1" x14ac:dyDescent="0.3">
      <c r="A15" s="26" t="s">
        <v>60</v>
      </c>
      <c r="B15" s="43">
        <f>SUM(B3:B14)</f>
        <v>4000</v>
      </c>
      <c r="C15" s="43">
        <f t="shared" ref="C15:E15" si="2">SUM(C3:C14)</f>
        <v>8000</v>
      </c>
      <c r="D15" s="43">
        <f t="shared" si="2"/>
        <v>1200</v>
      </c>
      <c r="E15" s="50">
        <f t="shared" si="2"/>
        <v>2000</v>
      </c>
      <c r="F15" s="53">
        <f>SUM(F3:F14)</f>
        <v>15200</v>
      </c>
      <c r="G15" s="42">
        <f>SUM(G3:G14)</f>
        <v>4502.59</v>
      </c>
      <c r="H15" s="56">
        <f>SUM(H3:H14)</f>
        <v>10697.41</v>
      </c>
    </row>
    <row r="16" spans="1:8" ht="15.75" thickTop="1" x14ac:dyDescent="0.25"/>
  </sheetData>
  <mergeCells count="1">
    <mergeCell ref="B1:E1"/>
  </mergeCells>
  <pageMargins left="0.7" right="0.7" top="0.75" bottom="0.75" header="0.3" footer="0.3"/>
  <pageSetup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des dépenses</vt:lpstr>
      <vt:lpstr>Totaux</vt:lpstr>
      <vt:lpstr>État résultats rev. dép.</vt:lpstr>
      <vt:lpstr>'Suivi des dépenses'!Impression_des_titres</vt:lpstr>
      <vt:lpstr>Totaux!Impression_des_titres</vt:lpstr>
      <vt:lpstr>TypeDépenses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Villiard</dc:creator>
  <cp:lastModifiedBy>Linda Villiard</cp:lastModifiedBy>
  <cp:lastPrinted>2026-02-09T20:02:28Z</cp:lastPrinted>
  <dcterms:created xsi:type="dcterms:W3CDTF">2026-01-05T15:31:41Z</dcterms:created>
  <dcterms:modified xsi:type="dcterms:W3CDTF">2026-04-01T16:21:40Z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2026-01-23T14:03:15Z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c4701f86-0d89-418a-908c-a81f133a6235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