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202300"/>
  <mc:AlternateContent xmlns:mc="http://schemas.openxmlformats.org/markup-compatibility/2006">
    <mc:Choice Requires="x15">
      <x15ac:absPath xmlns:x15ac="http://schemas.microsoft.com/office/spreadsheetml/2010/11/ac" url="https://d.docs.live.net/1a1a31af05c6e08d/Desktop/"/>
    </mc:Choice>
  </mc:AlternateContent>
  <xr:revisionPtr revIDLastSave="3" documentId="8_{3EA5A608-B1BB-493C-AC74-4BEFF1B95C4A}" xr6:coauthVersionLast="47" xr6:coauthVersionMax="47" xr10:uidLastSave="{3A522E5E-4A1C-4CE5-9FFD-CCF76726C750}"/>
  <bookViews>
    <workbookView xWindow="-120" yWindow="-120" windowWidth="29040" windowHeight="15720" xr2:uid="{DB2112A0-7BBA-4AFF-9CE6-D671DDD8236A}"/>
  </bookViews>
  <sheets>
    <sheet name="Suivi des dépenses 2026" sheetId="1" r:id="rId1"/>
    <sheet name="Totaux 2026" sheetId="5" r:id="rId2"/>
    <sheet name="État résultats rev. dép. 2026" sheetId="6" r:id="rId3"/>
    <sheet name="TCD" sheetId="10" r:id="rId4"/>
    <sheet name="Trucs pour bien faire tableau" sheetId="11" r:id="rId5"/>
  </sheets>
  <externalReferences>
    <externalReference r:id="rId6"/>
    <externalReference r:id="rId7"/>
  </externalReferences>
  <definedNames>
    <definedName name="_xlnm._FilterDatabase" localSheetId="0" hidden="1">'Suivi des dépenses 2026'!$A$3:$F$58</definedName>
    <definedName name="_xlnm.Print_Titles" localSheetId="0">'Suivi des dépenses 2026'!$3:$3</definedName>
    <definedName name="_xlnm.Print_Titles" localSheetId="1">'Totaux 2026'!$6:$7</definedName>
    <definedName name="TypeDépenses" localSheetId="3">'[1]Totaux 2026'!$A$8:$A$48</definedName>
    <definedName name="TypeDépenses" localSheetId="4">'[2]Totaux 2026'!$A$8:$A$48</definedName>
    <definedName name="TypeDépenses">'Totaux 2026'!$A$8:$A$100</definedName>
  </definedNames>
  <calcPr calcId="191029"/>
  <pivotCaches>
    <pivotCache cacheId="55"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8" i="5" l="1"/>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C8" i="5"/>
  <c r="D95" i="1"/>
  <c r="R49" i="5"/>
  <c r="R50" i="5"/>
  <c r="R51" i="5"/>
  <c r="R52" i="5"/>
  <c r="R53" i="5"/>
  <c r="R54" i="5"/>
  <c r="R55" i="5"/>
  <c r="R56" i="5"/>
  <c r="R57" i="5"/>
  <c r="R58" i="5"/>
  <c r="R59" i="5"/>
  <c r="R60" i="5"/>
  <c r="R61" i="5"/>
  <c r="R62" i="5"/>
  <c r="R63" i="5"/>
  <c r="R64" i="5"/>
  <c r="R65" i="5"/>
  <c r="R66" i="5"/>
  <c r="R67" i="5"/>
  <c r="R68" i="5"/>
  <c r="R69" i="5"/>
  <c r="R70" i="5"/>
  <c r="R71" i="5"/>
  <c r="R72" i="5"/>
  <c r="R73" i="5"/>
  <c r="R74" i="5"/>
  <c r="R75" i="5"/>
  <c r="R76" i="5"/>
  <c r="R77" i="5"/>
  <c r="R78" i="5"/>
  <c r="R79" i="5"/>
  <c r="R80" i="5"/>
  <c r="R81" i="5"/>
  <c r="R82" i="5"/>
  <c r="R83" i="5"/>
  <c r="R84" i="5"/>
  <c r="R85" i="5"/>
  <c r="R86" i="5"/>
  <c r="R87" i="5"/>
  <c r="R88" i="5"/>
  <c r="R89" i="5"/>
  <c r="R90" i="5"/>
  <c r="R91" i="5"/>
  <c r="R92" i="5"/>
  <c r="R93" i="5"/>
  <c r="R94" i="5"/>
  <c r="R95" i="5"/>
  <c r="R96" i="5"/>
  <c r="R97" i="5"/>
  <c r="R98" i="5"/>
  <c r="R99" i="5"/>
  <c r="R100" i="5"/>
  <c r="D2" i="5"/>
  <c r="D56" i="5" l="1"/>
  <c r="D53" i="5"/>
  <c r="D48" i="5"/>
  <c r="Q48" i="5" s="1"/>
  <c r="D78" i="5"/>
  <c r="D91" i="5"/>
  <c r="D93" i="5"/>
  <c r="D81" i="5"/>
  <c r="Q81" i="5" s="1"/>
  <c r="D77" i="5"/>
  <c r="Q77" i="5" s="1"/>
  <c r="D92" i="5"/>
  <c r="Q92" i="5" s="1"/>
  <c r="D54" i="5"/>
  <c r="Q54" i="5" s="1"/>
  <c r="D98" i="5"/>
  <c r="D3" i="5"/>
  <c r="D9" i="5" s="1"/>
  <c r="C101" i="5"/>
  <c r="C15" i="6"/>
  <c r="D15" i="6"/>
  <c r="E15" i="6"/>
  <c r="B15" i="6"/>
  <c r="F4" i="6"/>
  <c r="F5" i="6"/>
  <c r="F6" i="6"/>
  <c r="F7" i="6"/>
  <c r="F8" i="6"/>
  <c r="F9" i="6"/>
  <c r="F10" i="6"/>
  <c r="F11" i="6"/>
  <c r="F12" i="6"/>
  <c r="F13" i="6"/>
  <c r="F14" i="6"/>
  <c r="F3" i="6"/>
  <c r="F15" i="6" l="1"/>
  <c r="Q91" i="5"/>
  <c r="Q98" i="5"/>
  <c r="Q78" i="5"/>
  <c r="D88" i="5"/>
  <c r="D82" i="5"/>
  <c r="D47" i="5"/>
  <c r="Q47" i="5" s="1"/>
  <c r="D74" i="5"/>
  <c r="D76" i="5"/>
  <c r="D62" i="5"/>
  <c r="D64" i="5"/>
  <c r="D69" i="5"/>
  <c r="D75" i="5"/>
  <c r="D90" i="5"/>
  <c r="D66" i="5"/>
  <c r="D86" i="5"/>
  <c r="Q56" i="5"/>
  <c r="Q53" i="5"/>
  <c r="D49" i="5"/>
  <c r="Q49" i="5" s="1"/>
  <c r="D65" i="5"/>
  <c r="D97" i="5"/>
  <c r="D59" i="5"/>
  <c r="Q59" i="5" s="1"/>
  <c r="D80" i="5"/>
  <c r="D85" i="5"/>
  <c r="D8" i="5"/>
  <c r="D51" i="5"/>
  <c r="D72" i="5"/>
  <c r="D96" i="5"/>
  <c r="D55" i="5"/>
  <c r="D73" i="5"/>
  <c r="Q73" i="5" s="1"/>
  <c r="D84" i="5"/>
  <c r="D67" i="5"/>
  <c r="D50" i="5"/>
  <c r="D89" i="5"/>
  <c r="D63" i="5"/>
  <c r="D52" i="5"/>
  <c r="D99" i="5"/>
  <c r="Q93" i="5"/>
  <c r="D83" i="5"/>
  <c r="Q83" i="5" s="1"/>
  <c r="D79" i="5"/>
  <c r="D87" i="5"/>
  <c r="D70" i="5"/>
  <c r="D68" i="5"/>
  <c r="D60" i="5"/>
  <c r="D61" i="5"/>
  <c r="Q61" i="5" s="1"/>
  <c r="D58" i="5"/>
  <c r="D95" i="5"/>
  <c r="D94" i="5"/>
  <c r="Q94" i="5" s="1"/>
  <c r="D57" i="5"/>
  <c r="D71" i="5"/>
  <c r="Q71" i="5" s="1"/>
  <c r="D10" i="5"/>
  <c r="Q10" i="5" s="1"/>
  <c r="D12" i="5"/>
  <c r="Q12" i="5" s="1"/>
  <c r="D14" i="5"/>
  <c r="Q14" i="5" s="1"/>
  <c r="D46" i="5"/>
  <c r="Q46" i="5" s="1"/>
  <c r="D100" i="5"/>
  <c r="Q100" i="5" s="1"/>
  <c r="D23" i="5"/>
  <c r="Q23" i="5" s="1"/>
  <c r="E2" i="5"/>
  <c r="D39" i="5"/>
  <c r="Q39" i="5" s="1"/>
  <c r="D31" i="5"/>
  <c r="Q31" i="5" s="1"/>
  <c r="D45" i="5"/>
  <c r="Q45" i="5" s="1"/>
  <c r="D11" i="5"/>
  <c r="Q11" i="5" s="1"/>
  <c r="D27" i="5"/>
  <c r="Q27" i="5" s="1"/>
  <c r="D20" i="5"/>
  <c r="Q20" i="5" s="1"/>
  <c r="D38" i="5"/>
  <c r="Q38" i="5" s="1"/>
  <c r="D40" i="5"/>
  <c r="Q40" i="5" s="1"/>
  <c r="D19" i="5"/>
  <c r="Q19" i="5" s="1"/>
  <c r="D15" i="5"/>
  <c r="Q15" i="5" s="1"/>
  <c r="D18" i="5"/>
  <c r="Q18" i="5" s="1"/>
  <c r="D37" i="5"/>
  <c r="Q37" i="5" s="1"/>
  <c r="D43" i="5"/>
  <c r="Q43" i="5" s="1"/>
  <c r="D13" i="5"/>
  <c r="Q13" i="5" s="1"/>
  <c r="D25" i="5"/>
  <c r="Q25" i="5" s="1"/>
  <c r="D29" i="5"/>
  <c r="Q29" i="5" s="1"/>
  <c r="D35" i="5"/>
  <c r="Q35" i="5" s="1"/>
  <c r="D41" i="5"/>
  <c r="Q41" i="5" s="1"/>
  <c r="D17" i="5"/>
  <c r="Q17" i="5" s="1"/>
  <c r="D42" i="5"/>
  <c r="Q42" i="5" s="1"/>
  <c r="D21" i="5"/>
  <c r="Q21" i="5" s="1"/>
  <c r="D16" i="5"/>
  <c r="Q16" i="5" s="1"/>
  <c r="D33" i="5"/>
  <c r="Q33" i="5" s="1"/>
  <c r="D22" i="5"/>
  <c r="Q22" i="5" s="1"/>
  <c r="D24" i="5"/>
  <c r="Q24" i="5" s="1"/>
  <c r="D26" i="5"/>
  <c r="Q26" i="5" s="1"/>
  <c r="D28" i="5"/>
  <c r="Q28" i="5" s="1"/>
  <c r="D30" i="5"/>
  <c r="Q30" i="5" s="1"/>
  <c r="D32" i="5"/>
  <c r="Q32" i="5" s="1"/>
  <c r="D34" i="5"/>
  <c r="Q34" i="5" s="1"/>
  <c r="D36" i="5"/>
  <c r="Q36" i="5" s="1"/>
  <c r="D44" i="5"/>
  <c r="Q44" i="5" s="1"/>
  <c r="Q67" i="5" l="1"/>
  <c r="Q69" i="5"/>
  <c r="Q84" i="5"/>
  <c r="Q64" i="5"/>
  <c r="Q55" i="5"/>
  <c r="Q58" i="5"/>
  <c r="Q52" i="5"/>
  <c r="Q66" i="5"/>
  <c r="Q50" i="5"/>
  <c r="Q96" i="5"/>
  <c r="Q72" i="5"/>
  <c r="Q88" i="5"/>
  <c r="Q60" i="5"/>
  <c r="Q85" i="5"/>
  <c r="Q86" i="5"/>
  <c r="Q75" i="5"/>
  <c r="Q74" i="5"/>
  <c r="Q95" i="5"/>
  <c r="Q68" i="5"/>
  <c r="Q80" i="5"/>
  <c r="E58" i="5"/>
  <c r="E84" i="5"/>
  <c r="E71" i="5"/>
  <c r="E99" i="5"/>
  <c r="E73" i="5"/>
  <c r="E86" i="5"/>
  <c r="E88" i="5"/>
  <c r="E50" i="5"/>
  <c r="E51" i="5"/>
  <c r="E68" i="5"/>
  <c r="E85" i="5"/>
  <c r="E64" i="5"/>
  <c r="E62" i="5"/>
  <c r="E52" i="5"/>
  <c r="E69" i="5"/>
  <c r="E93" i="5"/>
  <c r="E87" i="5"/>
  <c r="E63" i="5"/>
  <c r="E80" i="5"/>
  <c r="E76" i="5"/>
  <c r="E95" i="5"/>
  <c r="E53" i="5"/>
  <c r="E70" i="5"/>
  <c r="E48" i="5"/>
  <c r="E79" i="5"/>
  <c r="E66" i="5"/>
  <c r="E49" i="5"/>
  <c r="E90" i="5"/>
  <c r="E96" i="5"/>
  <c r="E75" i="5"/>
  <c r="E94" i="5"/>
  <c r="E60" i="5"/>
  <c r="E56" i="5"/>
  <c r="E54" i="5"/>
  <c r="E98" i="5"/>
  <c r="E92" i="5"/>
  <c r="E77" i="5"/>
  <c r="Q63" i="5"/>
  <c r="Q90" i="5"/>
  <c r="Q57" i="5"/>
  <c r="Q51" i="5"/>
  <c r="E3" i="5"/>
  <c r="F2" i="5" s="1"/>
  <c r="Q79" i="5"/>
  <c r="Q99" i="5"/>
  <c r="Q89" i="5"/>
  <c r="Q62" i="5"/>
  <c r="Q76" i="5"/>
  <c r="Q82" i="5"/>
  <c r="Q70" i="5"/>
  <c r="Q97" i="5"/>
  <c r="Q87" i="5"/>
  <c r="Q65" i="5"/>
  <c r="E11" i="5"/>
  <c r="D101" i="5"/>
  <c r="E21" i="5"/>
  <c r="E16" i="5"/>
  <c r="E8" i="5"/>
  <c r="E17" i="5"/>
  <c r="E13" i="5"/>
  <c r="E20" i="5"/>
  <c r="E18" i="5"/>
  <c r="E14" i="5"/>
  <c r="E12" i="5"/>
  <c r="E10" i="5"/>
  <c r="E9" i="5"/>
  <c r="G3" i="6"/>
  <c r="H3" i="6" s="1"/>
  <c r="E34" i="5"/>
  <c r="F3" i="5"/>
  <c r="G2" i="5" s="1"/>
  <c r="E40" i="5"/>
  <c r="E24" i="5"/>
  <c r="E100" i="5"/>
  <c r="E46" i="5"/>
  <c r="E44" i="5"/>
  <c r="E42" i="5"/>
  <c r="E45" i="5"/>
  <c r="E41" i="5"/>
  <c r="E39" i="5"/>
  <c r="E37" i="5"/>
  <c r="E28" i="5"/>
  <c r="E33" i="5"/>
  <c r="E26" i="5"/>
  <c r="E29" i="5"/>
  <c r="E22" i="5"/>
  <c r="E15" i="5" l="1"/>
  <c r="E91" i="5"/>
  <c r="E61" i="5"/>
  <c r="E31" i="5"/>
  <c r="E35" i="5"/>
  <c r="E25" i="5"/>
  <c r="E59" i="5"/>
  <c r="F69" i="5"/>
  <c r="F97" i="5"/>
  <c r="F58" i="5"/>
  <c r="F84" i="5"/>
  <c r="F71" i="5"/>
  <c r="F54" i="5"/>
  <c r="F52" i="5"/>
  <c r="F61" i="5"/>
  <c r="F93" i="5"/>
  <c r="F95" i="5"/>
  <c r="F55" i="5"/>
  <c r="F49" i="5"/>
  <c r="F83" i="5"/>
  <c r="F81" i="5"/>
  <c r="F50" i="5"/>
  <c r="F65" i="5"/>
  <c r="F67" i="5"/>
  <c r="F82" i="5"/>
  <c r="F76" i="5"/>
  <c r="F89" i="5"/>
  <c r="F74" i="5"/>
  <c r="F53" i="5"/>
  <c r="F63" i="5"/>
  <c r="F80" i="5"/>
  <c r="F99" i="5"/>
  <c r="F57" i="5"/>
  <c r="F72" i="5"/>
  <c r="F48" i="5"/>
  <c r="F78" i="5"/>
  <c r="F59" i="5"/>
  <c r="F91" i="5"/>
  <c r="F70" i="5"/>
  <c r="F87" i="5"/>
  <c r="F66" i="5"/>
  <c r="F64" i="5"/>
  <c r="F51" i="5"/>
  <c r="F68" i="5"/>
  <c r="F85" i="5"/>
  <c r="F79" i="5"/>
  <c r="F60" i="5"/>
  <c r="F73" i="5"/>
  <c r="F98" i="5"/>
  <c r="F90" i="5"/>
  <c r="F96" i="5"/>
  <c r="F88" i="5"/>
  <c r="F56" i="5"/>
  <c r="F92" i="5"/>
  <c r="F86" i="5"/>
  <c r="F62" i="5"/>
  <c r="F75" i="5"/>
  <c r="F47" i="5"/>
  <c r="F94" i="5"/>
  <c r="F77" i="5"/>
  <c r="E30" i="5"/>
  <c r="E83" i="5"/>
  <c r="E36" i="5"/>
  <c r="E27" i="5"/>
  <c r="E74" i="5"/>
  <c r="E82" i="5"/>
  <c r="E47" i="5"/>
  <c r="E55" i="5"/>
  <c r="E57" i="5"/>
  <c r="E97" i="5"/>
  <c r="E43" i="5"/>
  <c r="E89" i="5"/>
  <c r="E67" i="5"/>
  <c r="E72" i="5"/>
  <c r="E19" i="5"/>
  <c r="E81" i="5"/>
  <c r="E23" i="5"/>
  <c r="E32" i="5"/>
  <c r="E38" i="5"/>
  <c r="E78" i="5"/>
  <c r="E65" i="5"/>
  <c r="F12" i="5"/>
  <c r="F10" i="5"/>
  <c r="F8" i="5"/>
  <c r="F14" i="5"/>
  <c r="F22" i="5"/>
  <c r="F11" i="5"/>
  <c r="F41" i="5"/>
  <c r="F20" i="5"/>
  <c r="F17" i="5"/>
  <c r="F9" i="5"/>
  <c r="F18" i="5"/>
  <c r="F15" i="5"/>
  <c r="F13" i="5"/>
  <c r="F43" i="5"/>
  <c r="F16" i="5"/>
  <c r="F31" i="5"/>
  <c r="F46" i="5"/>
  <c r="F35" i="5"/>
  <c r="F36" i="5"/>
  <c r="F33" i="5"/>
  <c r="F27" i="5"/>
  <c r="F30" i="5"/>
  <c r="F37" i="5"/>
  <c r="F100" i="5"/>
  <c r="F45" i="5"/>
  <c r="F40" i="5"/>
  <c r="F39" i="5"/>
  <c r="F21" i="5"/>
  <c r="F26" i="5"/>
  <c r="G3" i="5"/>
  <c r="H2" i="5" s="1"/>
  <c r="F25" i="5"/>
  <c r="F44" i="5"/>
  <c r="F42" i="5"/>
  <c r="F38" i="5"/>
  <c r="F34" i="5"/>
  <c r="F29" i="5"/>
  <c r="F32" i="5"/>
  <c r="F23" i="5"/>
  <c r="F28" i="5"/>
  <c r="F19" i="5"/>
  <c r="F24" i="5"/>
  <c r="G59" i="5" l="1"/>
  <c r="G89" i="5"/>
  <c r="G73" i="5"/>
  <c r="G50" i="5"/>
  <c r="G60" i="5"/>
  <c r="G85" i="5"/>
  <c r="G62" i="5"/>
  <c r="G67" i="5"/>
  <c r="G51" i="5"/>
  <c r="G83" i="5"/>
  <c r="G84" i="5"/>
  <c r="G63" i="5"/>
  <c r="G61" i="5"/>
  <c r="G87" i="5"/>
  <c r="G49" i="5"/>
  <c r="H82" i="5"/>
  <c r="H95" i="5"/>
  <c r="H56" i="5"/>
  <c r="H69" i="5"/>
  <c r="H71" i="5"/>
  <c r="H84" i="5"/>
  <c r="H59" i="5"/>
  <c r="H50" i="5"/>
  <c r="H65" i="5"/>
  <c r="H78" i="5"/>
  <c r="H97" i="5"/>
  <c r="H91" i="5"/>
  <c r="H87" i="5"/>
  <c r="H55" i="5"/>
  <c r="H75" i="5"/>
  <c r="H88" i="5"/>
  <c r="H64" i="5"/>
  <c r="G81" i="5"/>
  <c r="G64" i="5"/>
  <c r="G92" i="5"/>
  <c r="G57" i="5"/>
  <c r="G99" i="5"/>
  <c r="G52" i="5"/>
  <c r="G72" i="5"/>
  <c r="G74" i="5"/>
  <c r="G82" i="5"/>
  <c r="G65" i="5"/>
  <c r="G96" i="5"/>
  <c r="G79" i="5"/>
  <c r="G70" i="5"/>
  <c r="G91" i="5"/>
  <c r="G80" i="5"/>
  <c r="G95" i="5"/>
  <c r="G93" i="5"/>
  <c r="G77" i="5"/>
  <c r="G68" i="5"/>
  <c r="G53" i="5"/>
  <c r="G54" i="5"/>
  <c r="E101" i="5"/>
  <c r="G4" i="6" s="1"/>
  <c r="H4" i="6" s="1"/>
  <c r="G71" i="5"/>
  <c r="G97" i="5"/>
  <c r="G56" i="5"/>
  <c r="G88" i="5"/>
  <c r="G98" i="5"/>
  <c r="G66" i="5"/>
  <c r="G76" i="5"/>
  <c r="G58" i="5"/>
  <c r="G90" i="5"/>
  <c r="G69" i="5"/>
  <c r="G94" i="5"/>
  <c r="G75" i="5"/>
  <c r="G47" i="5"/>
  <c r="G78" i="5"/>
  <c r="G48" i="5"/>
  <c r="G55" i="5"/>
  <c r="G86" i="5"/>
  <c r="G17" i="5"/>
  <c r="G8" i="5"/>
  <c r="G14" i="5"/>
  <c r="G45" i="5"/>
  <c r="G15" i="5"/>
  <c r="G13" i="5"/>
  <c r="G11" i="5"/>
  <c r="G38" i="5"/>
  <c r="G34" i="5"/>
  <c r="G32" i="5"/>
  <c r="G30" i="5"/>
  <c r="G28" i="5"/>
  <c r="H3" i="5"/>
  <c r="I2" i="5" s="1"/>
  <c r="G37" i="5"/>
  <c r="G35" i="5"/>
  <c r="G33" i="5"/>
  <c r="G26" i="5"/>
  <c r="G9" i="5"/>
  <c r="F101" i="5"/>
  <c r="G5" i="6" s="1"/>
  <c r="H5" i="6" s="1"/>
  <c r="G42" i="5"/>
  <c r="G39" i="5"/>
  <c r="G19" i="5"/>
  <c r="G10" i="5"/>
  <c r="G29" i="5"/>
  <c r="G27" i="5"/>
  <c r="G25" i="5"/>
  <c r="G20" i="5"/>
  <c r="G12" i="5"/>
  <c r="G46" i="5"/>
  <c r="G44" i="5"/>
  <c r="G40" i="5"/>
  <c r="G43" i="5"/>
  <c r="G41" i="5"/>
  <c r="G36" i="5"/>
  <c r="G31" i="5"/>
  <c r="G24" i="5"/>
  <c r="G23" i="5"/>
  <c r="G18" i="5"/>
  <c r="G100" i="5"/>
  <c r="G22" i="5"/>
  <c r="G21" i="5"/>
  <c r="G16" i="5"/>
  <c r="H72" i="5" l="1"/>
  <c r="H96" i="5"/>
  <c r="H98" i="5"/>
  <c r="H48" i="5"/>
  <c r="H54" i="5"/>
  <c r="H52" i="5"/>
  <c r="I59" i="5"/>
  <c r="I93" i="5"/>
  <c r="I68" i="5"/>
  <c r="I71" i="5"/>
  <c r="I84" i="5"/>
  <c r="I50" i="5"/>
  <c r="I48" i="5"/>
  <c r="I99" i="5"/>
  <c r="I89" i="5"/>
  <c r="I47" i="5"/>
  <c r="I62" i="5"/>
  <c r="I83" i="5"/>
  <c r="I77" i="5"/>
  <c r="I90" i="5"/>
  <c r="I66" i="5"/>
  <c r="I60" i="5"/>
  <c r="I98" i="5"/>
  <c r="I92" i="5"/>
  <c r="H99" i="5"/>
  <c r="H63" i="5"/>
  <c r="H85" i="5"/>
  <c r="H73" i="5"/>
  <c r="H51" i="5"/>
  <c r="H67" i="5"/>
  <c r="H61" i="5"/>
  <c r="H90" i="5"/>
  <c r="H74" i="5"/>
  <c r="H62" i="5"/>
  <c r="H92" i="5"/>
  <c r="H79" i="5"/>
  <c r="H70" i="5"/>
  <c r="H49" i="5"/>
  <c r="H81" i="5"/>
  <c r="H83" i="5"/>
  <c r="H68" i="5"/>
  <c r="H77" i="5"/>
  <c r="H93" i="5"/>
  <c r="H47" i="5"/>
  <c r="H60" i="5"/>
  <c r="H58" i="5"/>
  <c r="H66" i="5"/>
  <c r="H86" i="5"/>
  <c r="H57" i="5"/>
  <c r="H80" i="5"/>
  <c r="H89" i="5"/>
  <c r="H94" i="5"/>
  <c r="H53" i="5"/>
  <c r="H76" i="5"/>
  <c r="H26" i="5"/>
  <c r="H43" i="5"/>
  <c r="H24" i="5"/>
  <c r="H20" i="5"/>
  <c r="H22" i="5"/>
  <c r="H18" i="5"/>
  <c r="H16" i="5"/>
  <c r="H14" i="5"/>
  <c r="H10" i="5"/>
  <c r="H12" i="5"/>
  <c r="H21" i="5"/>
  <c r="H39" i="5"/>
  <c r="H13" i="5"/>
  <c r="H45" i="5"/>
  <c r="H33" i="5"/>
  <c r="H23" i="5"/>
  <c r="H27" i="5"/>
  <c r="H11" i="5"/>
  <c r="H37" i="5"/>
  <c r="H25" i="5"/>
  <c r="H19" i="5"/>
  <c r="H40" i="5"/>
  <c r="H17" i="5"/>
  <c r="H36" i="5"/>
  <c r="H100" i="5"/>
  <c r="H32" i="5"/>
  <c r="H8" i="5"/>
  <c r="H29" i="5"/>
  <c r="H44" i="5"/>
  <c r="H41" i="5"/>
  <c r="H15" i="5"/>
  <c r="H42" i="5"/>
  <c r="H31" i="5"/>
  <c r="H38" i="5"/>
  <c r="H9" i="5"/>
  <c r="H34" i="5"/>
  <c r="H30" i="5"/>
  <c r="H35" i="5"/>
  <c r="H28" i="5"/>
  <c r="G101" i="5"/>
  <c r="G6" i="6" s="1"/>
  <c r="H6" i="6" s="1"/>
  <c r="I3" i="5"/>
  <c r="J2" i="5" s="1"/>
  <c r="H46" i="5"/>
  <c r="I73" i="5" l="1"/>
  <c r="I76" i="5"/>
  <c r="I64" i="5"/>
  <c r="I85" i="5"/>
  <c r="I61" i="5"/>
  <c r="I97" i="5"/>
  <c r="J80" i="5"/>
  <c r="J52" i="5"/>
  <c r="J54" i="5"/>
  <c r="J67" i="5"/>
  <c r="J82" i="5"/>
  <c r="J73" i="5"/>
  <c r="J88" i="5"/>
  <c r="J65" i="5"/>
  <c r="J48" i="5"/>
  <c r="J87" i="5"/>
  <c r="J95" i="5"/>
  <c r="J70" i="5"/>
  <c r="J99" i="5"/>
  <c r="J50" i="5"/>
  <c r="J78" i="5"/>
  <c r="J97" i="5"/>
  <c r="J59" i="5"/>
  <c r="J76" i="5"/>
  <c r="J89" i="5"/>
  <c r="J83" i="5"/>
  <c r="J64" i="5"/>
  <c r="J47" i="5"/>
  <c r="J98" i="5"/>
  <c r="J62" i="5"/>
  <c r="J49" i="5"/>
  <c r="J58" i="5"/>
  <c r="J66" i="5"/>
  <c r="J60" i="5"/>
  <c r="J75" i="5"/>
  <c r="J51" i="5"/>
  <c r="I75" i="5"/>
  <c r="I53" i="5"/>
  <c r="I78" i="5"/>
  <c r="I86" i="5"/>
  <c r="I56" i="5"/>
  <c r="I67" i="5"/>
  <c r="I96" i="5"/>
  <c r="I91" i="5"/>
  <c r="I52" i="5"/>
  <c r="I74" i="5"/>
  <c r="I69" i="5"/>
  <c r="I81" i="5"/>
  <c r="I79" i="5"/>
  <c r="I54" i="5"/>
  <c r="I58" i="5"/>
  <c r="I80" i="5"/>
  <c r="I55" i="5"/>
  <c r="I63" i="5"/>
  <c r="I88" i="5"/>
  <c r="I65" i="5"/>
  <c r="I57" i="5"/>
  <c r="I72" i="5"/>
  <c r="I94" i="5"/>
  <c r="I51" i="5"/>
  <c r="I95" i="5"/>
  <c r="I82" i="5"/>
  <c r="I70" i="5"/>
  <c r="I49" i="5"/>
  <c r="I87" i="5"/>
  <c r="H101" i="5"/>
  <c r="G7" i="6" s="1"/>
  <c r="H7" i="6" s="1"/>
  <c r="I9" i="5"/>
  <c r="I10" i="5"/>
  <c r="I8" i="5"/>
  <c r="I45" i="5"/>
  <c r="J3" i="5"/>
  <c r="K2" i="5" s="1"/>
  <c r="J34" i="5"/>
  <c r="J36" i="5"/>
  <c r="J38" i="5"/>
  <c r="J40" i="5"/>
  <c r="J42" i="5"/>
  <c r="J44" i="5"/>
  <c r="J25" i="5"/>
  <c r="J37" i="5"/>
  <c r="I21" i="5"/>
  <c r="I46" i="5"/>
  <c r="I26" i="5"/>
  <c r="I22" i="5"/>
  <c r="I16" i="5"/>
  <c r="I14" i="5"/>
  <c r="I12" i="5"/>
  <c r="I39" i="5"/>
  <c r="I42" i="5"/>
  <c r="I18" i="5"/>
  <c r="I100" i="5"/>
  <c r="I38" i="5"/>
  <c r="I31" i="5"/>
  <c r="I40" i="5"/>
  <c r="I30" i="5"/>
  <c r="I20" i="5"/>
  <c r="I36" i="5"/>
  <c r="I37" i="5"/>
  <c r="I29" i="5"/>
  <c r="I15" i="5"/>
  <c r="I32" i="5"/>
  <c r="I19" i="5"/>
  <c r="I11" i="5"/>
  <c r="I41" i="5"/>
  <c r="I24" i="5"/>
  <c r="I23" i="5"/>
  <c r="I17" i="5"/>
  <c r="I13" i="5"/>
  <c r="I43" i="5"/>
  <c r="I44" i="5"/>
  <c r="I27" i="5"/>
  <c r="I28" i="5"/>
  <c r="I33" i="5"/>
  <c r="I25" i="5"/>
  <c r="I35" i="5"/>
  <c r="I34" i="5"/>
  <c r="J77" i="5" l="1"/>
  <c r="J74" i="5"/>
  <c r="J72" i="5"/>
  <c r="J81" i="5"/>
  <c r="J57" i="5"/>
  <c r="K55" i="5"/>
  <c r="K60" i="5"/>
  <c r="J85" i="5"/>
  <c r="J68" i="5"/>
  <c r="J61" i="5"/>
  <c r="J79" i="5"/>
  <c r="J63" i="5"/>
  <c r="J84" i="5"/>
  <c r="J96" i="5"/>
  <c r="J86" i="5"/>
  <c r="J56" i="5"/>
  <c r="J69" i="5"/>
  <c r="J71" i="5"/>
  <c r="J17" i="5"/>
  <c r="J55" i="5"/>
  <c r="J94" i="5"/>
  <c r="J53" i="5"/>
  <c r="J92" i="5"/>
  <c r="J45" i="5"/>
  <c r="J93" i="5"/>
  <c r="J41" i="5"/>
  <c r="J91" i="5"/>
  <c r="J90" i="5"/>
  <c r="J46" i="5"/>
  <c r="J32" i="5"/>
  <c r="J30" i="5"/>
  <c r="J28" i="5"/>
  <c r="J26" i="5"/>
  <c r="J22" i="5"/>
  <c r="J24" i="5"/>
  <c r="J16" i="5"/>
  <c r="J15" i="5"/>
  <c r="J43" i="5"/>
  <c r="J23" i="5"/>
  <c r="J20" i="5"/>
  <c r="J18" i="5"/>
  <c r="J33" i="5"/>
  <c r="J27" i="5"/>
  <c r="J35" i="5"/>
  <c r="J31" i="5"/>
  <c r="J13" i="5"/>
  <c r="J14" i="5"/>
  <c r="J21" i="5"/>
  <c r="J12" i="5"/>
  <c r="J29" i="5"/>
  <c r="J19" i="5"/>
  <c r="J9" i="5"/>
  <c r="J10" i="5"/>
  <c r="J39" i="5"/>
  <c r="J8" i="5"/>
  <c r="K3" i="5"/>
  <c r="L2" i="5" s="1"/>
  <c r="J11" i="5"/>
  <c r="I101" i="5"/>
  <c r="G8" i="6" s="1"/>
  <c r="H8" i="6" s="1"/>
  <c r="J100" i="5"/>
  <c r="K79" i="5" l="1"/>
  <c r="K91" i="5"/>
  <c r="K54" i="5"/>
  <c r="K95" i="5"/>
  <c r="K96" i="5"/>
  <c r="K76" i="5"/>
  <c r="K56" i="5"/>
  <c r="K53" i="5"/>
  <c r="K59" i="5"/>
  <c r="K75" i="5"/>
  <c r="K61" i="5"/>
  <c r="K52" i="5"/>
  <c r="K58" i="5"/>
  <c r="K78" i="5"/>
  <c r="K80" i="5"/>
  <c r="K93" i="5"/>
  <c r="K49" i="5"/>
  <c r="K67" i="5"/>
  <c r="K64" i="5"/>
  <c r="K63" i="5"/>
  <c r="K99" i="5"/>
  <c r="K97" i="5"/>
  <c r="K65" i="5"/>
  <c r="K47" i="5"/>
  <c r="K70" i="5"/>
  <c r="K83" i="5"/>
  <c r="K92" i="5"/>
  <c r="K48" i="5"/>
  <c r="K82" i="5"/>
  <c r="K69" i="5"/>
  <c r="K72" i="5"/>
  <c r="K57" i="5"/>
  <c r="K62" i="5"/>
  <c r="K89" i="5"/>
  <c r="K94" i="5"/>
  <c r="K98" i="5"/>
  <c r="K77" i="5"/>
  <c r="K50" i="5"/>
  <c r="K66" i="5"/>
  <c r="K51" i="5"/>
  <c r="K86" i="5"/>
  <c r="K71" i="5"/>
  <c r="K81" i="5"/>
  <c r="K90" i="5"/>
  <c r="L48" i="5"/>
  <c r="L54" i="5"/>
  <c r="L97" i="5"/>
  <c r="L67" i="5"/>
  <c r="L89" i="5"/>
  <c r="L64" i="5"/>
  <c r="L53" i="5"/>
  <c r="L79" i="5"/>
  <c r="L77" i="5"/>
  <c r="K88" i="5"/>
  <c r="K87" i="5"/>
  <c r="K84" i="5"/>
  <c r="K85" i="5"/>
  <c r="K74" i="5"/>
  <c r="K68" i="5"/>
  <c r="K73" i="5"/>
  <c r="K46" i="5"/>
  <c r="K38" i="5"/>
  <c r="K11" i="5"/>
  <c r="K42" i="5"/>
  <c r="K21" i="5"/>
  <c r="K28" i="5"/>
  <c r="K100" i="5"/>
  <c r="K32" i="5"/>
  <c r="K40" i="5"/>
  <c r="K25" i="5"/>
  <c r="K15" i="5"/>
  <c r="K19" i="5"/>
  <c r="K20" i="5"/>
  <c r="K24" i="5"/>
  <c r="K36" i="5"/>
  <c r="K22" i="5"/>
  <c r="K39" i="5"/>
  <c r="K31" i="5"/>
  <c r="K23" i="5"/>
  <c r="K13" i="5"/>
  <c r="K43" i="5"/>
  <c r="K37" i="5"/>
  <c r="K33" i="5"/>
  <c r="J101" i="5"/>
  <c r="G9" i="6" s="1"/>
  <c r="H9" i="6" s="1"/>
  <c r="K44" i="5"/>
  <c r="K30" i="5"/>
  <c r="K41" i="5"/>
  <c r="K16" i="5"/>
  <c r="K29" i="5"/>
  <c r="K9" i="5"/>
  <c r="L3" i="5"/>
  <c r="M2" i="5" s="1"/>
  <c r="K34" i="5"/>
  <c r="K26" i="5"/>
  <c r="K18" i="5"/>
  <c r="K17" i="5"/>
  <c r="K14" i="5"/>
  <c r="K45" i="5"/>
  <c r="K12" i="5"/>
  <c r="K35" i="5"/>
  <c r="K10" i="5"/>
  <c r="K27" i="5"/>
  <c r="K8" i="5"/>
  <c r="L72" i="5" l="1"/>
  <c r="L71" i="5"/>
  <c r="L81" i="5"/>
  <c r="L68" i="5"/>
  <c r="L56" i="5"/>
  <c r="L73" i="5"/>
  <c r="L61" i="5"/>
  <c r="L70" i="5"/>
  <c r="L90" i="5"/>
  <c r="L75" i="5"/>
  <c r="L50" i="5"/>
  <c r="L92" i="5"/>
  <c r="L60" i="5"/>
  <c r="M91" i="5"/>
  <c r="M48" i="5"/>
  <c r="M76" i="5"/>
  <c r="M78" i="5"/>
  <c r="M50" i="5"/>
  <c r="M65" i="5"/>
  <c r="M77" i="5"/>
  <c r="M56" i="5"/>
  <c r="M95" i="5"/>
  <c r="M54" i="5"/>
  <c r="M86" i="5"/>
  <c r="M93" i="5"/>
  <c r="M97" i="5"/>
  <c r="M71" i="5"/>
  <c r="M52" i="5"/>
  <c r="M69" i="5"/>
  <c r="M80" i="5"/>
  <c r="M55" i="5"/>
  <c r="M68" i="5"/>
  <c r="M49" i="5"/>
  <c r="M57" i="5"/>
  <c r="L49" i="5"/>
  <c r="L63" i="5"/>
  <c r="L62" i="5"/>
  <c r="L86" i="5"/>
  <c r="L93" i="5"/>
  <c r="L84" i="5"/>
  <c r="L57" i="5"/>
  <c r="L98" i="5"/>
  <c r="L55" i="5"/>
  <c r="L51" i="5"/>
  <c r="L96" i="5"/>
  <c r="L59" i="5"/>
  <c r="L58" i="5"/>
  <c r="L87" i="5"/>
  <c r="L69" i="5"/>
  <c r="L65" i="5"/>
  <c r="L83" i="5"/>
  <c r="L47" i="5"/>
  <c r="L95" i="5"/>
  <c r="L66" i="5"/>
  <c r="L52" i="5"/>
  <c r="L78" i="5"/>
  <c r="L94" i="5"/>
  <c r="L88" i="5"/>
  <c r="L91" i="5"/>
  <c r="L99" i="5"/>
  <c r="L82" i="5"/>
  <c r="L80" i="5"/>
  <c r="L85" i="5"/>
  <c r="L74" i="5"/>
  <c r="L76" i="5"/>
  <c r="L45" i="5"/>
  <c r="L39" i="5"/>
  <c r="L29" i="5"/>
  <c r="L100" i="5"/>
  <c r="L36" i="5"/>
  <c r="L21" i="5"/>
  <c r="L17" i="5"/>
  <c r="L41" i="5"/>
  <c r="L10" i="5"/>
  <c r="L25" i="5"/>
  <c r="L37" i="5"/>
  <c r="L22" i="5"/>
  <c r="L44" i="5"/>
  <c r="L34" i="5"/>
  <c r="L20" i="5"/>
  <c r="L31" i="5"/>
  <c r="L23" i="5"/>
  <c r="L11" i="5"/>
  <c r="L24" i="5"/>
  <c r="L38" i="5"/>
  <c r="L46" i="5"/>
  <c r="L8" i="5"/>
  <c r="L15" i="5"/>
  <c r="L16" i="5"/>
  <c r="L9" i="5"/>
  <c r="L43" i="5"/>
  <c r="L33" i="5"/>
  <c r="L12" i="5"/>
  <c r="L28" i="5"/>
  <c r="L32" i="5"/>
  <c r="L35" i="5"/>
  <c r="L14" i="5"/>
  <c r="L26" i="5"/>
  <c r="M3" i="5"/>
  <c r="N2" i="5" s="1"/>
  <c r="L27" i="5"/>
  <c r="L19" i="5"/>
  <c r="L42" i="5"/>
  <c r="L30" i="5"/>
  <c r="K101" i="5"/>
  <c r="G10" i="6" s="1"/>
  <c r="H10" i="6" s="1"/>
  <c r="L13" i="5"/>
  <c r="L18" i="5"/>
  <c r="L40" i="5"/>
  <c r="M84" i="5" l="1"/>
  <c r="M66" i="5"/>
  <c r="M67" i="5"/>
  <c r="M62" i="5"/>
  <c r="M90" i="5"/>
  <c r="M87" i="5"/>
  <c r="M88" i="5"/>
  <c r="M94" i="5"/>
  <c r="M58" i="5"/>
  <c r="M73" i="5"/>
  <c r="N61" i="5"/>
  <c r="N63" i="5"/>
  <c r="N91" i="5"/>
  <c r="N48" i="5"/>
  <c r="N76" i="5"/>
  <c r="N78" i="5"/>
  <c r="N47" i="5"/>
  <c r="N62" i="5"/>
  <c r="N79" i="5"/>
  <c r="N58" i="5"/>
  <c r="N60" i="5"/>
  <c r="N82" i="5"/>
  <c r="N73" i="5"/>
  <c r="N88" i="5"/>
  <c r="N50" i="5"/>
  <c r="N65" i="5"/>
  <c r="N80" i="5"/>
  <c r="N54" i="5"/>
  <c r="N69" i="5"/>
  <c r="N86" i="5"/>
  <c r="N93" i="5"/>
  <c r="N85" i="5"/>
  <c r="N87" i="5"/>
  <c r="N57" i="5"/>
  <c r="N81" i="5"/>
  <c r="M47" i="5"/>
  <c r="M92" i="5"/>
  <c r="M85" i="5"/>
  <c r="M75" i="5"/>
  <c r="M60" i="5"/>
  <c r="M74" i="5"/>
  <c r="M51" i="5"/>
  <c r="M61" i="5"/>
  <c r="M70" i="5"/>
  <c r="M82" i="5"/>
  <c r="M83" i="5"/>
  <c r="M72" i="5"/>
  <c r="M53" i="5"/>
  <c r="M99" i="5"/>
  <c r="M59" i="5"/>
  <c r="M98" i="5"/>
  <c r="M79" i="5"/>
  <c r="M63" i="5"/>
  <c r="M64" i="5"/>
  <c r="M81" i="5"/>
  <c r="M89" i="5"/>
  <c r="M96" i="5"/>
  <c r="L101" i="5"/>
  <c r="G11" i="6" s="1"/>
  <c r="H11" i="6" s="1"/>
  <c r="M30" i="5"/>
  <c r="M12" i="5"/>
  <c r="M29" i="5"/>
  <c r="M23" i="5"/>
  <c r="M24" i="5"/>
  <c r="M14" i="5"/>
  <c r="M16" i="5"/>
  <c r="M18" i="5"/>
  <c r="M25" i="5"/>
  <c r="M17" i="5"/>
  <c r="M22" i="5"/>
  <c r="M8" i="5"/>
  <c r="M45" i="5"/>
  <c r="M39" i="5"/>
  <c r="M33" i="5"/>
  <c r="M20" i="5"/>
  <c r="M21" i="5"/>
  <c r="M19" i="5"/>
  <c r="M10" i="5"/>
  <c r="N3" i="5"/>
  <c r="O2" i="5" s="1"/>
  <c r="M26" i="5"/>
  <c r="M44" i="5"/>
  <c r="M41" i="5"/>
  <c r="M37" i="5"/>
  <c r="M34" i="5"/>
  <c r="M38" i="5"/>
  <c r="M27" i="5"/>
  <c r="M15" i="5"/>
  <c r="M13" i="5"/>
  <c r="M100" i="5"/>
  <c r="M40" i="5"/>
  <c r="M43" i="5"/>
  <c r="M32" i="5"/>
  <c r="M35" i="5"/>
  <c r="M31" i="5"/>
  <c r="M28" i="5"/>
  <c r="M46" i="5"/>
  <c r="M42" i="5"/>
  <c r="M36" i="5"/>
  <c r="M11" i="5"/>
  <c r="M9" i="5"/>
  <c r="N55" i="5" l="1"/>
  <c r="N71" i="5"/>
  <c r="N74" i="5"/>
  <c r="N56" i="5"/>
  <c r="N97" i="5"/>
  <c r="N59" i="5"/>
  <c r="N83" i="5"/>
  <c r="N92" i="5"/>
  <c r="N68" i="5"/>
  <c r="N96" i="5"/>
  <c r="N89" i="5"/>
  <c r="N66" i="5"/>
  <c r="N77" i="5"/>
  <c r="N94" i="5"/>
  <c r="N90" i="5"/>
  <c r="N72" i="5"/>
  <c r="N99" i="5"/>
  <c r="N64" i="5"/>
  <c r="N67" i="5"/>
  <c r="N51" i="5"/>
  <c r="N70" i="5"/>
  <c r="N52" i="5"/>
  <c r="O61" i="5"/>
  <c r="P61" i="5" s="1"/>
  <c r="O63" i="5"/>
  <c r="P63" i="5" s="1"/>
  <c r="O64" i="5"/>
  <c r="O81" i="5"/>
  <c r="P81" i="5" s="1"/>
  <c r="O77" i="5"/>
  <c r="O67" i="5"/>
  <c r="O84" i="5"/>
  <c r="O47" i="5"/>
  <c r="P47" i="5" s="1"/>
  <c r="R47" i="5" s="1"/>
  <c r="O62" i="5"/>
  <c r="P62" i="5" s="1"/>
  <c r="O79" i="5"/>
  <c r="P79" i="5" s="1"/>
  <c r="O52" i="5"/>
  <c r="O58" i="5"/>
  <c r="P58" i="5" s="1"/>
  <c r="O60" i="5"/>
  <c r="P60" i="5" s="1"/>
  <c r="O75" i="5"/>
  <c r="O98" i="5"/>
  <c r="O94" i="5"/>
  <c r="P94" i="5" s="1"/>
  <c r="O82" i="5"/>
  <c r="P82" i="5" s="1"/>
  <c r="O80" i="5"/>
  <c r="P80" i="5" s="1"/>
  <c r="O56" i="5"/>
  <c r="O50" i="5"/>
  <c r="P50" i="5" s="1"/>
  <c r="O48" i="5"/>
  <c r="P48" i="5" s="1"/>
  <c r="R48" i="5" s="1"/>
  <c r="O93" i="5"/>
  <c r="P93" i="5" s="1"/>
  <c r="O73" i="5"/>
  <c r="P73" i="5" s="1"/>
  <c r="O88" i="5"/>
  <c r="P88" i="5" s="1"/>
  <c r="O90" i="5"/>
  <c r="O92" i="5"/>
  <c r="O69" i="5"/>
  <c r="P69" i="5" s="1"/>
  <c r="O78" i="5"/>
  <c r="P78" i="5" s="1"/>
  <c r="O76" i="5"/>
  <c r="P76" i="5" s="1"/>
  <c r="O57" i="5"/>
  <c r="P57" i="5" s="1"/>
  <c r="O83" i="5"/>
  <c r="O70" i="5"/>
  <c r="O53" i="5"/>
  <c r="O99" i="5"/>
  <c r="O68" i="5"/>
  <c r="O95" i="5"/>
  <c r="O51" i="5"/>
  <c r="O97" i="5"/>
  <c r="O55" i="5"/>
  <c r="P55" i="5" s="1"/>
  <c r="O49" i="5"/>
  <c r="N53" i="5"/>
  <c r="N98" i="5"/>
  <c r="N49" i="5"/>
  <c r="N84" i="5"/>
  <c r="N95" i="5"/>
  <c r="N75" i="5"/>
  <c r="N32" i="5"/>
  <c r="N19" i="5"/>
  <c r="N15" i="5"/>
  <c r="M101" i="5"/>
  <c r="G12" i="6" s="1"/>
  <c r="H12" i="6" s="1"/>
  <c r="N40" i="5"/>
  <c r="N42" i="5"/>
  <c r="N20" i="5"/>
  <c r="N13" i="5"/>
  <c r="N16" i="5"/>
  <c r="N43" i="5"/>
  <c r="N18" i="5"/>
  <c r="N11" i="5"/>
  <c r="N46" i="5"/>
  <c r="N34" i="5"/>
  <c r="N39" i="5"/>
  <c r="N37" i="5"/>
  <c r="N38" i="5"/>
  <c r="N24" i="5"/>
  <c r="N33" i="5"/>
  <c r="N14" i="5"/>
  <c r="N100" i="5"/>
  <c r="N41" i="5"/>
  <c r="N17" i="5"/>
  <c r="N8" i="5"/>
  <c r="N45" i="5"/>
  <c r="N30" i="5"/>
  <c r="N44" i="5"/>
  <c r="N35" i="5"/>
  <c r="N31" i="5"/>
  <c r="N26" i="5"/>
  <c r="N29" i="5"/>
  <c r="N28" i="5"/>
  <c r="N27" i="5"/>
  <c r="N10" i="5"/>
  <c r="N25" i="5"/>
  <c r="N23" i="5"/>
  <c r="N22" i="5"/>
  <c r="O3" i="5"/>
  <c r="O14" i="5" s="1"/>
  <c r="N9" i="5"/>
  <c r="N36" i="5"/>
  <c r="N21" i="5"/>
  <c r="N12" i="5"/>
  <c r="P92" i="5" l="1"/>
  <c r="P97" i="5"/>
  <c r="P56" i="5"/>
  <c r="P68" i="5"/>
  <c r="P98" i="5"/>
  <c r="P99" i="5"/>
  <c r="P83" i="5"/>
  <c r="P84" i="5"/>
  <c r="P75" i="5"/>
  <c r="P51" i="5"/>
  <c r="P95" i="5"/>
  <c r="P53" i="5"/>
  <c r="P52" i="5"/>
  <c r="P77" i="5"/>
  <c r="P90" i="5"/>
  <c r="O65" i="5"/>
  <c r="P65" i="5" s="1"/>
  <c r="O74" i="5"/>
  <c r="P74" i="5" s="1"/>
  <c r="P64" i="5"/>
  <c r="O86" i="5"/>
  <c r="P86" i="5" s="1"/>
  <c r="O89" i="5"/>
  <c r="P89" i="5" s="1"/>
  <c r="P70" i="5"/>
  <c r="O85" i="5"/>
  <c r="P85" i="5" s="1"/>
  <c r="O71" i="5"/>
  <c r="P71" i="5" s="1"/>
  <c r="O87" i="5"/>
  <c r="P87" i="5" s="1"/>
  <c r="P67" i="5"/>
  <c r="O91" i="5"/>
  <c r="P91" i="5" s="1"/>
  <c r="O54" i="5"/>
  <c r="P54" i="5" s="1"/>
  <c r="O72" i="5"/>
  <c r="P72" i="5" s="1"/>
  <c r="P49" i="5"/>
  <c r="O66" i="5"/>
  <c r="P66" i="5" s="1"/>
  <c r="O96" i="5"/>
  <c r="P96" i="5" s="1"/>
  <c r="O59" i="5"/>
  <c r="P59" i="5" s="1"/>
  <c r="O41" i="5"/>
  <c r="P41" i="5" s="1"/>
  <c r="R41" i="5" s="1"/>
  <c r="O23" i="5"/>
  <c r="P23" i="5" s="1"/>
  <c r="R23" i="5" s="1"/>
  <c r="O40" i="5"/>
  <c r="P40" i="5" s="1"/>
  <c r="R40" i="5" s="1"/>
  <c r="O16" i="5"/>
  <c r="P16" i="5" s="1"/>
  <c r="R16" i="5" s="1"/>
  <c r="O38" i="5"/>
  <c r="P38" i="5" s="1"/>
  <c r="R38" i="5" s="1"/>
  <c r="O10" i="5"/>
  <c r="P10" i="5" s="1"/>
  <c r="R10" i="5" s="1"/>
  <c r="O46" i="5"/>
  <c r="P46" i="5" s="1"/>
  <c r="R46" i="5" s="1"/>
  <c r="O28" i="5"/>
  <c r="P28" i="5" s="1"/>
  <c r="R28" i="5" s="1"/>
  <c r="O36" i="5"/>
  <c r="P36" i="5" s="1"/>
  <c r="R36" i="5" s="1"/>
  <c r="O9" i="5"/>
  <c r="P9" i="5" s="1"/>
  <c r="R9" i="5" s="1"/>
  <c r="O43" i="5"/>
  <c r="P43" i="5" s="1"/>
  <c r="R43" i="5" s="1"/>
  <c r="O17" i="5"/>
  <c r="P17" i="5" s="1"/>
  <c r="R17" i="5" s="1"/>
  <c r="O31" i="5"/>
  <c r="P31" i="5" s="1"/>
  <c r="R31" i="5" s="1"/>
  <c r="O13" i="5"/>
  <c r="P13" i="5" s="1"/>
  <c r="R13" i="5" s="1"/>
  <c r="P14" i="5"/>
  <c r="R14" i="5" s="1"/>
  <c r="O8" i="5"/>
  <c r="O26" i="5"/>
  <c r="P26" i="5" s="1"/>
  <c r="R26" i="5" s="1"/>
  <c r="O21" i="5"/>
  <c r="P21" i="5" s="1"/>
  <c r="R21" i="5" s="1"/>
  <c r="O19" i="5"/>
  <c r="P19" i="5" s="1"/>
  <c r="R19" i="5" s="1"/>
  <c r="N101" i="5"/>
  <c r="G13" i="6" s="1"/>
  <c r="H13" i="6" s="1"/>
  <c r="O22" i="5"/>
  <c r="P22" i="5" s="1"/>
  <c r="R22" i="5" s="1"/>
  <c r="O45" i="5"/>
  <c r="P45" i="5" s="1"/>
  <c r="R45" i="5" s="1"/>
  <c r="O39" i="5"/>
  <c r="P39" i="5" s="1"/>
  <c r="R39" i="5" s="1"/>
  <c r="O34" i="5"/>
  <c r="P34" i="5" s="1"/>
  <c r="R34" i="5" s="1"/>
  <c r="O37" i="5"/>
  <c r="P37" i="5" s="1"/>
  <c r="R37" i="5" s="1"/>
  <c r="O29" i="5"/>
  <c r="P29" i="5" s="1"/>
  <c r="R29" i="5" s="1"/>
  <c r="O44" i="5"/>
  <c r="P44" i="5" s="1"/>
  <c r="R44" i="5" s="1"/>
  <c r="O24" i="5"/>
  <c r="P24" i="5" s="1"/>
  <c r="R24" i="5" s="1"/>
  <c r="O32" i="5"/>
  <c r="P32" i="5" s="1"/>
  <c r="R32" i="5" s="1"/>
  <c r="O33" i="5"/>
  <c r="P33" i="5" s="1"/>
  <c r="R33" i="5" s="1"/>
  <c r="O20" i="5"/>
  <c r="P20" i="5" s="1"/>
  <c r="R20" i="5" s="1"/>
  <c r="O35" i="5"/>
  <c r="P35" i="5" s="1"/>
  <c r="R35" i="5" s="1"/>
  <c r="O100" i="5"/>
  <c r="P100" i="5" s="1"/>
  <c r="O27" i="5"/>
  <c r="P27" i="5" s="1"/>
  <c r="R27" i="5" s="1"/>
  <c r="O42" i="5"/>
  <c r="P42" i="5" s="1"/>
  <c r="R42" i="5" s="1"/>
  <c r="O25" i="5"/>
  <c r="P25" i="5" s="1"/>
  <c r="R25" i="5" s="1"/>
  <c r="O30" i="5"/>
  <c r="P30" i="5" s="1"/>
  <c r="R30" i="5" s="1"/>
  <c r="O18" i="5"/>
  <c r="P18" i="5" s="1"/>
  <c r="R18" i="5" s="1"/>
  <c r="O11" i="5"/>
  <c r="P11" i="5" s="1"/>
  <c r="R11" i="5" s="1"/>
  <c r="O12" i="5"/>
  <c r="P12" i="5" s="1"/>
  <c r="R12" i="5" s="1"/>
  <c r="O15" i="5"/>
  <c r="P15" i="5" s="1"/>
  <c r="R15" i="5" s="1"/>
  <c r="Q9" i="5" l="1"/>
  <c r="O101" i="5"/>
  <c r="G14" i="6" s="1"/>
  <c r="P8" i="5"/>
  <c r="R8" i="5" s="1"/>
  <c r="H14" i="6" l="1"/>
  <c r="H15" i="6" s="1"/>
  <c r="G15" i="6"/>
  <c r="Q8" i="5"/>
  <c r="P101" i="5"/>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
    <bk>
      <extLst>
        <ext uri="{3e2802c4-a4d2-4d8b-9148-e3be6c30e623}">
          <xlrd:rvb i="0"/>
        </ext>
      </extLst>
    </bk>
    <bk>
      <extLst>
        <ext uri="{3e2802c4-a4d2-4d8b-9148-e3be6c30e623}">
          <xlrd:rvb i="1"/>
        </ext>
      </extLst>
    </bk>
    <bk>
      <extLst>
        <ext uri="{3e2802c4-a4d2-4d8b-9148-e3be6c30e623}">
          <xlrd:rvb i="2"/>
        </ext>
      </extLst>
    </bk>
  </futureMetadata>
  <valueMetadata count="3">
    <bk>
      <rc t="1" v="0"/>
    </bk>
    <bk>
      <rc t="1" v="1"/>
    </bk>
    <bk>
      <rc t="1" v="2"/>
    </bk>
  </valueMetadata>
</metadata>
</file>

<file path=xl/sharedStrings.xml><?xml version="1.0" encoding="utf-8"?>
<sst xmlns="http://schemas.openxmlformats.org/spreadsheetml/2006/main" count="358" uniqueCount="188">
  <si>
    <t>Date</t>
  </si>
  <si>
    <t>Type</t>
  </si>
  <si>
    <t>Nom</t>
  </si>
  <si>
    <t>Montant</t>
  </si>
  <si>
    <t>Notes</t>
  </si>
  <si>
    <t>Mois</t>
  </si>
  <si>
    <t>Janvier</t>
  </si>
  <si>
    <t>Restaurant</t>
  </si>
  <si>
    <t>Février</t>
  </si>
  <si>
    <t>Mars</t>
  </si>
  <si>
    <t>Épicerie</t>
  </si>
  <si>
    <t>Suivi des dépenses 2026</t>
  </si>
  <si>
    <t>Avril</t>
  </si>
  <si>
    <t>Mai</t>
  </si>
  <si>
    <t>Juin</t>
  </si>
  <si>
    <t>Juillet</t>
  </si>
  <si>
    <t>Août</t>
  </si>
  <si>
    <t>Septembre</t>
  </si>
  <si>
    <t>Octobre</t>
  </si>
  <si>
    <t>Novembre</t>
  </si>
  <si>
    <t>Décembre</t>
  </si>
  <si>
    <t>Budget et totaux des dépenses 2026</t>
  </si>
  <si>
    <t>BUDGET</t>
  </si>
  <si>
    <t>TOTAL DÉPENSES PAR MOIS</t>
  </si>
  <si>
    <t>Assurance habitation</t>
  </si>
  <si>
    <t>TYPE DE DÉPENSES</t>
  </si>
  <si>
    <t>NOM DE L'ITEM</t>
  </si>
  <si>
    <t>Intact</t>
  </si>
  <si>
    <t>Manuvie</t>
  </si>
  <si>
    <t>Beneva</t>
  </si>
  <si>
    <t>Assurance-Vie MF</t>
  </si>
  <si>
    <t>Assurance-Vie CL</t>
  </si>
  <si>
    <t>Assurance auto</t>
  </si>
  <si>
    <t>Assurance collective enrichie</t>
  </si>
  <si>
    <t>SSQ</t>
  </si>
  <si>
    <t>Comerco</t>
  </si>
  <si>
    <t>Épargne auto</t>
  </si>
  <si>
    <t>Épargne personnelle</t>
  </si>
  <si>
    <t>Cogeco</t>
  </si>
  <si>
    <t>Électricité</t>
  </si>
  <si>
    <t>Hydro-Québec</t>
  </si>
  <si>
    <t>Entretien extérieur</t>
  </si>
  <si>
    <t>Cellulaire</t>
  </si>
  <si>
    <t>Virgin Plus</t>
  </si>
  <si>
    <t>Prime</t>
  </si>
  <si>
    <t>INDICATEUR SI
ÉCART ENTRE BUDGET ET DÉPENSE</t>
  </si>
  <si>
    <t>Essence hebdomadaire</t>
  </si>
  <si>
    <t>Alcool</t>
  </si>
  <si>
    <t>SAQ</t>
  </si>
  <si>
    <t>TOTAL</t>
  </si>
  <si>
    <t>Coiffure CL</t>
  </si>
  <si>
    <t>Vêtement CL</t>
  </si>
  <si>
    <t>Vêtement MF</t>
  </si>
  <si>
    <t>Pré-arrangement funéraire</t>
  </si>
  <si>
    <t>Médicament MF</t>
  </si>
  <si>
    <t>Médicament CL</t>
  </si>
  <si>
    <t>Médicament autre</t>
  </si>
  <si>
    <t>Loisir</t>
  </si>
  <si>
    <t>Essence vacance</t>
  </si>
  <si>
    <t>Épargne vacance</t>
  </si>
  <si>
    <t>Autre soin de santé MF</t>
  </si>
  <si>
    <t>Autre soin de santé CL</t>
  </si>
  <si>
    <t>Autre dépense MF</t>
  </si>
  <si>
    <t>Autre dépense CL</t>
  </si>
  <si>
    <t>Assurance électro ménager</t>
  </si>
  <si>
    <t>Auto - réparation</t>
  </si>
  <si>
    <t>Auto - permis de conduire CL</t>
  </si>
  <si>
    <t>Auto - permis de conduire MF</t>
  </si>
  <si>
    <t>Auto - immatriculation</t>
  </si>
  <si>
    <t>Stratos</t>
  </si>
  <si>
    <t>Écart entre le budget et la dépense</t>
  </si>
  <si>
    <t>Pour vérification - TOTAL :</t>
  </si>
  <si>
    <t>Dépenses</t>
  </si>
  <si>
    <t>Écart</t>
  </si>
  <si>
    <t>CARRA MF</t>
  </si>
  <si>
    <t>RRQ MF</t>
  </si>
  <si>
    <t>RRQ CL</t>
  </si>
  <si>
    <t>Sécurité vieillesse MF</t>
  </si>
  <si>
    <t>Sources de revenus</t>
  </si>
  <si>
    <t>Total :</t>
  </si>
  <si>
    <t>Total</t>
  </si>
  <si>
    <t>N Hôtel</t>
  </si>
  <si>
    <t>A &amp; W Pont-Rouge</t>
  </si>
  <si>
    <t>Familyprix Pont-Rouge</t>
  </si>
  <si>
    <t>Anti-inflammatoire CL</t>
  </si>
  <si>
    <t>Entrecôte Riverain Qué.</t>
  </si>
  <si>
    <t>Souper avec Andrée et M.-Josée</t>
  </si>
  <si>
    <t>Loyer</t>
  </si>
  <si>
    <t>Costco</t>
  </si>
  <si>
    <t>Essence à 1,33$</t>
  </si>
  <si>
    <t>Normandin</t>
  </si>
  <si>
    <t>Déjeuner</t>
  </si>
  <si>
    <t>Hôpital Enfant-Jésus</t>
  </si>
  <si>
    <t>Stationnement</t>
  </si>
  <si>
    <t>Le P'tit Québec</t>
  </si>
  <si>
    <t>Dentiste</t>
  </si>
  <si>
    <t>Plombage</t>
  </si>
  <si>
    <t>Dollarama</t>
  </si>
  <si>
    <t>Costco pharmacie</t>
  </si>
  <si>
    <t>IGA</t>
  </si>
  <si>
    <t>Maxi</t>
  </si>
  <si>
    <t>Métro</t>
  </si>
  <si>
    <t>Super C</t>
  </si>
  <si>
    <t xml:space="preserve">Electro experts </t>
  </si>
  <si>
    <t xml:space="preserve">Bris de la cuisinière </t>
  </si>
  <si>
    <t xml:space="preserve">Matériel d'artiste </t>
  </si>
  <si>
    <t>CCRSJB</t>
  </si>
  <si>
    <t>souper St Valentin 26</t>
  </si>
  <si>
    <t xml:space="preserve">papetterie </t>
  </si>
  <si>
    <t xml:space="preserve">Amazon Channels  </t>
  </si>
  <si>
    <t>Abonnement Prime</t>
  </si>
  <si>
    <t xml:space="preserve">Jean Coutu </t>
  </si>
  <si>
    <t xml:space="preserve">Crème hydratante </t>
  </si>
  <si>
    <t xml:space="preserve">Ortho Savard </t>
  </si>
  <si>
    <t xml:space="preserve">Orthèse Poignet </t>
  </si>
  <si>
    <t xml:space="preserve">Pizzéria Stratos </t>
  </si>
  <si>
    <t xml:space="preserve">diner avec Clément </t>
  </si>
  <si>
    <t xml:space="preserve">Déjeuner avec Jo </t>
  </si>
  <si>
    <t xml:space="preserve">Buropro </t>
  </si>
  <si>
    <t>Cartons &amp;Crayons</t>
  </si>
  <si>
    <t>Best Buy</t>
  </si>
  <si>
    <t>Souris ordi</t>
  </si>
  <si>
    <t>Mickael</t>
  </si>
  <si>
    <t xml:space="preserve">Tape double face </t>
  </si>
  <si>
    <t xml:space="preserve">Eggs Exquis </t>
  </si>
  <si>
    <t>Déjeuner avec Marlen</t>
  </si>
  <si>
    <t xml:space="preserve">Livraison et canal supplémentaire </t>
  </si>
  <si>
    <t>Virement interac</t>
  </si>
  <si>
    <t xml:space="preserve">Esthétique autre </t>
  </si>
  <si>
    <t xml:space="preserve">Karine Bourassa </t>
  </si>
  <si>
    <t xml:space="preserve">Valérie  Cloutier </t>
  </si>
  <si>
    <t>Traitement Chiro</t>
  </si>
  <si>
    <t xml:space="preserve">Patricia Gauthier </t>
  </si>
  <si>
    <t xml:space="preserve">Amazon  </t>
  </si>
  <si>
    <t>Gabba</t>
  </si>
  <si>
    <t xml:space="preserve">Esthétique manucure </t>
  </si>
  <si>
    <t xml:space="preserve">Manucure </t>
  </si>
  <si>
    <t xml:space="preserve">virement interac Emilie Perron  </t>
  </si>
  <si>
    <t>Mois début</t>
  </si>
  <si>
    <t>Mois fin</t>
  </si>
  <si>
    <t>Lignes à masquer</t>
  </si>
  <si>
    <t>Total général</t>
  </si>
  <si>
    <t>Ordinateur Alexandre Brochu</t>
  </si>
  <si>
    <t>Achat important + de 100$</t>
  </si>
  <si>
    <t>Esthéthique pédicure</t>
  </si>
  <si>
    <t>Coiffure MF</t>
  </si>
  <si>
    <t>SAAQ</t>
  </si>
  <si>
    <t>Séfucod MSP/DIV 1 et DIV 2</t>
  </si>
  <si>
    <t>Coiffure MF2</t>
  </si>
  <si>
    <t>Type de dépenses</t>
  </si>
  <si>
    <t>Totaux par type et mois</t>
  </si>
  <si>
    <t>Trucs pour bien faire la saisie de données</t>
  </si>
  <si>
    <t>1- Quand tu inscrits un montant, ne taper que le chiffre (pas d'espace, ni aucun signe de dollar)</t>
  </si>
  <si>
    <t>2- Pour entrer une nouvelle date, placer le curseur dans le coin inférieur droit de la dernière date entrée, maintenir ton bouton de souris enfoncée et descendre le curseur sur la ligne d'en bas. Si ce n'est pas la date que tu veux, tu n'as qu'à la changer dans la fenêtre au-dessus du tableau</t>
  </si>
  <si>
    <t>Cela est valable pour toutes tes colonnes : Date, Nom, Type, Montant et Notes et dans tous tes onglets</t>
  </si>
  <si>
    <t>4- Le mieux est de ne jamais rien écrire dans les autres onglets (sauf celui État résultats rev. dép, 2026 pour entrer tes revenus) que celui du Suivi des dépenses 2026. Par contre, tu peux voir dans ces onglets toutes tes choses comme le total de tes dépenses par mois, par type, ce qui dépasse ton budget, etc.</t>
  </si>
  <si>
    <t>Tu pourras aussi le faire pour ton onglet de Totaux, mais ce sera sur une feuille 8 ½ X 14 en style paysage et ton tableau sera plus petit afin d'entrer sur une seule page</t>
  </si>
  <si>
    <t>5- J'ai ajouté des lignes dans le tableau Totaux 2026 au cas où tu voudrais un jour ajouter d'autres types de dépenses</t>
  </si>
  <si>
    <r>
      <t>6-</t>
    </r>
    <r>
      <rPr>
        <b/>
        <sz val="11"/>
        <color theme="1"/>
        <rFont val="Aptos Narrow"/>
        <family val="2"/>
        <scheme val="minor"/>
      </rPr>
      <t xml:space="preserve"> Ne t'occupe pas de l'onglet TCD</t>
    </r>
    <r>
      <rPr>
        <sz val="11"/>
        <color theme="1"/>
        <rFont val="Aptos Narrow"/>
        <family val="2"/>
        <scheme val="minor"/>
      </rPr>
      <t xml:space="preserve"> (Tableau croisé dynamique) parce que moi-même je ne suis pas certaine de tout me souvenir en ce qui concerne son fonctionnement - il est possible que je me sois trompée. Mais ça ne changera rien à ta rentrée de données</t>
    </r>
  </si>
  <si>
    <t>7- Tu pourras imprimer toutes tes dépenses (feuille 8½ X 11 en style paysage) et ta ligne de titres sera sur toutes les pages</t>
  </si>
  <si>
    <t>8- À la fin de l'année, il faudra recopier tout le classeur dans un autre fichier et enlever toutes les rentrées de données dans l'onglet Suivi des dépenses. Puis, il faudra renommer les onglets et certains titres afin de les idnetifier avec l'année 2027</t>
  </si>
  <si>
    <t>3- Le plus gros problème que j'ai constaté c'est quand tu n'écris pas un type de dépense ou une date ou un montant exactement de la même façon (en écrivant différemment le nom ou en ajoutant un espace ou un signe comme $ par erreur alors pour être certaine que tu ne fais pas d'erreurs quand tu inscris quelque chose, il y a à côté de chaque colonne une petite flèche qui te montrera tous les types de dépenses et autres que tu as écrit jusqu'à ce jour. Tu choisis ce que tu veux et il s'écrira sans erreur. Mais si le type de dépense que tu veux n'est pas dans la liste c'est que tu ne l'as pas encore écrit. Dans ce cas, vas dans l'onglet Totaux 2026 et fais un copier/coller du type de dépense que tu veux. D'ici la fin de l'année, tu auras peut-être écrit au moins une fois tous les types de dépense.</t>
  </si>
  <si>
    <t xml:space="preserve">Restaurant </t>
  </si>
  <si>
    <t xml:space="preserve">Ferme des Voltigeurs </t>
  </si>
  <si>
    <t>Marché public</t>
  </si>
  <si>
    <t xml:space="preserve">Charcuterie  du Marc </t>
  </si>
  <si>
    <t>La langue fourchue</t>
  </si>
  <si>
    <t>photos</t>
  </si>
  <si>
    <t xml:space="preserve">carte anniversaire </t>
  </si>
  <si>
    <t xml:space="preserve">imprimante </t>
  </si>
  <si>
    <t>couvre matelas Cl</t>
  </si>
  <si>
    <t>Clinique santé appliquée</t>
  </si>
  <si>
    <t>Patricia Gauthier  chiro</t>
  </si>
  <si>
    <t xml:space="preserve">Sorties </t>
  </si>
  <si>
    <t>Tigre Géant</t>
  </si>
  <si>
    <t xml:space="preserve">Clinique dentaire Drummondville </t>
  </si>
  <si>
    <t>Brasserie D Lapointe</t>
  </si>
  <si>
    <t xml:space="preserve">Boutique Claire-France </t>
  </si>
  <si>
    <t xml:space="preserve">Boutique Marie-Claire </t>
  </si>
  <si>
    <t>attelle pouce</t>
  </si>
  <si>
    <t>Mc Do</t>
  </si>
  <si>
    <t>Pharmacie Costco</t>
  </si>
  <si>
    <t>Couche Tard</t>
  </si>
  <si>
    <t>janv</t>
  </si>
  <si>
    <t>févr</t>
  </si>
  <si>
    <t>Internet et télévision</t>
  </si>
  <si>
    <t>Diner avec Linda V</t>
  </si>
  <si>
    <t>Restaurant Trebbiano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</si>
</sst>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_);[Red]\(#,##0.00\ &quot;$&quot;\)"/>
    <numFmt numFmtId="164" formatCode="dd\-mmm"/>
  </numFmts>
  <fonts count="14" x14ac:knownFonts="1">
    <font>
      <sz val="11"/>
      <color theme="1"/>
      <name val="Aptos Narrow"/>
      <family val="2"/>
      <scheme val="minor"/>
    </font>
    <font>
      <b/>
      <sz val="16"/>
      <color theme="1"/>
      <name val="Arial"/>
      <family val="2"/>
    </font>
    <font>
      <sz val="11"/>
      <color theme="1"/>
      <name val="Arial"/>
      <family val="2"/>
    </font>
    <font>
      <b/>
      <sz val="14"/>
      <color theme="1"/>
      <name val="Arial"/>
      <family val="2"/>
    </font>
    <font>
      <sz val="12"/>
      <color theme="1"/>
      <name val="Arial"/>
      <family val="2"/>
    </font>
    <font>
      <sz val="8"/>
      <name val="Aptos Narrow"/>
      <family val="2"/>
      <scheme val="minor"/>
    </font>
    <font>
      <b/>
      <sz val="11"/>
      <color theme="1"/>
      <name val="Aptos Narrow"/>
      <family val="2"/>
      <scheme val="minor"/>
    </font>
    <font>
      <b/>
      <sz val="12"/>
      <color theme="1"/>
      <name val="Aptos Narrow"/>
      <family val="2"/>
      <scheme val="minor"/>
    </font>
    <font>
      <sz val="12"/>
      <color theme="1"/>
      <name val="Aptos Narrow"/>
      <family val="2"/>
      <scheme val="minor"/>
    </font>
    <font>
      <b/>
      <sz val="12"/>
      <color theme="1"/>
      <name val="Arial"/>
      <family val="2"/>
    </font>
    <font>
      <b/>
      <sz val="14"/>
      <color theme="1"/>
      <name val="Aptos Narrow"/>
      <family val="2"/>
      <scheme val="minor"/>
    </font>
    <font>
      <sz val="11"/>
      <color rgb="FF4F595F"/>
      <name val="Courier New"/>
      <family val="3"/>
    </font>
    <font>
      <b/>
      <sz val="10"/>
      <color theme="1"/>
      <name val="Arial"/>
      <family val="2"/>
    </font>
    <font>
      <b/>
      <sz val="18"/>
      <color theme="1"/>
      <name val="Aptos Narrow"/>
      <family val="2"/>
      <scheme val="minor"/>
    </font>
  </fonts>
  <fills count="3">
    <fill>
      <patternFill patternType="none"/>
    </fill>
    <fill>
      <patternFill patternType="gray125"/>
    </fill>
    <fill>
      <patternFill patternType="solid">
        <fgColor rgb="FFFFFF00"/>
        <bgColor indexed="64"/>
      </patternFill>
    </fill>
  </fills>
  <borders count="6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ck">
        <color auto="1"/>
      </left>
      <right style="medium">
        <color auto="1"/>
      </right>
      <top style="thick">
        <color auto="1"/>
      </top>
      <bottom style="thick">
        <color auto="1"/>
      </bottom>
      <diagonal/>
    </border>
    <border>
      <left style="thick">
        <color auto="1"/>
      </left>
      <right style="medium">
        <color auto="1"/>
      </right>
      <top style="thin">
        <color auto="1"/>
      </top>
      <bottom style="thin">
        <color auto="1"/>
      </bottom>
      <diagonal/>
    </border>
    <border>
      <left style="thick">
        <color auto="1"/>
      </left>
      <right style="medium">
        <color auto="1"/>
      </right>
      <top style="thin">
        <color auto="1"/>
      </top>
      <bottom style="thick">
        <color auto="1"/>
      </bottom>
      <diagonal/>
    </border>
    <border>
      <left style="medium">
        <color auto="1"/>
      </left>
      <right style="thick">
        <color auto="1"/>
      </right>
      <top style="thick">
        <color auto="1"/>
      </top>
      <bottom style="thick">
        <color auto="1"/>
      </bottom>
      <diagonal/>
    </border>
    <border>
      <left style="medium">
        <color auto="1"/>
      </left>
      <right style="thick">
        <color auto="1"/>
      </right>
      <top style="thin">
        <color auto="1"/>
      </top>
      <bottom style="thin">
        <color auto="1"/>
      </bottom>
      <diagonal/>
    </border>
    <border>
      <left style="medium">
        <color auto="1"/>
      </left>
      <right style="thick">
        <color auto="1"/>
      </right>
      <top style="thin">
        <color auto="1"/>
      </top>
      <bottom style="thick">
        <color auto="1"/>
      </bottom>
      <diagonal/>
    </border>
    <border>
      <left/>
      <right style="medium">
        <color auto="1"/>
      </right>
      <top/>
      <bottom style="thin">
        <color auto="1"/>
      </bottom>
      <diagonal/>
    </border>
    <border>
      <left style="medium">
        <color auto="1"/>
      </left>
      <right style="thick">
        <color auto="1"/>
      </right>
      <top/>
      <bottom style="thin">
        <color auto="1"/>
      </bottom>
      <diagonal/>
    </border>
    <border>
      <left style="thick">
        <color auto="1"/>
      </left>
      <right style="medium">
        <color auto="1"/>
      </right>
      <top style="thick">
        <color auto="1"/>
      </top>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medium">
        <color auto="1"/>
      </left>
      <right style="medium">
        <color auto="1"/>
      </right>
      <top/>
      <bottom style="thick">
        <color auto="1"/>
      </bottom>
      <diagonal/>
    </border>
    <border>
      <left style="medium">
        <color auto="1"/>
      </left>
      <right style="thick">
        <color auto="1"/>
      </right>
      <top/>
      <bottom style="thick">
        <color auto="1"/>
      </bottom>
      <diagonal/>
    </border>
    <border>
      <left/>
      <right style="medium">
        <color auto="1"/>
      </right>
      <top style="thin">
        <color auto="1"/>
      </top>
      <bottom style="thin">
        <color auto="1"/>
      </bottom>
      <diagonal/>
    </border>
    <border>
      <left style="thick">
        <color auto="1"/>
      </left>
      <right style="medium">
        <color auto="1"/>
      </right>
      <top/>
      <bottom style="thin">
        <color auto="1"/>
      </bottom>
      <diagonal/>
    </border>
    <border>
      <left/>
      <right/>
      <top style="thick">
        <color auto="1"/>
      </top>
      <bottom style="thick">
        <color auto="1"/>
      </bottom>
      <diagonal/>
    </border>
    <border>
      <left/>
      <right/>
      <top style="thin">
        <color auto="1"/>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medium">
        <color auto="1"/>
      </left>
      <right style="medium">
        <color auto="1"/>
      </right>
      <top style="thin">
        <color auto="1"/>
      </top>
      <bottom style="thin">
        <color auto="1"/>
      </bottom>
      <diagonal/>
    </border>
    <border>
      <left style="thick">
        <color auto="1"/>
      </left>
      <right style="medium">
        <color auto="1"/>
      </right>
      <top style="thin">
        <color auto="1"/>
      </top>
      <bottom/>
      <diagonal/>
    </border>
    <border>
      <left style="medium">
        <color auto="1"/>
      </left>
      <right style="medium">
        <color auto="1"/>
      </right>
      <top style="thin">
        <color auto="1"/>
      </top>
      <bottom/>
      <diagonal/>
    </border>
    <border>
      <left style="medium">
        <color auto="1"/>
      </left>
      <right style="medium">
        <color auto="1"/>
      </right>
      <top style="medium">
        <color auto="1"/>
      </top>
      <bottom style="thick">
        <color auto="1"/>
      </bottom>
      <diagonal/>
    </border>
    <border>
      <left style="medium">
        <color auto="1"/>
      </left>
      <right style="medium">
        <color auto="1"/>
      </right>
      <top/>
      <bottom style="thin">
        <color auto="1"/>
      </bottom>
      <diagonal/>
    </border>
    <border>
      <left style="thick">
        <color auto="1"/>
      </left>
      <right style="medium">
        <color auto="1"/>
      </right>
      <top style="thick">
        <color auto="1"/>
      </top>
      <bottom style="medium">
        <color auto="1"/>
      </bottom>
      <diagonal/>
    </border>
    <border>
      <left/>
      <right style="medium">
        <color auto="1"/>
      </right>
      <top style="medium">
        <color auto="1"/>
      </top>
      <bottom style="thick">
        <color auto="1"/>
      </bottom>
      <diagonal/>
    </border>
    <border>
      <left/>
      <right style="medium">
        <color auto="1"/>
      </right>
      <top style="thin">
        <color auto="1"/>
      </top>
      <bottom/>
      <diagonal/>
    </border>
    <border>
      <left style="thick">
        <color auto="1"/>
      </left>
      <right style="medium">
        <color auto="1"/>
      </right>
      <top style="medium">
        <color auto="1"/>
      </top>
      <bottom style="thick">
        <color auto="1"/>
      </bottom>
      <diagonal/>
    </border>
    <border>
      <left style="thick">
        <color auto="1"/>
      </left>
      <right style="thin">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ck">
        <color auto="1"/>
      </right>
      <top style="thick">
        <color auto="1"/>
      </top>
      <bottom/>
      <diagonal/>
    </border>
    <border>
      <left style="thin">
        <color auto="1"/>
      </left>
      <right style="thin">
        <color auto="1"/>
      </right>
      <top style="thick">
        <color auto="1"/>
      </top>
      <bottom/>
      <diagonal/>
    </border>
    <border>
      <left style="thick">
        <color auto="1"/>
      </left>
      <right style="thin">
        <color auto="1"/>
      </right>
      <top/>
      <bottom style="thin">
        <color auto="1"/>
      </bottom>
      <diagonal/>
    </border>
    <border>
      <left style="thin">
        <color auto="1"/>
      </left>
      <right style="thin">
        <color auto="1"/>
      </right>
      <top/>
      <bottom style="medium">
        <color auto="1"/>
      </bottom>
      <diagonal/>
    </border>
    <border>
      <left style="thin">
        <color auto="1"/>
      </left>
      <right style="thick">
        <color auto="1"/>
      </right>
      <top/>
      <bottom style="medium">
        <color auto="1"/>
      </bottom>
      <diagonal/>
    </border>
    <border>
      <left style="thin">
        <color auto="1"/>
      </left>
      <right/>
      <top style="medium">
        <color auto="1"/>
      </top>
      <bottom style="thin">
        <color auto="1"/>
      </bottom>
      <diagonal/>
    </border>
    <border>
      <left/>
      <right style="thick">
        <color auto="1"/>
      </right>
      <top style="medium">
        <color auto="1"/>
      </top>
      <bottom style="thin">
        <color auto="1"/>
      </bottom>
      <diagonal/>
    </border>
    <border>
      <left style="thin">
        <color auto="1"/>
      </left>
      <right/>
      <top style="thin">
        <color auto="1"/>
      </top>
      <bottom style="thin">
        <color auto="1"/>
      </bottom>
      <diagonal/>
    </border>
    <border>
      <left/>
      <right style="thick">
        <color auto="1"/>
      </right>
      <top style="thin">
        <color auto="1"/>
      </top>
      <bottom style="thin">
        <color auto="1"/>
      </bottom>
      <diagonal/>
    </border>
    <border>
      <left style="thin">
        <color auto="1"/>
      </left>
      <right style="thin">
        <color auto="1"/>
      </right>
      <top/>
      <bottom/>
      <diagonal/>
    </border>
    <border>
      <left style="thick">
        <color auto="1"/>
      </left>
      <right style="thick">
        <color auto="1"/>
      </right>
      <top style="thick">
        <color auto="1"/>
      </top>
      <bottom style="thick">
        <color auto="1"/>
      </bottom>
      <diagonal/>
    </border>
    <border>
      <left style="thin">
        <color auto="1"/>
      </left>
      <right/>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right/>
      <top style="medium">
        <color auto="1"/>
      </top>
      <bottom style="thick">
        <color auto="1"/>
      </bottom>
      <diagonal/>
    </border>
    <border>
      <left/>
      <right style="thick">
        <color auto="1"/>
      </right>
      <top style="thick">
        <color auto="1"/>
      </top>
      <bottom style="thick">
        <color auto="1"/>
      </bottom>
      <diagonal/>
    </border>
    <border>
      <left style="medium">
        <color auto="1"/>
      </left>
      <right style="medium">
        <color auto="1"/>
      </right>
      <top style="thick">
        <color auto="1"/>
      </top>
      <bottom style="thick">
        <color auto="1"/>
      </bottom>
      <diagonal/>
    </border>
    <border>
      <left/>
      <right style="thick">
        <color auto="1"/>
      </right>
      <top/>
      <bottom style="thin">
        <color auto="1"/>
      </bottom>
      <diagonal/>
    </border>
    <border>
      <left/>
      <right style="thick">
        <color auto="1"/>
      </right>
      <top style="medium">
        <color auto="1"/>
      </top>
      <bottom style="thick">
        <color auto="1"/>
      </bottom>
      <diagonal/>
    </border>
    <border>
      <left style="thick">
        <color auto="1"/>
      </left>
      <right style="medium">
        <color auto="1"/>
      </right>
      <top/>
      <bottom style="thick">
        <color auto="1"/>
      </bottom>
      <diagonal/>
    </border>
    <border>
      <left style="thick">
        <color auto="1"/>
      </left>
      <right style="thin">
        <color auto="1"/>
      </right>
      <top style="thick">
        <color auto="1"/>
      </top>
      <bottom/>
      <diagonal/>
    </border>
    <border>
      <left style="thick">
        <color auto="1"/>
      </left>
      <right style="thin">
        <color auto="1"/>
      </right>
      <top/>
      <bottom style="medium">
        <color auto="1"/>
      </bottom>
      <diagonal/>
    </border>
    <border>
      <left/>
      <right/>
      <top style="thin">
        <color auto="1"/>
      </top>
      <bottom/>
      <diagonal/>
    </border>
    <border>
      <left style="medium">
        <color auto="1"/>
      </left>
      <right style="thick">
        <color auto="1"/>
      </right>
      <top style="thin">
        <color auto="1"/>
      </top>
      <bottom/>
      <diagonal/>
    </border>
    <border>
      <left style="thin">
        <color auto="1"/>
      </left>
      <right/>
      <top style="thin">
        <color auto="1"/>
      </top>
      <bottom style="medium">
        <color auto="1"/>
      </bottom>
      <diagonal/>
    </border>
    <border>
      <left/>
      <right style="thick">
        <color auto="1"/>
      </right>
      <top style="thin">
        <color auto="1"/>
      </top>
      <bottom style="medium">
        <color auto="1"/>
      </bottom>
      <diagonal/>
    </border>
    <border>
      <left style="thin">
        <color auto="1"/>
      </left>
      <right style="medium">
        <color auto="1"/>
      </right>
      <top style="thin">
        <color auto="1"/>
      </top>
      <bottom style="thin">
        <color auto="1"/>
      </bottom>
      <diagonal/>
    </border>
  </borders>
  <cellStyleXfs count="1">
    <xf numFmtId="0" fontId="0" fillId="0" borderId="0"/>
  </cellStyleXfs>
  <cellXfs count="114">
    <xf numFmtId="0" fontId="0" fillId="0" borderId="0" xfId="0"/>
    <xf numFmtId="0" fontId="2" fillId="0" borderId="0" xfId="0" applyFont="1"/>
    <xf numFmtId="8" fontId="0" fillId="0" borderId="0" xfId="0" applyNumberFormat="1"/>
    <xf numFmtId="0" fontId="6" fillId="0" borderId="0" xfId="0" applyFont="1" applyAlignment="1">
      <alignment horizontal="center" vertical="center"/>
    </xf>
    <xf numFmtId="0" fontId="0" fillId="0" borderId="5" xfId="0" applyBorder="1"/>
    <xf numFmtId="0" fontId="0" fillId="0" borderId="6" xfId="0" applyBorder="1"/>
    <xf numFmtId="0" fontId="0" fillId="0" borderId="18" xfId="0" applyBorder="1"/>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6" fillId="0" borderId="19" xfId="0" applyFont="1" applyBorder="1" applyAlignment="1">
      <alignment horizontal="center" vertical="center"/>
    </xf>
    <xf numFmtId="8" fontId="2" fillId="0" borderId="0" xfId="0" applyNumberFormat="1" applyFont="1"/>
    <xf numFmtId="0" fontId="7" fillId="0" borderId="0" xfId="0" applyFont="1" applyAlignment="1">
      <alignment horizontal="right" vertical="center"/>
    </xf>
    <xf numFmtId="0" fontId="4" fillId="0" borderId="1" xfId="0" applyFont="1" applyBorder="1" applyAlignment="1" applyProtection="1">
      <alignment shrinkToFit="1"/>
      <protection locked="0"/>
    </xf>
    <xf numFmtId="0" fontId="0" fillId="0" borderId="2" xfId="0" applyBorder="1" applyAlignment="1">
      <alignment shrinkToFit="1"/>
    </xf>
    <xf numFmtId="0" fontId="6" fillId="0" borderId="2" xfId="0" applyFont="1" applyBorder="1" applyAlignment="1">
      <alignment horizontal="center" vertical="center" shrinkToFit="1"/>
    </xf>
    <xf numFmtId="8" fontId="0" fillId="0" borderId="11" xfId="0" applyNumberFormat="1" applyBorder="1" applyAlignment="1">
      <alignment shrinkToFit="1"/>
    </xf>
    <xf numFmtId="0" fontId="0" fillId="0" borderId="3" xfId="0" applyBorder="1" applyAlignment="1">
      <alignment shrinkToFit="1"/>
    </xf>
    <xf numFmtId="8" fontId="0" fillId="0" borderId="8" xfId="0" applyNumberFormat="1" applyBorder="1" applyAlignment="1">
      <alignment shrinkToFit="1"/>
    </xf>
    <xf numFmtId="0" fontId="0" fillId="0" borderId="20" xfId="0" applyBorder="1" applyAlignment="1">
      <alignment shrinkToFit="1"/>
    </xf>
    <xf numFmtId="8" fontId="0" fillId="0" borderId="9" xfId="0" applyNumberFormat="1" applyBorder="1" applyAlignment="1">
      <alignment shrinkToFit="1"/>
    </xf>
    <xf numFmtId="8" fontId="0" fillId="0" borderId="0" xfId="0" applyNumberFormat="1" applyAlignment="1">
      <alignment shrinkToFit="1"/>
    </xf>
    <xf numFmtId="8" fontId="0" fillId="0" borderId="18" xfId="0" applyNumberFormat="1" applyBorder="1" applyAlignment="1">
      <alignment shrinkToFit="1"/>
    </xf>
    <xf numFmtId="8" fontId="0" fillId="0" borderId="24" xfId="0" applyNumberFormat="1" applyBorder="1" applyAlignment="1">
      <alignment shrinkToFit="1"/>
    </xf>
    <xf numFmtId="8" fontId="0" fillId="0" borderId="23" xfId="0" applyNumberFormat="1" applyBorder="1" applyAlignment="1">
      <alignment shrinkToFit="1"/>
    </xf>
    <xf numFmtId="0" fontId="0" fillId="0" borderId="0" xfId="0" applyAlignment="1">
      <alignment shrinkToFit="1"/>
    </xf>
    <xf numFmtId="8" fontId="4" fillId="0" borderId="1" xfId="0" applyNumberFormat="1" applyFont="1" applyBorder="1" applyAlignment="1" applyProtection="1">
      <alignment shrinkToFit="1"/>
      <protection locked="0"/>
    </xf>
    <xf numFmtId="8" fontId="4" fillId="0" borderId="29" xfId="0" applyNumberFormat="1" applyFont="1" applyBorder="1" applyAlignment="1">
      <alignment shrinkToFit="1"/>
    </xf>
    <xf numFmtId="0" fontId="8" fillId="0" borderId="5" xfId="0" applyFont="1" applyBorder="1" applyAlignment="1">
      <alignment shrinkToFit="1"/>
    </xf>
    <xf numFmtId="8" fontId="4" fillId="0" borderId="25" xfId="0" applyNumberFormat="1" applyFont="1" applyBorder="1" applyAlignment="1">
      <alignment shrinkToFit="1"/>
    </xf>
    <xf numFmtId="8" fontId="8" fillId="0" borderId="25" xfId="0" applyNumberFormat="1" applyFont="1" applyBorder="1" applyAlignment="1">
      <alignment shrinkToFit="1"/>
    </xf>
    <xf numFmtId="8" fontId="4" fillId="0" borderId="27" xfId="0" applyNumberFormat="1" applyFont="1" applyBorder="1" applyAlignment="1">
      <alignment shrinkToFit="1"/>
    </xf>
    <xf numFmtId="8" fontId="4" fillId="0" borderId="10" xfId="0" applyNumberFormat="1" applyFont="1" applyBorder="1" applyAlignment="1">
      <alignment shrinkToFit="1"/>
    </xf>
    <xf numFmtId="8" fontId="4" fillId="0" borderId="17" xfId="0" applyNumberFormat="1" applyFont="1" applyBorder="1" applyAlignment="1">
      <alignment shrinkToFit="1"/>
    </xf>
    <xf numFmtId="8" fontId="4" fillId="0" borderId="32" xfId="0" applyNumberFormat="1" applyFont="1" applyBorder="1" applyAlignment="1">
      <alignment shrinkToFit="1"/>
    </xf>
    <xf numFmtId="8" fontId="4" fillId="0" borderId="18" xfId="0" applyNumberFormat="1" applyFont="1" applyBorder="1" applyAlignment="1">
      <alignment shrinkToFit="1"/>
    </xf>
    <xf numFmtId="8" fontId="4" fillId="0" borderId="5" xfId="0" applyNumberFormat="1" applyFont="1" applyBorder="1" applyAlignment="1">
      <alignment shrinkToFit="1"/>
    </xf>
    <xf numFmtId="8" fontId="4" fillId="0" borderId="26" xfId="0" applyNumberFormat="1" applyFont="1" applyBorder="1" applyAlignment="1">
      <alignment shrinkToFit="1"/>
    </xf>
    <xf numFmtId="8" fontId="8" fillId="0" borderId="17" xfId="0" applyNumberFormat="1" applyFont="1" applyBorder="1" applyAlignment="1">
      <alignment shrinkToFit="1"/>
    </xf>
    <xf numFmtId="0" fontId="9" fillId="0" borderId="33" xfId="0" applyFont="1" applyBorder="1" applyAlignment="1">
      <alignment horizontal="right" vertical="center" shrinkToFit="1"/>
    </xf>
    <xf numFmtId="8" fontId="0" fillId="0" borderId="34" xfId="0" applyNumberFormat="1" applyBorder="1" applyAlignment="1">
      <alignment shrinkToFit="1"/>
    </xf>
    <xf numFmtId="8" fontId="0" fillId="0" borderId="35" xfId="0" applyNumberFormat="1" applyBorder="1" applyAlignment="1">
      <alignment shrinkToFit="1"/>
    </xf>
    <xf numFmtId="0" fontId="0" fillId="0" borderId="37" xfId="0" applyBorder="1" applyAlignment="1">
      <alignment horizontal="center" vertical="center"/>
    </xf>
    <xf numFmtId="0" fontId="0" fillId="0" borderId="36" xfId="0" applyBorder="1" applyAlignment="1">
      <alignment horizontal="center" vertical="center"/>
    </xf>
    <xf numFmtId="8" fontId="0" fillId="0" borderId="38" xfId="0" applyNumberFormat="1" applyBorder="1" applyAlignment="1">
      <alignment shrinkToFit="1"/>
    </xf>
    <xf numFmtId="0" fontId="4" fillId="0" borderId="45" xfId="0" applyFont="1" applyBorder="1" applyAlignment="1" applyProtection="1">
      <alignment shrinkToFit="1"/>
      <protection locked="0"/>
    </xf>
    <xf numFmtId="8" fontId="4" fillId="0" borderId="1" xfId="0" applyNumberFormat="1" applyFont="1" applyBorder="1" applyAlignment="1" applyProtection="1">
      <alignment horizontal="right" vertical="center" shrinkToFit="1"/>
      <protection locked="0"/>
    </xf>
    <xf numFmtId="8" fontId="4" fillId="0" borderId="45" xfId="0" applyNumberFormat="1" applyFont="1" applyBorder="1" applyAlignment="1" applyProtection="1">
      <alignment horizontal="right" vertical="center" shrinkToFit="1"/>
      <protection locked="0"/>
    </xf>
    <xf numFmtId="8" fontId="0" fillId="0" borderId="6" xfId="0" applyNumberFormat="1" applyBorder="1" applyAlignment="1">
      <alignment shrinkToFit="1"/>
    </xf>
    <xf numFmtId="8" fontId="0" fillId="0" borderId="46" xfId="0" applyNumberFormat="1" applyBorder="1"/>
    <xf numFmtId="16" fontId="4" fillId="0" borderId="1" xfId="0" applyNumberFormat="1" applyFont="1" applyBorder="1" applyAlignment="1" applyProtection="1">
      <alignment horizontal="center" vertical="center"/>
      <protection locked="0"/>
    </xf>
    <xf numFmtId="0" fontId="0" fillId="2" borderId="0" xfId="0" applyFill="1"/>
    <xf numFmtId="14" fontId="0" fillId="2" borderId="0" xfId="0" applyNumberFormat="1" applyFill="1"/>
    <xf numFmtId="0" fontId="12" fillId="2" borderId="0" xfId="0" applyFont="1" applyFill="1"/>
    <xf numFmtId="0" fontId="4" fillId="0" borderId="43" xfId="0" applyFont="1" applyBorder="1" applyAlignment="1" applyProtection="1">
      <alignment shrinkToFit="1"/>
      <protection locked="0"/>
    </xf>
    <xf numFmtId="0" fontId="4" fillId="0" borderId="47" xfId="0" applyFont="1" applyBorder="1" applyAlignment="1" applyProtection="1">
      <alignment shrinkToFit="1"/>
      <protection locked="0"/>
    </xf>
    <xf numFmtId="0" fontId="3" fillId="0" borderId="48" xfId="0" applyFont="1" applyBorder="1" applyAlignment="1">
      <alignment horizontal="center" vertical="center"/>
    </xf>
    <xf numFmtId="0" fontId="3" fillId="0" borderId="49" xfId="0" applyFont="1" applyBorder="1" applyAlignment="1">
      <alignment horizontal="center" vertical="center"/>
    </xf>
    <xf numFmtId="16" fontId="4" fillId="0" borderId="50" xfId="0" applyNumberFormat="1" applyFont="1" applyBorder="1" applyAlignment="1" applyProtection="1">
      <alignment horizontal="center" vertical="center"/>
      <protection locked="0"/>
    </xf>
    <xf numFmtId="0" fontId="4" fillId="0" borderId="50" xfId="0" applyFont="1" applyBorder="1" applyAlignment="1" applyProtection="1">
      <alignment shrinkToFit="1"/>
      <protection locked="0"/>
    </xf>
    <xf numFmtId="8" fontId="4" fillId="0" borderId="50" xfId="0" applyNumberFormat="1" applyFont="1" applyBorder="1" applyAlignment="1" applyProtection="1">
      <alignment horizontal="right" vertical="center" shrinkToFit="1"/>
      <protection locked="0"/>
    </xf>
    <xf numFmtId="0" fontId="4" fillId="0" borderId="51" xfId="0" applyFont="1" applyBorder="1" applyAlignment="1" applyProtection="1">
      <alignment shrinkToFit="1"/>
      <protection locked="0"/>
    </xf>
    <xf numFmtId="8" fontId="0" fillId="0" borderId="27" xfId="0" applyNumberFormat="1" applyBorder="1" applyAlignment="1">
      <alignment shrinkToFit="1"/>
    </xf>
    <xf numFmtId="8" fontId="0" fillId="0" borderId="25" xfId="0" applyNumberFormat="1" applyBorder="1" applyAlignment="1">
      <alignment shrinkToFit="1"/>
    </xf>
    <xf numFmtId="8" fontId="0" fillId="0" borderId="29" xfId="0" applyNumberFormat="1" applyBorder="1" applyAlignment="1">
      <alignment shrinkToFit="1"/>
    </xf>
    <xf numFmtId="0" fontId="0" fillId="0" borderId="0" xfId="0" pivotButton="1"/>
    <xf numFmtId="0" fontId="0" fillId="0" borderId="0" xfId="0" applyAlignment="1">
      <alignment horizontal="left"/>
    </xf>
    <xf numFmtId="8" fontId="9" fillId="0" borderId="28" xfId="0" applyNumberFormat="1" applyFont="1" applyBorder="1" applyAlignment="1">
      <alignment horizontal="right" vertical="center" shrinkToFit="1"/>
    </xf>
    <xf numFmtId="8" fontId="9" fillId="0" borderId="31" xfId="0" applyNumberFormat="1" applyFont="1" applyBorder="1" applyAlignment="1">
      <alignment horizontal="right" vertical="center" shrinkToFit="1"/>
    </xf>
    <xf numFmtId="0" fontId="10" fillId="0" borderId="30" xfId="0" applyFont="1" applyBorder="1"/>
    <xf numFmtId="0" fontId="9" fillId="0" borderId="48" xfId="0" applyFont="1" applyBorder="1" applyAlignment="1">
      <alignment horizontal="center" vertical="center" textRotation="90" shrinkToFit="1"/>
    </xf>
    <xf numFmtId="0" fontId="9" fillId="0" borderId="49" xfId="0" applyFont="1" applyBorder="1" applyAlignment="1">
      <alignment horizontal="center" vertical="center" textRotation="90" shrinkToFit="1"/>
    </xf>
    <xf numFmtId="8" fontId="8" fillId="0" borderId="52" xfId="0" applyNumberFormat="1" applyFont="1" applyBorder="1" applyAlignment="1">
      <alignment shrinkToFit="1"/>
    </xf>
    <xf numFmtId="8" fontId="8" fillId="0" borderId="53" xfId="0" applyNumberFormat="1" applyFont="1" applyBorder="1" applyAlignment="1">
      <alignment shrinkToFit="1"/>
    </xf>
    <xf numFmtId="8" fontId="8" fillId="0" borderId="54" xfId="0" applyNumberFormat="1" applyFont="1" applyBorder="1" applyAlignment="1">
      <alignment shrinkToFit="1"/>
    </xf>
    <xf numFmtId="8" fontId="9" fillId="0" borderId="55" xfId="0" applyNumberFormat="1" applyFont="1" applyBorder="1" applyAlignment="1">
      <alignment horizontal="right" vertical="center" shrinkToFit="1"/>
    </xf>
    <xf numFmtId="0" fontId="7" fillId="0" borderId="4" xfId="0" applyFont="1" applyBorder="1" applyAlignment="1">
      <alignment horizontal="center" vertical="center" shrinkToFit="1"/>
    </xf>
    <xf numFmtId="8" fontId="7" fillId="0" borderId="18" xfId="0" applyNumberFormat="1" applyFont="1" applyBorder="1" applyAlignment="1">
      <alignment shrinkToFit="1"/>
    </xf>
    <xf numFmtId="8" fontId="9" fillId="0" borderId="33" xfId="0" applyNumberFormat="1" applyFont="1" applyBorder="1" applyAlignment="1">
      <alignment horizontal="right" vertical="center" shrinkToFit="1"/>
    </xf>
    <xf numFmtId="0" fontId="10" fillId="0" borderId="56" xfId="0" applyFont="1" applyBorder="1" applyAlignment="1">
      <alignment horizontal="center" vertical="center"/>
    </xf>
    <xf numFmtId="8" fontId="0" fillId="0" borderId="58" xfId="0" applyNumberFormat="1" applyBorder="1" applyAlignment="1">
      <alignment shrinkToFit="1"/>
    </xf>
    <xf numFmtId="8" fontId="9" fillId="0" borderId="59" xfId="0" applyNumberFormat="1" applyFont="1" applyBorder="1" applyAlignment="1">
      <alignment horizontal="center" vertical="center" shrinkToFit="1"/>
    </xf>
    <xf numFmtId="0" fontId="1" fillId="0" borderId="0" xfId="0" applyFont="1" applyAlignment="1">
      <alignment vertical="center"/>
    </xf>
    <xf numFmtId="0" fontId="0" fillId="0" borderId="63" xfId="0" applyBorder="1" applyAlignment="1">
      <alignment shrinkToFit="1"/>
    </xf>
    <xf numFmtId="8" fontId="0" fillId="0" borderId="64" xfId="0" applyNumberFormat="1" applyBorder="1" applyAlignment="1">
      <alignment shrinkToFit="1"/>
    </xf>
    <xf numFmtId="0" fontId="0" fillId="0" borderId="26" xfId="0" applyBorder="1"/>
    <xf numFmtId="0" fontId="10" fillId="0" borderId="57" xfId="0" applyFont="1" applyBorder="1" applyAlignment="1">
      <alignment horizontal="center" vertical="center"/>
    </xf>
    <xf numFmtId="0" fontId="10" fillId="0" borderId="0" xfId="0" applyFont="1"/>
    <xf numFmtId="0" fontId="0" fillId="0" borderId="0" xfId="0" applyAlignment="1">
      <alignment wrapText="1"/>
    </xf>
    <xf numFmtId="164" fontId="4" fillId="0" borderId="50" xfId="0" applyNumberFormat="1" applyFont="1" applyBorder="1" applyAlignment="1" applyProtection="1">
      <alignment horizontal="center" vertical="center"/>
      <protection locked="0"/>
    </xf>
    <xf numFmtId="0" fontId="4" fillId="0" borderId="67" xfId="0" applyFont="1" applyBorder="1" applyAlignment="1" applyProtection="1">
      <alignment shrinkToFit="1"/>
      <protection locked="0"/>
    </xf>
    <xf numFmtId="0" fontId="11" fillId="0" borderId="43" xfId="0" applyFont="1" applyBorder="1" applyAlignment="1">
      <alignment horizontal="center" vertical="center"/>
    </xf>
    <xf numFmtId="0" fontId="0" fillId="0" borderId="44" xfId="0" applyBorder="1" applyAlignment="1">
      <alignment horizontal="center"/>
    </xf>
    <xf numFmtId="0" fontId="11" fillId="0" borderId="65" xfId="0" applyFont="1" applyBorder="1" applyAlignment="1">
      <alignment horizontal="center" vertical="center"/>
    </xf>
    <xf numFmtId="0" fontId="0" fillId="0" borderId="66" xfId="0" applyBorder="1" applyAlignment="1">
      <alignment horizontal="center"/>
    </xf>
    <xf numFmtId="0" fontId="13" fillId="0" borderId="0" xfId="0" applyFont="1" applyAlignment="1">
      <alignment horizontal="center" vertical="center"/>
    </xf>
    <xf numFmtId="0" fontId="11" fillId="0" borderId="41" xfId="0" applyFont="1" applyBorder="1" applyAlignment="1">
      <alignment horizontal="center" vertical="center"/>
    </xf>
    <xf numFmtId="0" fontId="0" fillId="0" borderId="42" xfId="0" applyBorder="1" applyAlignment="1">
      <alignment horizontal="center"/>
    </xf>
    <xf numFmtId="0" fontId="6" fillId="0" borderId="39" xfId="0" applyFont="1" applyBorder="1" applyAlignment="1">
      <alignment horizontal="center" vertical="center" wrapText="1"/>
    </xf>
    <xf numFmtId="0" fontId="0" fillId="0" borderId="40" xfId="0" applyBorder="1" applyAlignment="1">
      <alignment horizontal="center"/>
    </xf>
    <xf numFmtId="0" fontId="6" fillId="0" borderId="12" xfId="0" applyFont="1" applyBorder="1" applyAlignment="1">
      <alignment horizontal="center" vertical="center" textRotation="45"/>
    </xf>
    <xf numFmtId="0" fontId="6" fillId="0" borderId="60" xfId="0" applyFont="1" applyBorder="1" applyAlignment="1">
      <alignment horizontal="center" vertical="center" textRotation="45"/>
    </xf>
    <xf numFmtId="0" fontId="6" fillId="0" borderId="61" xfId="0" applyFont="1" applyBorder="1" applyAlignment="1">
      <alignment horizontal="center" vertical="center" wrapText="1"/>
    </xf>
    <xf numFmtId="0" fontId="6" fillId="0" borderId="62" xfId="0" applyFont="1" applyBorder="1" applyAlignment="1">
      <alignment horizontal="center" vertical="center" wrapText="1"/>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14" xfId="0" applyFont="1" applyBorder="1" applyAlignment="1">
      <alignment horizontal="center" vertical="center" textRotation="45"/>
    </xf>
    <xf numFmtId="0" fontId="6" fillId="0" borderId="16" xfId="0" applyFont="1" applyBorder="1" applyAlignment="1">
      <alignment horizontal="center" vertical="center" textRotation="45"/>
    </xf>
    <xf numFmtId="0" fontId="6" fillId="0" borderId="13" xfId="0" applyFont="1" applyBorder="1" applyAlignment="1">
      <alignment horizontal="center" vertical="center" textRotation="45"/>
    </xf>
    <xf numFmtId="0" fontId="6" fillId="0" borderId="15" xfId="0" applyFont="1" applyBorder="1" applyAlignment="1">
      <alignment horizontal="center" vertical="center" textRotation="45"/>
    </xf>
    <xf numFmtId="0" fontId="1" fillId="0" borderId="0" xfId="0" applyFont="1"/>
    <xf numFmtId="0" fontId="0" fillId="0" borderId="0" xfId="0"/>
    <xf numFmtId="0" fontId="10" fillId="0" borderId="46" xfId="0" applyFont="1" applyBorder="1" applyAlignment="1">
      <alignment horizontal="center" vertical="center"/>
    </xf>
    <xf numFmtId="0" fontId="0" fillId="0" borderId="46" xfId="0" applyBorder="1" applyAlignment="1">
      <alignment horizontal="center" vertical="center"/>
    </xf>
    <xf numFmtId="0" fontId="0" fillId="0" borderId="0" xfId="0" applyAlignment="1">
      <alignment wrapText="1"/>
    </xf>
  </cellXfs>
  <cellStyles count="1">
    <cellStyle name="Normal" xfId="0" builtinId="0"/>
  </cellStyles>
  <dxfs count="15">
    <dxf>
      <font>
        <b val="0"/>
        <i val="0"/>
        <strike val="0"/>
        <condense val="0"/>
        <extend val="0"/>
        <outline val="0"/>
        <shadow val="0"/>
        <u val="none"/>
        <vertAlign val="baseline"/>
        <sz val="12"/>
        <color theme="1"/>
        <name val="Arial"/>
        <family val="2"/>
        <scheme val="none"/>
      </font>
      <alignment horizontal="general" vertical="bottom" textRotation="0" wrapText="0" indent="0" justifyLastLine="0" shrinkToFit="1" readingOrder="0"/>
      <border diagonalUp="0" diagonalDown="0" outline="0">
        <left style="thin">
          <color auto="1"/>
        </left>
        <right/>
        <top style="thin">
          <color auto="1"/>
        </top>
        <bottom/>
      </border>
      <protection locked="0" hidden="0"/>
    </dxf>
    <dxf>
      <font>
        <b val="0"/>
        <i val="0"/>
        <strike val="0"/>
        <condense val="0"/>
        <extend val="0"/>
        <outline val="0"/>
        <shadow val="0"/>
        <u val="none"/>
        <vertAlign val="baseline"/>
        <sz val="12"/>
        <color theme="1"/>
        <name val="Arial"/>
        <family val="2"/>
        <scheme val="none"/>
      </font>
      <numFmt numFmtId="12" formatCode="#,##0.00\ &quot;$&quot;_);[Red]\(#,##0.00\ &quot;$&quot;\)"/>
      <alignment horizontal="right" vertical="center" textRotation="0" wrapText="0" indent="0" justifyLastLine="0" shrinkToFit="1" readingOrder="0"/>
      <border diagonalUp="0" diagonalDown="0" outline="0">
        <left style="thin">
          <color auto="1"/>
        </left>
        <right style="thin">
          <color auto="1"/>
        </right>
        <top style="thin">
          <color auto="1"/>
        </top>
        <bottom/>
      </border>
      <protection locked="0" hidden="0"/>
    </dxf>
    <dxf>
      <font>
        <b val="0"/>
        <i val="0"/>
        <strike val="0"/>
        <condense val="0"/>
        <extend val="0"/>
        <outline val="0"/>
        <shadow val="0"/>
        <u val="none"/>
        <vertAlign val="baseline"/>
        <sz val="12"/>
        <color theme="1"/>
        <name val="Arial"/>
        <family val="2"/>
        <scheme val="none"/>
      </font>
      <alignment horizontal="general" vertical="bottom" textRotation="0" wrapText="0" indent="0" justifyLastLine="0" shrinkToFit="1" readingOrder="0"/>
      <border diagonalUp="0" diagonalDown="0" outline="0">
        <left style="thin">
          <color auto="1"/>
        </left>
        <right style="thin">
          <color auto="1"/>
        </right>
        <top style="thin">
          <color auto="1"/>
        </top>
        <bottom/>
      </border>
      <protection locked="0" hidden="0"/>
    </dxf>
    <dxf>
      <font>
        <b val="0"/>
        <i val="0"/>
        <strike val="0"/>
        <condense val="0"/>
        <extend val="0"/>
        <outline val="0"/>
        <shadow val="0"/>
        <u val="none"/>
        <vertAlign val="baseline"/>
        <sz val="12"/>
        <color theme="1"/>
        <name val="Arial"/>
        <family val="2"/>
        <scheme val="none"/>
      </font>
      <alignment horizontal="general" vertical="bottom" textRotation="0" wrapText="0" indent="0" justifyLastLine="0" shrinkToFit="1" readingOrder="0"/>
      <border diagonalUp="0" diagonalDown="0" outline="0">
        <left style="thin">
          <color auto="1"/>
        </left>
        <right style="thin">
          <color auto="1"/>
        </right>
        <top style="thin">
          <color auto="1"/>
        </top>
        <bottom/>
      </border>
      <protection locked="0" hidden="0"/>
    </dxf>
    <dxf>
      <font>
        <b val="0"/>
        <i val="0"/>
        <strike val="0"/>
        <condense val="0"/>
        <extend val="0"/>
        <outline val="0"/>
        <shadow val="0"/>
        <u val="none"/>
        <vertAlign val="baseline"/>
        <sz val="12"/>
        <color theme="1"/>
        <name val="Arial"/>
        <family val="2"/>
        <scheme val="none"/>
      </font>
      <numFmt numFmtId="164" formatCode="dd\-mmm"/>
      <alignment horizontal="center" vertical="center" textRotation="0" wrapText="0" indent="0" justifyLastLine="0" shrinkToFit="0" readingOrder="0"/>
      <border diagonalUp="0" diagonalDown="0" outline="0">
        <left style="thin">
          <color auto="1"/>
        </left>
        <right style="thin">
          <color auto="1"/>
        </right>
        <top style="thin">
          <color auto="1"/>
        </top>
        <bottom/>
      </border>
      <protection locked="0" hidden="0"/>
    </dxf>
    <dxf>
      <numFmt numFmtId="12" formatCode="#,##0.00\ &quot;$&quot;_);[Red]\(#,##0.00\ &quot;$&quot;\)"/>
    </dxf>
    <dxf>
      <font>
        <b val="0"/>
        <i val="0"/>
        <strike val="0"/>
        <condense val="0"/>
        <extend val="0"/>
        <outline val="0"/>
        <shadow val="0"/>
        <u val="none"/>
        <vertAlign val="baseline"/>
        <sz val="12"/>
        <color theme="1"/>
        <name val="Arial"/>
        <family val="2"/>
        <scheme val="none"/>
      </font>
      <alignment horizontal="general" vertical="bottom" textRotation="0" wrapText="0" indent="0" justifyLastLine="0" shrinkToFit="1" readingOrder="0"/>
      <border diagonalUp="0" diagonalDown="0">
        <left style="thin">
          <color auto="1"/>
        </left>
        <right/>
        <top style="thin">
          <color auto="1"/>
        </top>
        <bottom style="thin">
          <color auto="1"/>
        </bottom>
        <vertical/>
        <horizontal/>
      </border>
      <protection locked="0" hidden="0"/>
    </dxf>
    <dxf>
      <font>
        <b val="0"/>
        <i val="0"/>
        <strike val="0"/>
        <condense val="0"/>
        <extend val="0"/>
        <outline val="0"/>
        <shadow val="0"/>
        <u val="none"/>
        <vertAlign val="baseline"/>
        <sz val="12"/>
        <color theme="1"/>
        <name val="Arial"/>
        <family val="2"/>
        <scheme val="none"/>
      </font>
      <numFmt numFmtId="12" formatCode="#,##0.00\ &quot;$&quot;_);[Red]\(#,##0.00\ &quot;$&quot;\)"/>
      <alignment horizontal="right" vertical="center" textRotation="0" wrapText="0" indent="0" justifyLastLine="0" shrinkToFit="1"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2"/>
        <color theme="1"/>
        <name val="Arial"/>
        <family val="2"/>
        <scheme val="none"/>
      </font>
      <alignment horizontal="general" vertical="bottom" textRotation="0" wrapText="0" indent="0" justifyLastLine="0" shrinkToFit="1"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2"/>
        <color theme="1"/>
        <name val="Arial"/>
        <family val="2"/>
        <scheme val="none"/>
      </font>
      <alignment horizontal="general" vertical="bottom" textRotation="0" wrapText="0" indent="0" justifyLastLine="0" shrinkToFit="1"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12"/>
        <color theme="1"/>
        <name val="Arial"/>
        <family val="2"/>
        <scheme val="none"/>
      </font>
      <numFmt numFmtId="164" formatCode="dd\-mmm"/>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font>
    </dxf>
    <dxf>
      <border outline="0">
        <right style="medium">
          <color auto="1"/>
        </right>
        <top style="medium">
          <color auto="1"/>
        </top>
        <bottom style="thin">
          <color auto="1"/>
        </bottom>
      </border>
    </dxf>
    <dxf>
      <border outline="0">
        <bottom style="medium">
          <color auto="1"/>
        </bottom>
      </border>
    </dxf>
    <dxf>
      <font>
        <b/>
        <i val="0"/>
        <strike val="0"/>
        <condense val="0"/>
        <extend val="0"/>
        <outline val="0"/>
        <shadow val="0"/>
        <u val="none"/>
        <vertAlign val="baseline"/>
        <sz val="14"/>
        <color theme="1"/>
        <name val="Arial"/>
        <family val="2"/>
        <scheme val="none"/>
      </font>
      <alignment horizontal="center" vertical="center" textRotation="0" wrapText="0" indent="0" justifyLastLine="0" shrinkToFit="0" readingOrder="0"/>
      <border diagonalUp="0" diagonalDown="0" outline="0">
        <left style="medium">
          <color auto="1"/>
        </left>
        <right style="medium">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22/10/relationships/richValueRel" Target="richData/richValueRel.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eetMetadata" Target="metadata.xml"/><Relationship Id="rId17" Type="http://schemas.microsoft.com/office/2017/10/relationships/person" Target="persons/person.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17/06/relationships/rdRichValueStructure" Target="richData/rdrichvaluestructure.xml"/><Relationship Id="rId10" Type="http://schemas.openxmlformats.org/officeDocument/2006/relationships/styles" Target="styles.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8" Type="http://schemas.openxmlformats.org/officeDocument/2006/relationships/customXml" Target="../ink/ink4.xml"/><Relationship Id="rId13"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customXml" Target="../ink/ink3.xml"/><Relationship Id="rId12" Type="http://schemas.openxmlformats.org/officeDocument/2006/relationships/customXml" Target="../ink/ink6.xml"/><Relationship Id="rId17" Type="http://schemas.openxmlformats.org/officeDocument/2006/relationships/image" Target="../media/image11.png"/><Relationship Id="rId2" Type="http://schemas.openxmlformats.org/officeDocument/2006/relationships/customXml" Target="../ink/ink1.xml"/><Relationship Id="rId16" Type="http://schemas.openxmlformats.org/officeDocument/2006/relationships/customXml" Target="../ink/ink8.xml"/><Relationship Id="rId1" Type="http://schemas.openxmlformats.org/officeDocument/2006/relationships/image" Target="../media/image3.png"/><Relationship Id="rId6" Type="http://schemas.openxmlformats.org/officeDocument/2006/relationships/image" Target="../media/image6.png"/><Relationship Id="rId11" Type="http://schemas.openxmlformats.org/officeDocument/2006/relationships/image" Target="../media/image8.png"/><Relationship Id="rId5" Type="http://schemas.openxmlformats.org/officeDocument/2006/relationships/image" Target="../media/image5.png"/><Relationship Id="rId15" Type="http://schemas.openxmlformats.org/officeDocument/2006/relationships/image" Target="../media/image10.png"/><Relationship Id="rId10" Type="http://schemas.openxmlformats.org/officeDocument/2006/relationships/customXml" Target="../ink/ink5.xml"/><Relationship Id="rId4" Type="http://schemas.openxmlformats.org/officeDocument/2006/relationships/customXml" Target="../ink/ink2.xml"/><Relationship Id="rId9" Type="http://schemas.openxmlformats.org/officeDocument/2006/relationships/image" Target="../media/image7.png"/><Relationship Id="rId14" Type="http://schemas.openxmlformats.org/officeDocument/2006/relationships/customXml" Target="../ink/ink7.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xdr:row>
      <xdr:rowOff>0</xdr:rowOff>
    </xdr:from>
    <xdr:to>
      <xdr:col>7</xdr:col>
      <xdr:colOff>657225</xdr:colOff>
      <xdr:row>23</xdr:row>
      <xdr:rowOff>169970</xdr:rowOff>
    </xdr:to>
    <xdr:pic>
      <xdr:nvPicPr>
        <xdr:cNvPr id="2" name="Image 1">
          <a:extLst>
            <a:ext uri="{FF2B5EF4-FFF2-40B4-BE49-F238E27FC236}">
              <a16:creationId xmlns:a16="http://schemas.microsoft.com/office/drawing/2014/main" id="{A7CD6ED5-586D-4F86-97CC-12085B4A8CE9}"/>
            </a:ext>
          </a:extLst>
        </xdr:cNvPr>
        <xdr:cNvPicPr>
          <a:picLocks noChangeAspect="1"/>
        </xdr:cNvPicPr>
      </xdr:nvPicPr>
      <xdr:blipFill>
        <a:blip xmlns:r="http://schemas.openxmlformats.org/officeDocument/2006/relationships" r:embed="rId1"/>
        <a:stretch>
          <a:fillRect/>
        </a:stretch>
      </xdr:blipFill>
      <xdr:spPr>
        <a:xfrm>
          <a:off x="762000" y="1190625"/>
          <a:ext cx="5229225" cy="3598970"/>
        </a:xfrm>
        <a:prstGeom prst="rect">
          <a:avLst/>
        </a:prstGeom>
      </xdr:spPr>
    </xdr:pic>
    <xdr:clientData/>
  </xdr:twoCellAnchor>
  <xdr:twoCellAnchor editAs="oneCell">
    <xdr:from>
      <xdr:col>2</xdr:col>
      <xdr:colOff>399840</xdr:colOff>
      <xdr:row>5</xdr:row>
      <xdr:rowOff>113940</xdr:rowOff>
    </xdr:from>
    <xdr:to>
      <xdr:col>3</xdr:col>
      <xdr:colOff>286200</xdr:colOff>
      <xdr:row>5</xdr:row>
      <xdr:rowOff>114660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 name="Encre 2">
              <a:extLst>
                <a:ext uri="{FF2B5EF4-FFF2-40B4-BE49-F238E27FC236}">
                  <a16:creationId xmlns:a16="http://schemas.microsoft.com/office/drawing/2014/main" id="{28FE636F-F592-4352-94F5-8544447DDC38}"/>
                </a:ext>
              </a:extLst>
            </xdr14:cNvPr>
            <xdr14:cNvContentPartPr/>
          </xdr14:nvContentPartPr>
          <xdr14:nvPr macro=""/>
          <xdr14:xfrm>
            <a:off x="1923840" y="685440"/>
            <a:ext cx="648360" cy="720"/>
          </xdr14:xfrm>
        </xdr:contentPart>
      </mc:Choice>
      <mc:Fallback xmlns="">
        <xdr:pic>
          <xdr:nvPicPr>
            <xdr:cNvPr id="4" name="Encre 3">
              <a:extLst>
                <a:ext uri="{FF2B5EF4-FFF2-40B4-BE49-F238E27FC236}">
                  <a16:creationId xmlns:a16="http://schemas.microsoft.com/office/drawing/2014/main" id="{C5E734E9-38FC-CE51-724C-B958D7A21502}"/>
                </a:ext>
              </a:extLst>
            </xdr:cNvPr>
            <xdr:cNvPicPr/>
          </xdr:nvPicPr>
          <xdr:blipFill>
            <a:blip xmlns:r="http://schemas.openxmlformats.org/officeDocument/2006/relationships" r:embed="rId3"/>
            <a:stretch>
              <a:fillRect/>
            </a:stretch>
          </xdr:blipFill>
          <xdr:spPr>
            <a:xfrm>
              <a:off x="1869840" y="469440"/>
              <a:ext cx="756000" cy="432000"/>
            </a:xfrm>
            <a:prstGeom prst="rect">
              <a:avLst/>
            </a:prstGeom>
          </xdr:spPr>
        </xdr:pic>
      </mc:Fallback>
    </mc:AlternateContent>
    <xdr:clientData/>
  </xdr:twoCellAnchor>
  <xdr:twoCellAnchor editAs="oneCell">
    <xdr:from>
      <xdr:col>9</xdr:col>
      <xdr:colOff>56880</xdr:colOff>
      <xdr:row>10</xdr:row>
      <xdr:rowOff>142800</xdr:rowOff>
    </xdr:from>
    <xdr:to>
      <xdr:col>9</xdr:col>
      <xdr:colOff>57240</xdr:colOff>
      <xdr:row>10</xdr:row>
      <xdr:rowOff>143160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4" name="Encre 3">
              <a:extLst>
                <a:ext uri="{FF2B5EF4-FFF2-40B4-BE49-F238E27FC236}">
                  <a16:creationId xmlns:a16="http://schemas.microsoft.com/office/drawing/2014/main" id="{713781C7-6E61-45D4-BD8D-33B9B618C5B4}"/>
                </a:ext>
              </a:extLst>
            </xdr14:cNvPr>
            <xdr14:cNvContentPartPr/>
          </xdr14:nvContentPartPr>
          <xdr14:nvPr macro=""/>
          <xdr14:xfrm>
            <a:off x="6914880" y="1666800"/>
            <a:ext cx="360" cy="360"/>
          </xdr14:xfrm>
        </xdr:contentPart>
      </mc:Choice>
      <mc:Fallback xmlns="">
        <xdr:pic>
          <xdr:nvPicPr>
            <xdr:cNvPr id="5" name="Encre 4">
              <a:extLst>
                <a:ext uri="{FF2B5EF4-FFF2-40B4-BE49-F238E27FC236}">
                  <a16:creationId xmlns:a16="http://schemas.microsoft.com/office/drawing/2014/main" id="{3A7A374C-7507-8C58-614C-23F8FF4FF747}"/>
                </a:ext>
              </a:extLst>
            </xdr:cNvPr>
            <xdr:cNvPicPr/>
          </xdr:nvPicPr>
          <xdr:blipFill>
            <a:blip xmlns:r="http://schemas.openxmlformats.org/officeDocument/2006/relationships" r:embed="rId5"/>
            <a:stretch>
              <a:fillRect/>
            </a:stretch>
          </xdr:blipFill>
          <xdr:spPr>
            <a:xfrm>
              <a:off x="6861240" y="1559160"/>
              <a:ext cx="108000" cy="216000"/>
            </a:xfrm>
            <a:prstGeom prst="rect">
              <a:avLst/>
            </a:prstGeom>
          </xdr:spPr>
        </xdr:pic>
      </mc:Fallback>
    </mc:AlternateContent>
    <xdr:clientData/>
  </xdr:twoCellAnchor>
  <xdr:twoCellAnchor editAs="oneCell">
    <xdr:from>
      <xdr:col>1</xdr:col>
      <xdr:colOff>0</xdr:colOff>
      <xdr:row>26</xdr:row>
      <xdr:rowOff>0</xdr:rowOff>
    </xdr:from>
    <xdr:to>
      <xdr:col>12</xdr:col>
      <xdr:colOff>163118</xdr:colOff>
      <xdr:row>37</xdr:row>
      <xdr:rowOff>152714</xdr:rowOff>
    </xdr:to>
    <xdr:pic>
      <xdr:nvPicPr>
        <xdr:cNvPr id="5" name="Image 4">
          <a:extLst>
            <a:ext uri="{FF2B5EF4-FFF2-40B4-BE49-F238E27FC236}">
              <a16:creationId xmlns:a16="http://schemas.microsoft.com/office/drawing/2014/main" id="{36B8EE13-ECF5-46F0-BB30-FBCD3D0304F1}"/>
            </a:ext>
          </a:extLst>
        </xdr:cNvPr>
        <xdr:cNvPicPr>
          <a:picLocks noChangeAspect="1"/>
        </xdr:cNvPicPr>
      </xdr:nvPicPr>
      <xdr:blipFill>
        <a:blip xmlns:r="http://schemas.openxmlformats.org/officeDocument/2006/relationships" r:embed="rId6"/>
        <a:stretch>
          <a:fillRect/>
        </a:stretch>
      </xdr:blipFill>
      <xdr:spPr>
        <a:xfrm>
          <a:off x="762000" y="5391150"/>
          <a:ext cx="8545118" cy="2248214"/>
        </a:xfrm>
        <a:prstGeom prst="rect">
          <a:avLst/>
        </a:prstGeom>
      </xdr:spPr>
    </xdr:pic>
    <xdr:clientData/>
  </xdr:twoCellAnchor>
  <xdr:twoCellAnchor editAs="oneCell">
    <xdr:from>
      <xdr:col>7</xdr:col>
      <xdr:colOff>447600</xdr:colOff>
      <xdr:row>27</xdr:row>
      <xdr:rowOff>9360</xdr:rowOff>
    </xdr:from>
    <xdr:to>
      <xdr:col>7</xdr:col>
      <xdr:colOff>447960</xdr:colOff>
      <xdr:row>27</xdr:row>
      <xdr:rowOff>9720</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6" name="Encre 5">
              <a:extLst>
                <a:ext uri="{FF2B5EF4-FFF2-40B4-BE49-F238E27FC236}">
                  <a16:creationId xmlns:a16="http://schemas.microsoft.com/office/drawing/2014/main" id="{B9C67964-C43A-4E0D-BBAA-E03AC035BF1D}"/>
                </a:ext>
              </a:extLst>
            </xdr14:cNvPr>
            <xdr14:cNvContentPartPr/>
          </xdr14:nvContentPartPr>
          <xdr14:nvPr macro=""/>
          <xdr14:xfrm>
            <a:off x="5781600" y="4581360"/>
            <a:ext cx="360" cy="360"/>
          </xdr14:xfrm>
        </xdr:contentPart>
      </mc:Choice>
      <mc:Fallback xmlns="">
        <xdr:pic>
          <xdr:nvPicPr>
            <xdr:cNvPr id="9" name="Encre 8">
              <a:extLst>
                <a:ext uri="{FF2B5EF4-FFF2-40B4-BE49-F238E27FC236}">
                  <a16:creationId xmlns:a16="http://schemas.microsoft.com/office/drawing/2014/main" id="{A8F64F3C-CC4B-7F25-8AD9-D92CAD35C574}"/>
                </a:ext>
              </a:extLst>
            </xdr:cNvPr>
            <xdr:cNvPicPr/>
          </xdr:nvPicPr>
          <xdr:blipFill>
            <a:blip xmlns:r="http://schemas.openxmlformats.org/officeDocument/2006/relationships" r:embed="rId5"/>
            <a:stretch>
              <a:fillRect/>
            </a:stretch>
          </xdr:blipFill>
          <xdr:spPr>
            <a:xfrm>
              <a:off x="5727960" y="4473720"/>
              <a:ext cx="108000" cy="216000"/>
            </a:xfrm>
            <a:prstGeom prst="rect">
              <a:avLst/>
            </a:prstGeom>
          </xdr:spPr>
        </xdr:pic>
      </mc:Fallback>
    </mc:AlternateContent>
    <xdr:clientData/>
  </xdr:twoCellAnchor>
  <xdr:twoCellAnchor editAs="oneCell">
    <xdr:from>
      <xdr:col>7</xdr:col>
      <xdr:colOff>199920</xdr:colOff>
      <xdr:row>26</xdr:row>
      <xdr:rowOff>180915</xdr:rowOff>
    </xdr:from>
    <xdr:to>
      <xdr:col>7</xdr:col>
      <xdr:colOff>547320</xdr:colOff>
      <xdr:row>27</xdr:row>
      <xdr:rowOff>39015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7" name="Encre 6">
              <a:extLst>
                <a:ext uri="{FF2B5EF4-FFF2-40B4-BE49-F238E27FC236}">
                  <a16:creationId xmlns:a16="http://schemas.microsoft.com/office/drawing/2014/main" id="{9ECC6169-E950-4830-A4DF-89F73B88E27D}"/>
                </a:ext>
              </a:extLst>
            </xdr14:cNvPr>
            <xdr14:cNvContentPartPr/>
          </xdr14:nvContentPartPr>
          <xdr14:nvPr macro=""/>
          <xdr14:xfrm>
            <a:off x="5533920" y="4991040"/>
            <a:ext cx="347400" cy="48600"/>
          </xdr14:xfrm>
        </xdr:contentPart>
      </mc:Choice>
      <mc:Fallback xmlns="">
        <xdr:pic>
          <xdr:nvPicPr>
            <xdr:cNvPr id="10" name="Encre 9">
              <a:extLst>
                <a:ext uri="{FF2B5EF4-FFF2-40B4-BE49-F238E27FC236}">
                  <a16:creationId xmlns:a16="http://schemas.microsoft.com/office/drawing/2014/main" id="{E990D220-DC78-8D4B-7F3C-B57E164D3BB2}"/>
                </a:ext>
              </a:extLst>
            </xdr:cNvPr>
            <xdr:cNvPicPr/>
          </xdr:nvPicPr>
          <xdr:blipFill>
            <a:blip xmlns:r="http://schemas.openxmlformats.org/officeDocument/2006/relationships" r:embed="rId9"/>
            <a:stretch>
              <a:fillRect/>
            </a:stretch>
          </xdr:blipFill>
          <xdr:spPr>
            <a:xfrm>
              <a:off x="5480280" y="4883400"/>
              <a:ext cx="455040" cy="264240"/>
            </a:xfrm>
            <a:prstGeom prst="rect">
              <a:avLst/>
            </a:prstGeom>
          </xdr:spPr>
        </xdr:pic>
      </mc:Fallback>
    </mc:AlternateContent>
    <xdr:clientData/>
  </xdr:twoCellAnchor>
  <xdr:twoCellAnchor editAs="oneCell">
    <xdr:from>
      <xdr:col>8</xdr:col>
      <xdr:colOff>679920</xdr:colOff>
      <xdr:row>26</xdr:row>
      <xdr:rowOff>171915</xdr:rowOff>
    </xdr:from>
    <xdr:to>
      <xdr:col>9</xdr:col>
      <xdr:colOff>147960</xdr:colOff>
      <xdr:row>27</xdr:row>
      <xdr:rowOff>47655</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8" name="Encre 7">
              <a:extLst>
                <a:ext uri="{FF2B5EF4-FFF2-40B4-BE49-F238E27FC236}">
                  <a16:creationId xmlns:a16="http://schemas.microsoft.com/office/drawing/2014/main" id="{B15D64F0-E506-4BA9-AC0E-FBDE4330B76D}"/>
                </a:ext>
              </a:extLst>
            </xdr14:cNvPr>
            <xdr14:cNvContentPartPr/>
          </xdr14:nvContentPartPr>
          <xdr14:nvPr macro=""/>
          <xdr14:xfrm>
            <a:off x="6775920" y="4982040"/>
            <a:ext cx="230040" cy="66240"/>
          </xdr14:xfrm>
        </xdr:contentPart>
      </mc:Choice>
      <mc:Fallback xmlns="">
        <xdr:pic>
          <xdr:nvPicPr>
            <xdr:cNvPr id="12" name="Encre 11">
              <a:extLst>
                <a:ext uri="{FF2B5EF4-FFF2-40B4-BE49-F238E27FC236}">
                  <a16:creationId xmlns:a16="http://schemas.microsoft.com/office/drawing/2014/main" id="{7B13F608-ECFB-EE49-E483-3BB67D96B602}"/>
                </a:ext>
              </a:extLst>
            </xdr:cNvPr>
            <xdr:cNvPicPr/>
          </xdr:nvPicPr>
          <xdr:blipFill>
            <a:blip xmlns:r="http://schemas.openxmlformats.org/officeDocument/2006/relationships" r:embed="rId11"/>
            <a:stretch>
              <a:fillRect/>
            </a:stretch>
          </xdr:blipFill>
          <xdr:spPr>
            <a:xfrm>
              <a:off x="6721920" y="4874040"/>
              <a:ext cx="337680" cy="281880"/>
            </a:xfrm>
            <a:prstGeom prst="rect">
              <a:avLst/>
            </a:prstGeom>
          </xdr:spPr>
        </xdr:pic>
      </mc:Fallback>
    </mc:AlternateContent>
    <xdr:clientData/>
  </xdr:twoCellAnchor>
  <xdr:twoCellAnchor editAs="oneCell">
    <xdr:from>
      <xdr:col>11</xdr:col>
      <xdr:colOff>675960</xdr:colOff>
      <xdr:row>26</xdr:row>
      <xdr:rowOff>190275</xdr:rowOff>
    </xdr:from>
    <xdr:to>
      <xdr:col>12</xdr:col>
      <xdr:colOff>91440</xdr:colOff>
      <xdr:row>27</xdr:row>
      <xdr:rowOff>30735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9" name="Encre 8">
              <a:extLst>
                <a:ext uri="{FF2B5EF4-FFF2-40B4-BE49-F238E27FC236}">
                  <a16:creationId xmlns:a16="http://schemas.microsoft.com/office/drawing/2014/main" id="{1E0EED07-3937-4246-893A-1A7480D5705D}"/>
                </a:ext>
              </a:extLst>
            </xdr14:cNvPr>
            <xdr14:cNvContentPartPr/>
          </xdr14:nvContentPartPr>
          <xdr14:nvPr macro=""/>
          <xdr14:xfrm>
            <a:off x="9057960" y="5000400"/>
            <a:ext cx="177480" cy="30960"/>
          </xdr14:xfrm>
        </xdr:contentPart>
      </mc:Choice>
      <mc:Fallback xmlns="">
        <xdr:pic>
          <xdr:nvPicPr>
            <xdr:cNvPr id="13" name="Encre 12">
              <a:extLst>
                <a:ext uri="{FF2B5EF4-FFF2-40B4-BE49-F238E27FC236}">
                  <a16:creationId xmlns:a16="http://schemas.microsoft.com/office/drawing/2014/main" id="{73785DAB-9B55-1BF0-5B5B-270B68E57564}"/>
                </a:ext>
              </a:extLst>
            </xdr:cNvPr>
            <xdr:cNvPicPr/>
          </xdr:nvPicPr>
          <xdr:blipFill>
            <a:blip xmlns:r="http://schemas.openxmlformats.org/officeDocument/2006/relationships" r:embed="rId13"/>
            <a:stretch>
              <a:fillRect/>
            </a:stretch>
          </xdr:blipFill>
          <xdr:spPr>
            <a:xfrm>
              <a:off x="9004320" y="4892760"/>
              <a:ext cx="285120" cy="246600"/>
            </a:xfrm>
            <a:prstGeom prst="rect">
              <a:avLst/>
            </a:prstGeom>
          </xdr:spPr>
        </xdr:pic>
      </mc:Fallback>
    </mc:AlternateContent>
    <xdr:clientData/>
  </xdr:twoCellAnchor>
  <xdr:twoCellAnchor editAs="oneCell">
    <xdr:from>
      <xdr:col>4</xdr:col>
      <xdr:colOff>220080</xdr:colOff>
      <xdr:row>26</xdr:row>
      <xdr:rowOff>170475</xdr:rowOff>
    </xdr:from>
    <xdr:to>
      <xdr:col>4</xdr:col>
      <xdr:colOff>344280</xdr:colOff>
      <xdr:row>27</xdr:row>
      <xdr:rowOff>86175</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10" name="Encre 9">
              <a:extLst>
                <a:ext uri="{FF2B5EF4-FFF2-40B4-BE49-F238E27FC236}">
                  <a16:creationId xmlns:a16="http://schemas.microsoft.com/office/drawing/2014/main" id="{ABB540DE-6473-4C43-8854-CED8180AE904}"/>
                </a:ext>
              </a:extLst>
            </xdr14:cNvPr>
            <xdr14:cNvContentPartPr/>
          </xdr14:nvContentPartPr>
          <xdr14:nvPr macro=""/>
          <xdr14:xfrm>
            <a:off x="3268080" y="4980600"/>
            <a:ext cx="124200" cy="106200"/>
          </xdr14:xfrm>
        </xdr:contentPart>
      </mc:Choice>
      <mc:Fallback xmlns="">
        <xdr:pic>
          <xdr:nvPicPr>
            <xdr:cNvPr id="14" name="Encre 13">
              <a:extLst>
                <a:ext uri="{FF2B5EF4-FFF2-40B4-BE49-F238E27FC236}">
                  <a16:creationId xmlns:a16="http://schemas.microsoft.com/office/drawing/2014/main" id="{2D52C2BD-AF40-3C88-B625-B583B862009E}"/>
                </a:ext>
              </a:extLst>
            </xdr:cNvPr>
            <xdr:cNvPicPr/>
          </xdr:nvPicPr>
          <xdr:blipFill>
            <a:blip xmlns:r="http://schemas.openxmlformats.org/officeDocument/2006/relationships" r:embed="rId15"/>
            <a:stretch>
              <a:fillRect/>
            </a:stretch>
          </xdr:blipFill>
          <xdr:spPr>
            <a:xfrm>
              <a:off x="3214440" y="4872960"/>
              <a:ext cx="231840" cy="321840"/>
            </a:xfrm>
            <a:prstGeom prst="rect">
              <a:avLst/>
            </a:prstGeom>
          </xdr:spPr>
        </xdr:pic>
      </mc:Fallback>
    </mc:AlternateContent>
    <xdr:clientData/>
  </xdr:twoCellAnchor>
  <xdr:twoCellAnchor editAs="oneCell">
    <xdr:from>
      <xdr:col>2</xdr:col>
      <xdr:colOff>94200</xdr:colOff>
      <xdr:row>27</xdr:row>
      <xdr:rowOff>28215</xdr:rowOff>
    </xdr:from>
    <xdr:to>
      <xdr:col>2</xdr:col>
      <xdr:colOff>182760</xdr:colOff>
      <xdr:row>27</xdr:row>
      <xdr:rowOff>28575</xdr:rowOff>
    </xdr:to>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11" name="Encre 10">
              <a:extLst>
                <a:ext uri="{FF2B5EF4-FFF2-40B4-BE49-F238E27FC236}">
                  <a16:creationId xmlns:a16="http://schemas.microsoft.com/office/drawing/2014/main" id="{3CB19082-4184-443F-A1F0-5A6E0004B44C}"/>
                </a:ext>
              </a:extLst>
            </xdr14:cNvPr>
            <xdr14:cNvContentPartPr/>
          </xdr14:nvContentPartPr>
          <xdr14:nvPr macro=""/>
          <xdr14:xfrm>
            <a:off x="1618200" y="5028840"/>
            <a:ext cx="88560" cy="360"/>
          </xdr14:xfrm>
        </xdr:contentPart>
      </mc:Choice>
      <mc:Fallback xmlns="">
        <xdr:pic>
          <xdr:nvPicPr>
            <xdr:cNvPr id="15" name="Encre 14">
              <a:extLst>
                <a:ext uri="{FF2B5EF4-FFF2-40B4-BE49-F238E27FC236}">
                  <a16:creationId xmlns:a16="http://schemas.microsoft.com/office/drawing/2014/main" id="{12C53AFE-6414-9676-1F82-B4F872005FDD}"/>
                </a:ext>
              </a:extLst>
            </xdr:cNvPr>
            <xdr:cNvPicPr/>
          </xdr:nvPicPr>
          <xdr:blipFill>
            <a:blip xmlns:r="http://schemas.openxmlformats.org/officeDocument/2006/relationships" r:embed="rId17"/>
            <a:stretch>
              <a:fillRect/>
            </a:stretch>
          </xdr:blipFill>
          <xdr:spPr>
            <a:xfrm>
              <a:off x="1564200" y="4921200"/>
              <a:ext cx="196200" cy="216000"/>
            </a:xfrm>
            <a:prstGeom prst="rect">
              <a:avLst/>
            </a:prstGeom>
          </xdr:spPr>
        </xdr:pic>
      </mc:Fallback>
    </mc:AlternateContent>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Users/Linda/Downloads/2026-01-24-suivi-des-depenses-a-dernier-corrige%20(4).xlsm" TargetMode="External"/><Relationship Id="rId2" Type="http://schemas.openxmlformats.org/officeDocument/2006/relationships/externalLinkPath" Target="file:///C:\Users\Linda\Downloads\2026-01-24-suivi-des-depenses-a-dernier-corrige%20(4).xlsm" TargetMode="External"/><Relationship Id="rId1" Type="http://schemas.openxmlformats.org/officeDocument/2006/relationships/externalLinkPath" Target="/Users/Linda/Downloads/2026-01-24-suivi-des-depenses-a-dernier-corrige%20(4).xlsm"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Documentos/Infos%20diverses/2026-01-23-suivi-des-depenses-a-retravailler.xlsx" TargetMode="External"/><Relationship Id="rId2" Type="http://schemas.openxmlformats.org/officeDocument/2006/relationships/externalLinkPath" Target="https://d.docs.live.net/1a1a31af05c6e08d/Desktop/2026-01-23-suivi-des-depenses-a-retravailler.xlsx" TargetMode="External"/><Relationship Id="rId1" Type="http://schemas.openxmlformats.org/officeDocument/2006/relationships/externalLinkPath" Target="/1a1a31af05c6e08d/Documentos/Infos%20diverses/2026-01-23-suivi-des-depenses-a-retravaill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uivi des dépenses 2026"/>
      <sheetName val="Totaux 2026"/>
      <sheetName val="TCD"/>
      <sheetName val="État résultats rev. dép. 2026"/>
      <sheetName val="2026-01-24-suivi-des-depenses-a"/>
    </sheetNames>
    <sheetDataSet>
      <sheetData sheetId="0"/>
      <sheetData sheetId="1">
        <row r="8">
          <cell r="A8" t="str">
            <v>Achat important + de 100$</v>
          </cell>
        </row>
        <row r="9">
          <cell r="A9" t="str">
            <v>Alcool</v>
          </cell>
        </row>
        <row r="10">
          <cell r="A10" t="str">
            <v>Assurance auto</v>
          </cell>
        </row>
        <row r="11">
          <cell r="A11" t="str">
            <v>Assurance collective enrichie</v>
          </cell>
        </row>
        <row r="12">
          <cell r="A12" t="str">
            <v>Assurance électro ménager</v>
          </cell>
        </row>
        <row r="13">
          <cell r="A13" t="str">
            <v>Assurance habitation</v>
          </cell>
        </row>
        <row r="14">
          <cell r="A14" t="str">
            <v>Assurance-Vie CL</v>
          </cell>
        </row>
        <row r="15">
          <cell r="A15" t="str">
            <v>Assurance-Vie MF</v>
          </cell>
        </row>
        <row r="16">
          <cell r="A16" t="str">
            <v>Auto - immatriculation</v>
          </cell>
        </row>
        <row r="17">
          <cell r="A17" t="str">
            <v>Auto - permis de conduire CL</v>
          </cell>
        </row>
        <row r="18">
          <cell r="A18" t="str">
            <v>Auto - permis de conduire MF</v>
          </cell>
        </row>
        <row r="19">
          <cell r="A19" t="str">
            <v>Auto - réparation</v>
          </cell>
        </row>
        <row r="20">
          <cell r="A20" t="str">
            <v>Autre dépense CL</v>
          </cell>
        </row>
        <row r="21">
          <cell r="A21" t="str">
            <v>Autre dépense MF</v>
          </cell>
        </row>
        <row r="22">
          <cell r="A22" t="str">
            <v>Autre soin de santé CL</v>
          </cell>
        </row>
        <row r="23">
          <cell r="A23" t="str">
            <v>Autre soin de santé MF</v>
          </cell>
        </row>
        <row r="24">
          <cell r="A24" t="str">
            <v>Cellulaire</v>
          </cell>
        </row>
        <row r="25">
          <cell r="A25" t="str">
            <v>Coiffure CL</v>
          </cell>
        </row>
        <row r="26">
          <cell r="A26" t="str">
            <v>Coiffure MF</v>
          </cell>
        </row>
        <row r="27">
          <cell r="A27" t="str">
            <v>Électricité</v>
          </cell>
        </row>
        <row r="28">
          <cell r="A28" t="str">
            <v>Entretien extérieur</v>
          </cell>
        </row>
        <row r="29">
          <cell r="A29" t="str">
            <v>Épargne auto</v>
          </cell>
        </row>
        <row r="30">
          <cell r="A30" t="str">
            <v>Épargne personnelle</v>
          </cell>
        </row>
        <row r="31">
          <cell r="A31" t="str">
            <v>Épargne vacance</v>
          </cell>
        </row>
        <row r="32">
          <cell r="A32" t="str">
            <v>Épicerie</v>
          </cell>
        </row>
        <row r="33">
          <cell r="A33" t="str">
            <v>Essence hebdomadaire</v>
          </cell>
        </row>
        <row r="34">
          <cell r="A34" t="str">
            <v>Essence vacance</v>
          </cell>
        </row>
        <row r="35">
          <cell r="A35" t="str">
            <v xml:space="preserve">Esthétique autre </v>
          </cell>
        </row>
        <row r="36">
          <cell r="A36" t="str">
            <v xml:space="preserve">Esthétique manucure </v>
          </cell>
        </row>
        <row r="37">
          <cell r="A37" t="str">
            <v>Esthéthique pédicure</v>
          </cell>
        </row>
        <row r="38">
          <cell r="A38" t="str">
            <v>Internet  et télévision</v>
          </cell>
        </row>
        <row r="39">
          <cell r="A39" t="str">
            <v xml:space="preserve">Livraison et canal supplémentaire </v>
          </cell>
        </row>
        <row r="40">
          <cell r="A40" t="str">
            <v>Loisir</v>
          </cell>
        </row>
        <row r="41">
          <cell r="A41" t="str">
            <v>Loyer</v>
          </cell>
        </row>
        <row r="42">
          <cell r="A42" t="str">
            <v>Médicament autre</v>
          </cell>
        </row>
        <row r="43">
          <cell r="A43" t="str">
            <v>Médicament CL</v>
          </cell>
        </row>
        <row r="44">
          <cell r="A44" t="str">
            <v>Médicament MF</v>
          </cell>
        </row>
        <row r="45">
          <cell r="A45" t="str">
            <v>Pré-arrangement funéraire</v>
          </cell>
        </row>
        <row r="46">
          <cell r="A46" t="str">
            <v>Restaurant</v>
          </cell>
        </row>
        <row r="47">
          <cell r="A47" t="str">
            <v>Vêtement CL</v>
          </cell>
        </row>
        <row r="48">
          <cell r="A48" t="str">
            <v>Vêtement MF</v>
          </cell>
        </row>
      </sheetData>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uivi des dépenses 2026"/>
      <sheetName val="Totaux 2026"/>
      <sheetName val="État résultats rev. dép. 2026"/>
      <sheetName val="TCD"/>
      <sheetName val="Trucs pour bien faire tableau"/>
    </sheetNames>
    <sheetDataSet>
      <sheetData sheetId="0" refreshError="1"/>
      <sheetData sheetId="1">
        <row r="8">
          <cell r="A8" t="str">
            <v>Achat important + de 100$</v>
          </cell>
        </row>
        <row r="9">
          <cell r="A9" t="str">
            <v>Alcool</v>
          </cell>
        </row>
        <row r="10">
          <cell r="A10" t="str">
            <v>Assurance auto</v>
          </cell>
        </row>
        <row r="11">
          <cell r="A11" t="str">
            <v>Assurance collective enrichie</v>
          </cell>
        </row>
        <row r="12">
          <cell r="A12" t="str">
            <v>Assurance électro ménager</v>
          </cell>
        </row>
        <row r="13">
          <cell r="A13" t="str">
            <v>Assurance habitation</v>
          </cell>
        </row>
        <row r="14">
          <cell r="A14" t="str">
            <v>Assurance-Vie CL</v>
          </cell>
        </row>
        <row r="15">
          <cell r="A15" t="str">
            <v>Assurance-Vie MF</v>
          </cell>
        </row>
        <row r="16">
          <cell r="A16" t="str">
            <v>Auto - immatriculation</v>
          </cell>
        </row>
        <row r="17">
          <cell r="A17" t="str">
            <v>Auto - permis de conduire CL</v>
          </cell>
        </row>
        <row r="18">
          <cell r="A18" t="str">
            <v>Auto - permis de conduire MF</v>
          </cell>
        </row>
        <row r="19">
          <cell r="A19" t="str">
            <v>Auto - réparation</v>
          </cell>
        </row>
        <row r="20">
          <cell r="A20" t="str">
            <v>Autre dépense CL</v>
          </cell>
        </row>
        <row r="21">
          <cell r="A21" t="str">
            <v>Autre dépense MF</v>
          </cell>
        </row>
        <row r="22">
          <cell r="A22" t="str">
            <v>Autre soin de santé CL</v>
          </cell>
        </row>
        <row r="23">
          <cell r="A23" t="str">
            <v>Autre soin de santé MF</v>
          </cell>
        </row>
        <row r="24">
          <cell r="A24" t="str">
            <v>Cellulaire</v>
          </cell>
        </row>
        <row r="25">
          <cell r="A25" t="str">
            <v>Coiffure CL</v>
          </cell>
        </row>
        <row r="26">
          <cell r="A26" t="str">
            <v>Coiffure MF</v>
          </cell>
        </row>
        <row r="27">
          <cell r="A27" t="str">
            <v>Électricité</v>
          </cell>
        </row>
        <row r="28">
          <cell r="A28" t="str">
            <v>Entretien extérieur</v>
          </cell>
        </row>
        <row r="29">
          <cell r="A29" t="str">
            <v>Épargne auto</v>
          </cell>
        </row>
        <row r="30">
          <cell r="A30" t="str">
            <v>Épargne personnelle</v>
          </cell>
        </row>
        <row r="31">
          <cell r="A31" t="str">
            <v>Épargne vacance</v>
          </cell>
        </row>
        <row r="32">
          <cell r="A32" t="str">
            <v>Épicerie</v>
          </cell>
        </row>
        <row r="33">
          <cell r="A33" t="str">
            <v>Essence hebdomadaire</v>
          </cell>
        </row>
        <row r="34">
          <cell r="A34" t="str">
            <v>Essence vacance</v>
          </cell>
        </row>
        <row r="35">
          <cell r="A35" t="str">
            <v xml:space="preserve">Esthétique autre </v>
          </cell>
        </row>
        <row r="36">
          <cell r="A36" t="str">
            <v xml:space="preserve">Esthétique manucure </v>
          </cell>
        </row>
        <row r="37">
          <cell r="A37" t="str">
            <v>Esthéthique pédicure</v>
          </cell>
        </row>
        <row r="38">
          <cell r="A38" t="str">
            <v>Internet  et télévision</v>
          </cell>
        </row>
        <row r="39">
          <cell r="A39" t="str">
            <v xml:space="preserve">Livraison et canal supplémentaire </v>
          </cell>
        </row>
        <row r="40">
          <cell r="A40" t="str">
            <v>Loisir</v>
          </cell>
        </row>
        <row r="41">
          <cell r="A41" t="str">
            <v>Loyer</v>
          </cell>
        </row>
        <row r="42">
          <cell r="A42" t="str">
            <v>Médicament autre</v>
          </cell>
        </row>
        <row r="43">
          <cell r="A43" t="str">
            <v>Médicament CL</v>
          </cell>
        </row>
        <row r="44">
          <cell r="A44" t="str">
            <v>Médicament MF</v>
          </cell>
        </row>
        <row r="45">
          <cell r="A45" t="str">
            <v>Pré-arrangement funéraire</v>
          </cell>
        </row>
        <row r="46">
          <cell r="A46" t="str">
            <v>Restaurant</v>
          </cell>
        </row>
        <row r="47">
          <cell r="A47" t="str">
            <v>Vêtement CL</v>
          </cell>
        </row>
        <row r="48">
          <cell r="A48" t="str">
            <v>Vêtement MF</v>
          </cell>
        </row>
      </sheetData>
      <sheetData sheetId="2" refreshError="1"/>
      <sheetData sheetId="3" refreshError="1"/>
      <sheetData sheetId="4"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1-25T20:25:32.181"/>
    </inkml:context>
    <inkml:brush xml:id="br0">
      <inkml:brushProperty name="width" value="0.3" units="cm"/>
      <inkml:brushProperty name="height" value="0.6" units="cm"/>
      <inkml:brushProperty name="color" value="#FFFC00"/>
      <inkml:brushProperty name="tip" value="rectangle"/>
      <inkml:brushProperty name="rasterOp" value="maskPen"/>
      <inkml:brushProperty name="ignorePressure" value="1"/>
    </inkml:brush>
  </inkml:definitions>
  <inkml:trace contextRef="#ctx0" brushRef="#br0">0 0 0,'1800'0'0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1-25T20:25:32.182"/>
    </inkml:context>
    <inkml:brush xml:id="br0">
      <inkml:brushProperty name="width" value="0.3" units="cm"/>
      <inkml:brushProperty name="height" value="0.6" units="cm"/>
      <inkml:brushProperty name="color" value="#FFFC00"/>
      <inkml:brushProperty name="tip" value="rectangle"/>
      <inkml:brushProperty name="rasterOp" value="maskPen"/>
      <inkml:brushProperty name="ignorePressure" value="1"/>
    </inkml:brush>
  </inkml:definitions>
  <inkml:trace contextRef="#ctx0" brushRef="#br0">1 1,'0'0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1-25T20:25:32.183"/>
    </inkml:context>
    <inkml:brush xml:id="br0">
      <inkml:brushProperty name="width" value="0.3" units="cm"/>
      <inkml:brushProperty name="height" value="0.6" units="cm"/>
      <inkml:brushProperty name="color" value="#FFFC00"/>
      <inkml:brushProperty name="tip" value="rectangle"/>
      <inkml:brushProperty name="rasterOp" value="maskPen"/>
      <inkml:brushProperty name="ignorePressure" value="1"/>
    </inkml:brush>
  </inkml:definitions>
  <inkml:trace contextRef="#ctx0" brushRef="#br0">1 1,'0'0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1-25T20:25:32.184"/>
    </inkml:context>
    <inkml:brush xml:id="br0">
      <inkml:brushProperty name="width" value="0.3" units="cm"/>
      <inkml:brushProperty name="height" value="0.6" units="cm"/>
      <inkml:brushProperty name="color" value="#FFFC00"/>
      <inkml:brushProperty name="tip" value="rectangle"/>
      <inkml:brushProperty name="rasterOp" value="maskPen"/>
      <inkml:brushProperty name="ignorePressure" value="1"/>
    </inkml:brush>
  </inkml:definitions>
  <inkml:trace contextRef="#ctx0" brushRef="#br0">1 1,'0'1,"0"0,0-1,1 1,-1 0,1 0,-1 0,1 0,-1 0,1 0,0-1,-1 1,1 0,0 0,-1-1,1 1,0-1,0 1,0-1,0 1,0-1,0 1,-1-1,1 0,0 1,1-1,34 9,-19-5,8 3,0-2,1 0,-1-2,1 0,29-2,-16 0,45 7,228 35,-307-42,0-1,0 1,0 0,0 0,0 0,0 1,-1-1,1 1,6 4,-11-6,0 0,0 1,0-1,0 0,0 0,0 1,0-1,0 0,0 0,0 1,0-1,0 0,0 0,-1 1,1-1,0 0,0 0,0 1,0-1,0 0,0 0,-1 0,1 1,0-1,0 0,0 0,0 0,-1 0,1 1,0-1,0 0,-1 0,1 0,0 0,0 0,0 0,-1 0,1 0,0 0,0 0,-1 0,1 0,0 0,0 0,-1 0,1 0,0 0,0 0,-1 0,1 0,0 0,-1 0,-16 2,-220 0,120-3,73-2,-58-9,-3-1,508 16,-203-5,-183 1,0-1,0-1,18-4,38-6,-72 13,6 0,0 0,0-1,0 0,0 0,0 0,0-1,0 0,-1-1,9-3,-15 6,1 0,0-1,-1 1,1 0,-1 0,1-1,0 1,-1 0,1-1,-1 1,1 0,-1-1,1 1,-1-1,0 1,1-1,-1 1,1-1,-1 1,0-1,1 0,-1 1,0-1,0 1,0-1,1 0,-1 1,0-2,-20 3,-11 2,-842-2,873-2,0 1,0 0,0 0,-1 0,1 0,0 0,0 0,0-1,0 1,0 0,-1 0,1 0,0 0,0 0,0 0,0 0,-1 0,1 0,0 0,0 0,0 0,0 0,-1 0,1 0,0 0,0 0,0 0,-1 0,1 0,0 0,0 0,0 0,0 0,0 0,-1 1,1-1,0 0,0 0,0 0,0 0,0 0,-1 0,1 1,0-1,0 0,0 0,0 0,0 0,0 0,0 1,0-1,0 0,0 0,0 0,0 1,0-1,0 0,0 0,0 0,0 0,0 1,0-1,14 8,24 5,14 0,1-2,98 6,-96-13,171 6,-502-10,273 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1-25T20:25:32.185"/>
    </inkml:context>
    <inkml:brush xml:id="br0">
      <inkml:brushProperty name="width" value="0.3" units="cm"/>
      <inkml:brushProperty name="height" value="0.6" units="cm"/>
      <inkml:brushProperty name="color" value="#FFFC00"/>
      <inkml:brushProperty name="tip" value="rectangle"/>
      <inkml:brushProperty name="rasterOp" value="maskPen"/>
      <inkml:brushProperty name="ignorePressure" value="1"/>
    </inkml:brush>
  </inkml:definitions>
  <inkml:trace contextRef="#ctx0" brushRef="#br0">0 47 0,'42'136'0,"554"-319"0,-1234 230 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1-25T20:25:32.186"/>
    </inkml:context>
    <inkml:brush xml:id="br0">
      <inkml:brushProperty name="width" value="0.3" units="cm"/>
      <inkml:brushProperty name="height" value="0.6" units="cm"/>
      <inkml:brushProperty name="color" value="#FFFC00"/>
      <inkml:brushProperty name="tip" value="rectangle"/>
      <inkml:brushProperty name="rasterOp" value="maskPen"/>
      <inkml:brushProperty name="ignorePressure" value="1"/>
    </inkml:brush>
  </inkml:definitions>
  <inkml:trace contextRef="#ctx0" brushRef="#br0">1 1,'11'8,"2"1,-1-2,1 1,0-2,18 7,-15-6,-1-2,0 0,1 0,0-1,0-1,0-1,20 1,104-6,-64 0,-44 3,-40-1,-53 1,47 0,-57 2,31-1,85-4,-20 1,0-1,45-12,-37 5</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1-25T20:25:32.187"/>
    </inkml:context>
    <inkml:brush xml:id="br0">
      <inkml:brushProperty name="width" value="0.3" units="cm"/>
      <inkml:brushProperty name="height" value="0.6" units="cm"/>
      <inkml:brushProperty name="color" value="#FFFC00"/>
      <inkml:brushProperty name="tip" value="rectangle"/>
      <inkml:brushProperty name="rasterOp" value="maskPen"/>
      <inkml:brushProperty name="ignorePressure" value="1"/>
    </inkml:brush>
  </inkml:definitions>
  <inkml:trace contextRef="#ctx0" brushRef="#br0">24 3,'94'-2,"104"4,-197-2,1 0,-1 0,1 0,-1 0,1 1,-1-1,1 0,-1 1,1-1,-1 1,1-1,-1 1,0 0,1-1,-1 1,0 0,0 0,2 2,-3-2,-1 0,1 0,-1-1,1 1,-1 0,0 0,1 0,-1-1,0 1,0 0,0-1,1 1,-1 0,0-1,0 1,0-1,0 0,0 1,0-1,0 0,0 0,0 1,0-1,0 0,-1 0,1 0,-1 0,-214 54,209-53,0 1,0 1,1-1,0 1,-1 0,1 1,0-1,0 1,1 0,-1 1,1-1,-8 9,12-11,-1 0,1 0,-1 0,1 0,0 0,0 0,0 0,0 1,0-1,0 0,0 1,1-1,-1 1,1-1,0 0,0 1,0-1,0 1,0-1,0 1,1-1,-1 1,1-1,0 0,0 1,0-1,0 0,0 0,0 0,0 0,1 0,-1 0,1 0,-1 0,1 0,0 0,3 2,6 4,0-1,1 0,-1 0,1-1,1-1,-1 0,1 0,0-1,13 2,6 0,1-2,49 2,-78-6,-8 0,-10-1,-3 1</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1-25T20:25:32.188"/>
    </inkml:context>
    <inkml:brush xml:id="br0">
      <inkml:brushProperty name="width" value="0.3" units="cm"/>
      <inkml:brushProperty name="height" value="0.6" units="cm"/>
      <inkml:brushProperty name="color" value="#FFFC00"/>
      <inkml:brushProperty name="tip" value="rectangle"/>
      <inkml:brushProperty name="rasterOp" value="maskPen"/>
      <inkml:brushProperty name="ignorePressure" value="1"/>
    </inkml:brush>
  </inkml:definitions>
  <inkml:trace contextRef="#ctx0" brushRef="#br0">3 1,'242'0,"-487"0,405 0,-136 0</inkml:trace>
</inkml:ink>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inda" refreshedDate="46110.473411574072" createdVersion="8" refreshedVersion="8" minRefreshableVersion="3" recordCount="91" xr:uid="{F63C73FB-BFD3-4647-82DD-C250CE6A4956}">
  <cacheSource type="worksheet">
    <worksheetSource name="Dépenses"/>
  </cacheSource>
  <cacheFields count="7">
    <cacheField name="Date" numFmtId="16">
      <sharedItems containsNonDate="0" containsDate="1" containsString="0" containsBlank="1" minDate="2026-01-02T00:00:00" maxDate="2026-03-02T00:00:00" count="38">
        <d v="2026-01-02T00:00:00"/>
        <d v="2026-01-03T00:00:00"/>
        <d v="2026-01-04T00:00:00"/>
        <d v="2026-01-05T00:00:00"/>
        <d v="2026-01-06T00:00:00"/>
        <d v="2026-01-07T00:00:00"/>
        <d v="2026-01-10T00:00:00"/>
        <d v="2026-01-11T00:00:00"/>
        <d v="2026-01-12T00:00:00"/>
        <d v="2026-01-13T00:00:00"/>
        <d v="2026-01-14T00:00:00"/>
        <d v="2026-01-15T00:00:00"/>
        <d v="2026-01-16T00:00:00"/>
        <d v="2026-01-17T00:00:00"/>
        <d v="2026-01-19T00:00:00"/>
        <d v="2026-01-21T00:00:00"/>
        <d v="2026-01-22T00:00:00"/>
        <d v="2026-01-23T00:00:00"/>
        <d v="2026-01-24T00:00:00"/>
        <d v="2026-01-26T00:00:00"/>
        <d v="2026-01-27T00:00:00"/>
        <d v="2026-01-30T00:00:00"/>
        <d v="2026-01-31T00:00:00"/>
        <d v="2026-02-02T00:00:00"/>
        <d v="2026-02-03T00:00:00"/>
        <d v="2026-02-04T00:00:00"/>
        <d v="2026-02-06T00:00:00"/>
        <d v="2026-02-07T00:00:00"/>
        <m/>
        <d v="2026-02-22T00:00:00" u="1"/>
        <d v="2026-02-01T00:00:00" u="1"/>
        <d v="2026-03-01T00:00:00" u="1"/>
        <d v="2026-02-05T00:00:00" u="1"/>
        <d v="2026-02-08T00:00:00" u="1"/>
        <d v="2026-02-09T00:00:00" u="1"/>
        <d v="2026-02-10T00:00:00" u="1"/>
        <d v="2026-02-11T00:00:00" u="1"/>
        <d v="2026-02-12T00:00:00" u="1"/>
      </sharedItems>
      <fieldGroup par="6"/>
    </cacheField>
    <cacheField name="Nom" numFmtId="0">
      <sharedItems containsBlank="1"/>
    </cacheField>
    <cacheField name="Type" numFmtId="0">
      <sharedItems containsBlank="1" count="30">
        <s v="Autre dépense MF"/>
        <s v="Assurance électro ménager"/>
        <s v="Essence hebdomadaire"/>
        <s v="Médicament autre"/>
        <s v="Restaurant"/>
        <s v="Épicerie"/>
        <s v="Autre soin de santé MF"/>
        <s v="Médicament MF"/>
        <s v="Coiffure MF"/>
        <s v="Achat important + de 100$"/>
        <s v="Esthétique autre "/>
        <s v="Livraison et canal supplémentaire "/>
        <s v="Autre dépense CL"/>
        <s v="Esthétique manucure "/>
        <s v="Restaurant "/>
        <s v="Médicament CL"/>
        <m/>
        <s v="Médicament  CL" u="1"/>
        <s v="Pré-arrangement funéraire" u="1"/>
        <s v="Électricité" u="1"/>
        <s v="Cellulaire " u="1"/>
        <s v="Assurance collective enrichie" u="1"/>
        <s v="Loyer" u="1"/>
        <s v="Assurance-Vie CL" u="1"/>
        <s v="Internet  et télévision" u="1"/>
        <s v="Auto - immatriculation" u="1"/>
        <s v="Assurance-Vie MF" u="1"/>
        <s v="Alcool" u="1"/>
        <s v="Coiffure  MF" u="1"/>
        <s v="Achat important + de $100" u="1"/>
      </sharedItems>
    </cacheField>
    <cacheField name="Montant" numFmtId="8">
      <sharedItems containsString="0" containsBlank="1" containsNumber="1" minValue="5.55" maxValue="623"/>
    </cacheField>
    <cacheField name="Notes" numFmtId="0">
      <sharedItems containsBlank="1"/>
    </cacheField>
    <cacheField name="Jours (Date)" numFmtId="0" databaseField="0">
      <fieldGroup base="0">
        <rangePr groupBy="days" startDate="2026-01-02T00:00:00" endDate="2026-02-08T00:00:00"/>
        <groupItems count="368">
          <s v="&lt;2026-01-02"/>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2026-02-08"/>
        </groupItems>
      </fieldGroup>
    </cacheField>
    <cacheField name="Mois (Date)" numFmtId="0" databaseField="0">
      <fieldGroup base="0">
        <rangePr groupBy="months" startDate="2026-01-02T00:00:00" endDate="2026-02-08T00:00:00"/>
        <groupItems count="14">
          <s v="&lt;2026-01-02"/>
          <s v="janv"/>
          <s v="févr"/>
          <s v="mars"/>
          <s v="avr"/>
          <s v="mai"/>
          <s v="juin"/>
          <s v="juil"/>
          <s v="août"/>
          <s v="sept"/>
          <s v="oct"/>
          <s v="nov"/>
          <s v="déc"/>
          <s v="&gt;2026-02-08"/>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1">
  <r>
    <x v="0"/>
    <s v="N Hôtel"/>
    <x v="0"/>
    <n v="158.27000000000001"/>
    <m/>
  </r>
  <r>
    <x v="1"/>
    <s v="Comerco"/>
    <x v="1"/>
    <n v="76.569999999999993"/>
    <m/>
  </r>
  <r>
    <x v="1"/>
    <s v="Costco"/>
    <x v="2"/>
    <n v="42.01"/>
    <s v="Essence à 1,33$"/>
  </r>
  <r>
    <x v="1"/>
    <s v="Familyprix Pont-Rouge"/>
    <x v="3"/>
    <n v="11.49"/>
    <s v="Anti-inflammatoire CL"/>
  </r>
  <r>
    <x v="1"/>
    <s v="A &amp; W Pont-Rouge"/>
    <x v="4"/>
    <n v="28.42"/>
    <m/>
  </r>
  <r>
    <x v="1"/>
    <s v="Entrecôte Riverain Qué."/>
    <x v="4"/>
    <n v="75.39"/>
    <s v="Souper avec Andrée et M.-Josée"/>
  </r>
  <r>
    <x v="2"/>
    <s v="Hôpital Enfant-Jésus"/>
    <x v="0"/>
    <n v="6.75"/>
    <s v="Stationnement"/>
  </r>
  <r>
    <x v="2"/>
    <s v="Normandin"/>
    <x v="5"/>
    <n v="41.97"/>
    <m/>
  </r>
  <r>
    <x v="2"/>
    <s v="Normandin"/>
    <x v="4"/>
    <n v="26.42"/>
    <s v="Déjeuner"/>
  </r>
  <r>
    <x v="3"/>
    <s v="Dentiste"/>
    <x v="0"/>
    <n v="282.18"/>
    <s v="Plombage"/>
  </r>
  <r>
    <x v="3"/>
    <s v="Dollarama"/>
    <x v="5"/>
    <n v="7.48"/>
    <m/>
  </r>
  <r>
    <x v="3"/>
    <s v="Le P'tit Québec"/>
    <x v="4"/>
    <n v="21.66"/>
    <m/>
  </r>
  <r>
    <x v="4"/>
    <s v="Traitement Chiro"/>
    <x v="6"/>
    <n v="85"/>
    <s v="Patricia Gauthier "/>
  </r>
  <r>
    <x v="5"/>
    <s v="Costco"/>
    <x v="5"/>
    <n v="61.37"/>
    <m/>
  </r>
  <r>
    <x v="5"/>
    <s v="Costco"/>
    <x v="2"/>
    <n v="50"/>
    <m/>
  </r>
  <r>
    <x v="5"/>
    <s v="Costco pharmacie"/>
    <x v="7"/>
    <n v="134.52000000000001"/>
    <m/>
  </r>
  <r>
    <x v="5"/>
    <s v="Stratos"/>
    <x v="4"/>
    <n v="15.6"/>
    <s v="Déjeuner"/>
  </r>
  <r>
    <x v="6"/>
    <s v="Virement interac"/>
    <x v="8"/>
    <n v="110"/>
    <s v="Valérie  Cloutier "/>
  </r>
  <r>
    <x v="7"/>
    <s v="Dollarama"/>
    <x v="0"/>
    <n v="5.75"/>
    <m/>
  </r>
  <r>
    <x v="7"/>
    <s v="IGA"/>
    <x v="5"/>
    <n v="6.62"/>
    <m/>
  </r>
  <r>
    <x v="7"/>
    <s v="Maxi"/>
    <x v="5"/>
    <n v="91.74"/>
    <m/>
  </r>
  <r>
    <x v="7"/>
    <s v="Métro"/>
    <x v="5"/>
    <n v="15.47"/>
    <m/>
  </r>
  <r>
    <x v="7"/>
    <s v="Super C"/>
    <x v="5"/>
    <n v="20.18"/>
    <m/>
  </r>
  <r>
    <x v="7"/>
    <s v="Costco"/>
    <x v="5"/>
    <n v="43.57"/>
    <m/>
  </r>
  <r>
    <x v="8"/>
    <s v="Electro experts "/>
    <x v="9"/>
    <n v="178.16"/>
    <s v="Bris de la cuisinière "/>
  </r>
  <r>
    <x v="9"/>
    <s v="Dollarama"/>
    <x v="0"/>
    <n v="15.81"/>
    <s v="Matériel d'artiste "/>
  </r>
  <r>
    <x v="9"/>
    <s v="CCRSJB"/>
    <x v="0"/>
    <n v="28"/>
    <s v="souper St Valentin 26"/>
  </r>
  <r>
    <x v="10"/>
    <s v="Dollarama"/>
    <x v="0"/>
    <n v="10.35"/>
    <s v="papetterie "/>
  </r>
  <r>
    <x v="10"/>
    <s v="Virement interac"/>
    <x v="10"/>
    <n v="22"/>
    <s v="Karine Bourassa "/>
  </r>
  <r>
    <x v="11"/>
    <s v="Traitement Chiro"/>
    <x v="6"/>
    <n v="50"/>
    <s v="Patricia Gauthier "/>
  </r>
  <r>
    <x v="11"/>
    <s v="Amazon Channels  "/>
    <x v="11"/>
    <n v="8.0399999999999991"/>
    <s v="Abonnement Prime"/>
  </r>
  <r>
    <x v="12"/>
    <s v="Ortho Savard "/>
    <x v="12"/>
    <n v="40"/>
    <s v="Orthèse Poignet "/>
  </r>
  <r>
    <x v="12"/>
    <s v="Jean Coutu "/>
    <x v="0"/>
    <n v="17.940000000000001"/>
    <s v="Crème hydratante "/>
  </r>
  <r>
    <x v="12"/>
    <s v="Maxi"/>
    <x v="5"/>
    <n v="12.12"/>
    <m/>
  </r>
  <r>
    <x v="12"/>
    <s v="Pizzéria Stratos "/>
    <x v="4"/>
    <n v="15.6"/>
    <s v="Déjeuner avec Jo "/>
  </r>
  <r>
    <x v="13"/>
    <s v="Buropro "/>
    <x v="0"/>
    <n v="15.55"/>
    <s v="Cartons &amp;Crayons"/>
  </r>
  <r>
    <x v="13"/>
    <s v="Best Buy"/>
    <x v="0"/>
    <n v="18.61"/>
    <s v="Souris ordi"/>
  </r>
  <r>
    <x v="13"/>
    <s v="Mickael"/>
    <x v="0"/>
    <n v="13.79"/>
    <s v="Tape double face "/>
  </r>
  <r>
    <x v="13"/>
    <s v="Maxi"/>
    <x v="5"/>
    <n v="65.849999999999994"/>
    <m/>
  </r>
  <r>
    <x v="13"/>
    <s v="Super C"/>
    <x v="5"/>
    <n v="31.74"/>
    <m/>
  </r>
  <r>
    <x v="13"/>
    <s v="Métro"/>
    <x v="5"/>
    <n v="11.85"/>
    <m/>
  </r>
  <r>
    <x v="13"/>
    <s v="Costco pharmacie"/>
    <x v="5"/>
    <n v="43.16"/>
    <m/>
  </r>
  <r>
    <x v="13"/>
    <s v="Costco"/>
    <x v="2"/>
    <n v="50"/>
    <m/>
  </r>
  <r>
    <x v="13"/>
    <s v="Le P'tit Québec"/>
    <x v="4"/>
    <n v="21.66"/>
    <s v="diner avec Clément "/>
  </r>
  <r>
    <x v="14"/>
    <s v="Virement interac"/>
    <x v="12"/>
    <n v="50"/>
    <s v="Ordinateur Alexandre Brochu"/>
  </r>
  <r>
    <x v="14"/>
    <s v="Eggs Exquis "/>
    <x v="4"/>
    <n v="22.49"/>
    <s v="Déjeuner avec Marlen"/>
  </r>
  <r>
    <x v="15"/>
    <s v="Amazon  "/>
    <x v="0"/>
    <n v="26.51"/>
    <s v="Gabba"/>
  </r>
  <r>
    <x v="15"/>
    <s v="Manucure "/>
    <x v="13"/>
    <n v="48"/>
    <s v="virement interac Emilie Perron  "/>
  </r>
  <r>
    <x v="16"/>
    <s v="Restaurant Trebbiano"/>
    <x v="14"/>
    <n v="99.16"/>
    <s v="Diner avec Linda V"/>
  </r>
  <r>
    <x v="17"/>
    <s v="Ferme des Voltigeurs "/>
    <x v="5"/>
    <n v="7.75"/>
    <s v="Marché public"/>
  </r>
  <r>
    <x v="17"/>
    <s v="Charcuterie  du Marc "/>
    <x v="5"/>
    <n v="5.55"/>
    <s v="Marché public"/>
  </r>
  <r>
    <x v="17"/>
    <s v="La langue fourchue"/>
    <x v="5"/>
    <n v="12.5"/>
    <s v="Marché public"/>
  </r>
  <r>
    <x v="17"/>
    <s v="Ferme des Voltigeurs "/>
    <x v="5"/>
    <n v="41.25"/>
    <s v="Marché public"/>
  </r>
  <r>
    <x v="17"/>
    <s v="Métro"/>
    <x v="5"/>
    <n v="15.5"/>
    <m/>
  </r>
  <r>
    <x v="17"/>
    <s v="Super C"/>
    <x v="5"/>
    <n v="8.84"/>
    <m/>
  </r>
  <r>
    <x v="17"/>
    <s v="Clinique santé appliquée"/>
    <x v="6"/>
    <n v="50"/>
    <s v="Patricia Gauthier  chiro"/>
  </r>
  <r>
    <x v="18"/>
    <s v="Dollarama"/>
    <x v="0"/>
    <n v="7.18"/>
    <s v="carte anniversaire "/>
  </r>
  <r>
    <x v="18"/>
    <s v="Maxi"/>
    <x v="5"/>
    <n v="19.100000000000001"/>
    <m/>
  </r>
  <r>
    <x v="18"/>
    <s v="Best Buy"/>
    <x v="0"/>
    <n v="213.24"/>
    <s v="imprimante "/>
  </r>
  <r>
    <x v="18"/>
    <s v="Costco"/>
    <x v="5"/>
    <n v="10.69"/>
    <m/>
  </r>
  <r>
    <x v="18"/>
    <s v="Jean Coutu "/>
    <x v="0"/>
    <n v="17.489999999999998"/>
    <s v="photos"/>
  </r>
  <r>
    <x v="19"/>
    <s v="CCRSJB"/>
    <x v="0"/>
    <n v="623"/>
    <s v="Sorties "/>
  </r>
  <r>
    <x v="19"/>
    <s v="Costco"/>
    <x v="2"/>
    <n v="50.02"/>
    <m/>
  </r>
  <r>
    <x v="20"/>
    <s v="Amazon  "/>
    <x v="12"/>
    <n v="67.61"/>
    <s v="couvre matelas Cl"/>
  </r>
  <r>
    <x v="20"/>
    <s v="Tigre Géant"/>
    <x v="5"/>
    <n v="9.33"/>
    <m/>
  </r>
  <r>
    <x v="21"/>
    <s v="Maxi"/>
    <x v="5"/>
    <n v="29.98"/>
    <m/>
  </r>
  <r>
    <x v="21"/>
    <s v="IGA"/>
    <x v="5"/>
    <n v="11.01"/>
    <m/>
  </r>
  <r>
    <x v="22"/>
    <s v="Amazon  "/>
    <x v="12"/>
    <n v="11.49"/>
    <s v="Abonnement Prime"/>
  </r>
  <r>
    <x v="22"/>
    <s v="IGA"/>
    <x v="5"/>
    <n v="17.77"/>
    <m/>
  </r>
  <r>
    <x v="23"/>
    <s v="Clinique dentaire Drummondville "/>
    <x v="12"/>
    <n v="119.38"/>
    <m/>
  </r>
  <r>
    <x v="23"/>
    <s v="Couche Tard"/>
    <x v="2"/>
    <n v="38.11"/>
    <m/>
  </r>
  <r>
    <x v="24"/>
    <s v="Comerco"/>
    <x v="1"/>
    <n v="76.569999999999993"/>
    <m/>
  </r>
  <r>
    <x v="25"/>
    <s v="Brasserie D Lapointe"/>
    <x v="14"/>
    <n v="46.63"/>
    <m/>
  </r>
  <r>
    <x v="25"/>
    <s v="Boutique Claire-France "/>
    <x v="0"/>
    <n v="42.89"/>
    <m/>
  </r>
  <r>
    <x v="25"/>
    <s v="Boutique Marie-Claire "/>
    <x v="0"/>
    <n v="27.59"/>
    <m/>
  </r>
  <r>
    <x v="25"/>
    <s v="Amazon  "/>
    <x v="12"/>
    <n v="19.09"/>
    <s v="attelle pouce"/>
  </r>
  <r>
    <x v="26"/>
    <s v="Tigre Géant"/>
    <x v="5"/>
    <n v="26.98"/>
    <m/>
  </r>
  <r>
    <x v="26"/>
    <s v="Boutique Marie-Claire "/>
    <x v="0"/>
    <n v="85.55"/>
    <m/>
  </r>
  <r>
    <x v="26"/>
    <s v="Mc Do"/>
    <x v="14"/>
    <n v="5.75"/>
    <m/>
  </r>
  <r>
    <x v="27"/>
    <s v="Costco"/>
    <x v="2"/>
    <n v="50.01"/>
    <m/>
  </r>
  <r>
    <x v="27"/>
    <s v="Pharmacie Costco"/>
    <x v="15"/>
    <n v="58.54"/>
    <m/>
  </r>
  <r>
    <x v="27"/>
    <s v="Pharmacie Costco"/>
    <x v="15"/>
    <n v="54.48"/>
    <m/>
  </r>
  <r>
    <x v="27"/>
    <s v="Pharmacie Costco"/>
    <x v="7"/>
    <n v="44.1"/>
    <m/>
  </r>
  <r>
    <x v="27"/>
    <s v="Costco"/>
    <x v="5"/>
    <n v="89.27"/>
    <m/>
  </r>
  <r>
    <x v="27"/>
    <s v="Métro"/>
    <x v="5"/>
    <n v="27.6"/>
    <m/>
  </r>
  <r>
    <x v="27"/>
    <s v="Super C"/>
    <x v="5"/>
    <n v="33.28"/>
    <m/>
  </r>
  <r>
    <x v="27"/>
    <s v="Maxi"/>
    <x v="5"/>
    <n v="92.65"/>
    <m/>
  </r>
  <r>
    <x v="28"/>
    <m/>
    <x v="16"/>
    <m/>
    <m/>
  </r>
  <r>
    <x v="28"/>
    <m/>
    <x v="16"/>
    <m/>
    <m/>
  </r>
  <r>
    <x v="28"/>
    <m/>
    <x v="16"/>
    <m/>
    <m/>
  </r>
  <r>
    <x v="28"/>
    <m/>
    <x v="16"/>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44C372F-B81F-441C-BFCD-22FE837E1C8D}" name="TCD_Dépenses" cacheId="55" applyNumberFormats="0" applyBorderFormats="0" applyFontFormats="0" applyPatternFormats="0" applyAlignmentFormats="0" applyWidthHeightFormats="1" dataCaption="Valeurs" updatedVersion="8" minRefreshableVersion="3" asteriskTotals="1" useAutoFormatting="1" itemPrintTitles="1" createdVersion="8" indent="0" outline="1" outlineData="1" multipleFieldFilters="0" rowHeaderCaption="Type de dépenses" colHeaderCaption="Mois">
  <location ref="A3:D21" firstHeaderRow="1" firstDataRow="2" firstDataCol="1"/>
  <pivotFields count="7">
    <pivotField multipleItemSelectionAllowed="1" showAll="0">
      <items count="39">
        <item x="0"/>
        <item x="1"/>
        <item x="2"/>
        <item x="3"/>
        <item x="4"/>
        <item x="5"/>
        <item x="6"/>
        <item x="7"/>
        <item x="8"/>
        <item x="9"/>
        <item x="10"/>
        <item x="11"/>
        <item x="12"/>
        <item x="13"/>
        <item x="14"/>
        <item x="15"/>
        <item x="16"/>
        <item x="17"/>
        <item x="18"/>
        <item x="19"/>
        <item x="20"/>
        <item x="21"/>
        <item x="22"/>
        <item m="1" x="30"/>
        <item x="23"/>
        <item x="24"/>
        <item x="25"/>
        <item m="1" x="32"/>
        <item x="26"/>
        <item x="27"/>
        <item m="1" x="33"/>
        <item m="1" x="34"/>
        <item m="1" x="35"/>
        <item m="1" x="36"/>
        <item m="1" x="37"/>
        <item m="1" x="29"/>
        <item m="1" x="31"/>
        <item x="28"/>
        <item t="default"/>
      </items>
    </pivotField>
    <pivotField showAll="0"/>
    <pivotField axis="axisRow" showAll="0">
      <items count="31">
        <item m="1" x="29"/>
        <item m="1" x="21"/>
        <item x="1"/>
        <item m="1" x="23"/>
        <item x="12"/>
        <item x="0"/>
        <item x="6"/>
        <item n="Coiffure MF" m="1" x="28"/>
        <item m="1" x="19"/>
        <item x="5"/>
        <item x="2"/>
        <item x="10"/>
        <item x="13"/>
        <item n="Internet et télévision" m="1" x="24"/>
        <item x="11"/>
        <item m="1" x="22"/>
        <item x="3"/>
        <item x="7"/>
        <item m="1" x="18"/>
        <item x="4"/>
        <item x="16"/>
        <item x="9"/>
        <item n="Coiffure MF2" x="8"/>
        <item m="1" x="25"/>
        <item m="1" x="26"/>
        <item m="1" x="27"/>
        <item x="14"/>
        <item m="1" x="20"/>
        <item m="1" x="17"/>
        <item x="15"/>
        <item t="default"/>
      </items>
    </pivotField>
    <pivotField dataField="1" showAll="0"/>
    <pivotField showAll="0"/>
    <pivotField showAll="0">
      <items count="369">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sd="0" x="62"/>
        <item sd="0" x="63"/>
        <item sd="0" x="64"/>
        <item sd="0" x="65"/>
        <item sd="0" x="66"/>
        <item sd="0" x="67"/>
        <item sd="0" x="68"/>
        <item sd="0" x="69"/>
        <item sd="0" x="70"/>
        <item sd="0" x="71"/>
        <item sd="0" x="72"/>
        <item sd="0" x="73"/>
        <item sd="0" x="74"/>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sd="0" x="138"/>
        <item sd="0" x="139"/>
        <item sd="0" x="140"/>
        <item sd="0" x="141"/>
        <item sd="0" x="142"/>
        <item sd="0" x="143"/>
        <item sd="0" x="144"/>
        <item sd="0" x="145"/>
        <item sd="0" x="146"/>
        <item sd="0" x="147"/>
        <item sd="0" x="148"/>
        <item sd="0" x="149"/>
        <item sd="0" x="150"/>
        <item sd="0" x="151"/>
        <item sd="0" x="152"/>
        <item sd="0" x="153"/>
        <item sd="0" x="154"/>
        <item sd="0" x="155"/>
        <item sd="0" x="156"/>
        <item sd="0" x="157"/>
        <item sd="0" x="158"/>
        <item sd="0" x="159"/>
        <item sd="0" x="160"/>
        <item sd="0" x="161"/>
        <item sd="0" x="162"/>
        <item sd="0" x="163"/>
        <item sd="0" x="164"/>
        <item sd="0" x="165"/>
        <item sd="0" x="166"/>
        <item sd="0" x="167"/>
        <item sd="0" x="168"/>
        <item sd="0" x="169"/>
        <item sd="0" x="170"/>
        <item sd="0" x="171"/>
        <item sd="0" x="172"/>
        <item sd="0" x="173"/>
        <item sd="0" x="174"/>
        <item sd="0" x="175"/>
        <item sd="0" x="176"/>
        <item sd="0" x="177"/>
        <item sd="0" x="178"/>
        <item sd="0" x="179"/>
        <item sd="0" x="180"/>
        <item sd="0" x="181"/>
        <item sd="0" x="182"/>
        <item sd="0" x="183"/>
        <item sd="0" x="184"/>
        <item sd="0" x="185"/>
        <item sd="0" x="186"/>
        <item sd="0"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sd="0" x="218"/>
        <item sd="0" x="219"/>
        <item sd="0" x="220"/>
        <item sd="0" x="221"/>
        <item sd="0" x="222"/>
        <item sd="0" x="223"/>
        <item sd="0" x="224"/>
        <item sd="0" x="225"/>
        <item sd="0" x="226"/>
        <item sd="0" x="227"/>
        <item sd="0" x="228"/>
        <item sd="0" x="229"/>
        <item sd="0" x="230"/>
        <item sd="0" x="231"/>
        <item sd="0" x="232"/>
        <item sd="0" x="233"/>
        <item sd="0" x="234"/>
        <item sd="0" x="235"/>
        <item sd="0" x="236"/>
        <item sd="0" x="237"/>
        <item sd="0" x="238"/>
        <item sd="0" x="239"/>
        <item sd="0" x="240"/>
        <item sd="0" x="241"/>
        <item sd="0" x="242"/>
        <item sd="0" x="243"/>
        <item sd="0" x="244"/>
        <item sd="0" x="245"/>
        <item sd="0" x="246"/>
        <item sd="0" x="247"/>
        <item sd="0" x="248"/>
        <item sd="0" x="249"/>
        <item sd="0" x="250"/>
        <item sd="0" x="251"/>
        <item sd="0" x="252"/>
        <item sd="0" x="253"/>
        <item sd="0" x="254"/>
        <item sd="0" x="255"/>
        <item sd="0" x="256"/>
        <item sd="0" x="257"/>
        <item sd="0" x="258"/>
        <item sd="0" x="259"/>
        <item sd="0" x="260"/>
        <item sd="0" x="261"/>
        <item sd="0" x="262"/>
        <item sd="0" x="263"/>
        <item sd="0" x="264"/>
        <item sd="0" x="265"/>
        <item sd="0" x="266"/>
        <item sd="0" x="267"/>
        <item sd="0" x="268"/>
        <item sd="0" x="269"/>
        <item sd="0" x="270"/>
        <item sd="0" x="271"/>
        <item sd="0" x="272"/>
        <item sd="0" x="273"/>
        <item sd="0" x="274"/>
        <item sd="0" x="275"/>
        <item sd="0" x="276"/>
        <item sd="0" x="277"/>
        <item sd="0" x="278"/>
        <item sd="0" x="279"/>
        <item sd="0" x="280"/>
        <item sd="0" x="281"/>
        <item sd="0" x="282"/>
        <item sd="0" x="283"/>
        <item sd="0" x="284"/>
        <item sd="0" x="285"/>
        <item sd="0" x="286"/>
        <item sd="0" x="287"/>
        <item sd="0" x="288"/>
        <item sd="0" x="289"/>
        <item sd="0" x="290"/>
        <item sd="0" x="291"/>
        <item sd="0" x="292"/>
        <item sd="0" x="293"/>
        <item sd="0" x="294"/>
        <item sd="0" x="295"/>
        <item sd="0" x="296"/>
        <item sd="0" x="297"/>
        <item sd="0" x="298"/>
        <item sd="0" x="299"/>
        <item sd="0" x="300"/>
        <item sd="0" x="301"/>
        <item sd="0" x="302"/>
        <item sd="0" x="303"/>
        <item sd="0" x="304"/>
        <item sd="0" x="305"/>
        <item sd="0" x="306"/>
        <item sd="0" x="307"/>
        <item sd="0" x="308"/>
        <item sd="0" x="309"/>
        <item sd="0" x="310"/>
        <item sd="0" x="311"/>
        <item sd="0" x="312"/>
        <item sd="0" x="313"/>
        <item sd="0" x="314"/>
        <item sd="0" x="315"/>
        <item sd="0" x="316"/>
        <item sd="0" x="317"/>
        <item sd="0" x="318"/>
        <item sd="0" x="319"/>
        <item sd="0" x="320"/>
        <item sd="0" x="321"/>
        <item sd="0" x="322"/>
        <item sd="0" x="323"/>
        <item sd="0" x="324"/>
        <item sd="0" x="325"/>
        <item sd="0" x="326"/>
        <item sd="0" x="327"/>
        <item sd="0" x="328"/>
        <item sd="0" x="329"/>
        <item sd="0" x="330"/>
        <item sd="0" x="331"/>
        <item sd="0" x="332"/>
        <item sd="0" x="333"/>
        <item sd="0" x="334"/>
        <item sd="0" x="335"/>
        <item sd="0" x="336"/>
        <item sd="0" x="337"/>
        <item sd="0" x="338"/>
        <item sd="0" x="339"/>
        <item sd="0" x="340"/>
        <item sd="0" x="341"/>
        <item sd="0" x="342"/>
        <item sd="0" x="343"/>
        <item sd="0" x="344"/>
        <item sd="0" x="345"/>
        <item sd="0" x="346"/>
        <item sd="0" x="347"/>
        <item sd="0" x="348"/>
        <item sd="0" x="349"/>
        <item sd="0" x="350"/>
        <item sd="0" x="351"/>
        <item sd="0" x="352"/>
        <item sd="0" x="353"/>
        <item sd="0" x="354"/>
        <item sd="0" x="355"/>
        <item sd="0" x="356"/>
        <item sd="0" x="357"/>
        <item sd="0" x="358"/>
        <item sd="0" x="359"/>
        <item sd="0" x="360"/>
        <item sd="0" x="361"/>
        <item sd="0" x="362"/>
        <item sd="0" x="363"/>
        <item sd="0" x="364"/>
        <item sd="0" x="365"/>
        <item sd="0" x="366"/>
        <item x="367"/>
        <item t="default"/>
      </items>
    </pivotField>
    <pivotField axis="axisCol" showAll="0">
      <items count="15">
        <item h="1" sd="0" x="0"/>
        <item sd="0" x="1"/>
        <item sd="0" x="2"/>
        <item sd="0" x="3"/>
        <item sd="0" x="4"/>
        <item sd="0" x="5"/>
        <item sd="0" x="6"/>
        <item sd="0" x="7"/>
        <item sd="0" x="8"/>
        <item sd="0" x="9"/>
        <item sd="0" x="10"/>
        <item sd="0" x="11"/>
        <item sd="0" x="12"/>
        <item sd="0" x="13"/>
        <item t="default"/>
      </items>
    </pivotField>
  </pivotFields>
  <rowFields count="1">
    <field x="2"/>
  </rowFields>
  <rowItems count="17">
    <i>
      <x v="2"/>
    </i>
    <i>
      <x v="4"/>
    </i>
    <i>
      <x v="5"/>
    </i>
    <i>
      <x v="6"/>
    </i>
    <i>
      <x v="9"/>
    </i>
    <i>
      <x v="10"/>
    </i>
    <i>
      <x v="11"/>
    </i>
    <i>
      <x v="12"/>
    </i>
    <i>
      <x v="14"/>
    </i>
    <i>
      <x v="16"/>
    </i>
    <i>
      <x v="17"/>
    </i>
    <i>
      <x v="19"/>
    </i>
    <i>
      <x v="21"/>
    </i>
    <i>
      <x v="22"/>
    </i>
    <i>
      <x v="26"/>
    </i>
    <i>
      <x v="29"/>
    </i>
    <i t="grand">
      <x/>
    </i>
  </rowItems>
  <colFields count="1">
    <field x="6"/>
  </colFields>
  <colItems count="3">
    <i>
      <x v="1"/>
    </i>
    <i>
      <x v="2"/>
    </i>
    <i t="grand">
      <x/>
    </i>
  </colItems>
  <dataFields count="1">
    <dataField name="Totaux par type et mois" fld="3" baseField="0" baseItem="0" numFmtId="8"/>
  </dataFields>
  <formats count="1">
    <format dxfId="5">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1</v>
    <v>4</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6A6375B-37AF-4714-8FAA-02BE515A4EF0}" name="Dépenses" displayName="Dépenses" ref="A3:E95" totalsRowCount="1" headerRowDxfId="14" totalsRowDxfId="11" headerRowBorderDxfId="13" tableBorderDxfId="12">
  <autoFilter ref="A3:E94" xr:uid="{26A6375B-37AF-4714-8FAA-02BE515A4EF0}"/>
  <tableColumns count="5">
    <tableColumn id="1" xr3:uid="{FE71A3F1-4C04-4DC5-81DE-8D1D5898F52D}" name="Date" dataDxfId="10" totalsRowDxfId="4"/>
    <tableColumn id="2" xr3:uid="{F4DE958B-FF65-4D42-B069-DA2768CE3428}" name="Nom" dataDxfId="9" totalsRowDxfId="3"/>
    <tableColumn id="3" xr3:uid="{4C5E064C-4128-4B26-A3AB-81835A1A5E7E}" name="Type" dataDxfId="8" totalsRowDxfId="2"/>
    <tableColumn id="4" xr3:uid="{2A6BD05D-D170-4BF7-A619-595D8A616773}" name="Montant" totalsRowFunction="sum" dataDxfId="7" totalsRowDxfId="1"/>
    <tableColumn id="5" xr3:uid="{4DC26B82-029E-4895-8A41-1B33162ED8C0}" name="Notes" dataDxfId="6" totalsRowDxfId="0"/>
  </tableColumns>
  <tableStyleInfo name="TableStyleLight2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E4ABD-3033-4944-B026-A69B27D716BF}">
  <sheetPr codeName="Feuil1"/>
  <dimension ref="A1:H95"/>
  <sheetViews>
    <sheetView tabSelected="1" workbookViewId="0">
      <pane ySplit="3" topLeftCell="A4" activePane="bottomLeft" state="frozen"/>
      <selection pane="bottomLeft" activeCell="H44" sqref="H44"/>
    </sheetView>
  </sheetViews>
  <sheetFormatPr baseColWidth="10" defaultRowHeight="15" x14ac:dyDescent="0.25"/>
  <cols>
    <col min="1" max="1" width="14.7109375" customWidth="1"/>
    <col min="2" max="2" width="25.140625" customWidth="1"/>
    <col min="3" max="3" width="36.85546875" customWidth="1"/>
    <col min="4" max="4" width="15.140625" customWidth="1"/>
    <col min="5" max="5" width="36" customWidth="1"/>
    <col min="6" max="6" width="4.7109375" customWidth="1"/>
  </cols>
  <sheetData>
    <row r="1" spans="1:8" ht="20.25" x14ac:dyDescent="0.3">
      <c r="A1" s="109" t="s">
        <v>11</v>
      </c>
      <c r="B1" s="110"/>
      <c r="C1" s="110"/>
      <c r="D1" s="110"/>
      <c r="E1" s="110"/>
    </row>
    <row r="2" spans="1:8" x14ac:dyDescent="0.25">
      <c r="B2" s="1"/>
      <c r="C2" s="1"/>
      <c r="D2" s="1"/>
      <c r="E2" s="1"/>
    </row>
    <row r="3" spans="1:8" ht="18.75" thickBot="1" x14ac:dyDescent="0.3">
      <c r="A3" s="55" t="s">
        <v>0</v>
      </c>
      <c r="B3" s="55" t="s">
        <v>2</v>
      </c>
      <c r="C3" s="55" t="s">
        <v>1</v>
      </c>
      <c r="D3" s="55" t="s">
        <v>3</v>
      </c>
      <c r="E3" s="56" t="s">
        <v>4</v>
      </c>
    </row>
    <row r="4" spans="1:8" ht="15.75" x14ac:dyDescent="0.25">
      <c r="A4" s="49">
        <v>46024</v>
      </c>
      <c r="B4" s="12" t="s">
        <v>81</v>
      </c>
      <c r="C4" s="12" t="s">
        <v>62</v>
      </c>
      <c r="D4" s="25">
        <v>158.27000000000001</v>
      </c>
      <c r="E4" s="53"/>
    </row>
    <row r="5" spans="1:8" ht="15.75" x14ac:dyDescent="0.25">
      <c r="A5" s="49">
        <v>46025</v>
      </c>
      <c r="B5" s="12" t="s">
        <v>35</v>
      </c>
      <c r="C5" s="12" t="s">
        <v>64</v>
      </c>
      <c r="D5" s="25">
        <v>76.569999999999993</v>
      </c>
      <c r="E5" s="53"/>
    </row>
    <row r="6" spans="1:8" ht="15.75" x14ac:dyDescent="0.25">
      <c r="A6" s="49">
        <v>46025</v>
      </c>
      <c r="B6" s="12" t="s">
        <v>88</v>
      </c>
      <c r="C6" s="12" t="s">
        <v>46</v>
      </c>
      <c r="D6" s="25">
        <v>42.01</v>
      </c>
      <c r="E6" s="53" t="s">
        <v>89</v>
      </c>
    </row>
    <row r="7" spans="1:8" ht="15.75" x14ac:dyDescent="0.25">
      <c r="A7" s="49">
        <v>46025</v>
      </c>
      <c r="B7" s="12" t="s">
        <v>83</v>
      </c>
      <c r="C7" s="12" t="s">
        <v>56</v>
      </c>
      <c r="D7" s="25">
        <v>11.49</v>
      </c>
      <c r="E7" s="53" t="s">
        <v>84</v>
      </c>
      <c r="H7" s="2"/>
    </row>
    <row r="8" spans="1:8" ht="15.75" x14ac:dyDescent="0.25">
      <c r="A8" s="49">
        <v>46025</v>
      </c>
      <c r="B8" s="12" t="s">
        <v>82</v>
      </c>
      <c r="C8" s="12" t="s">
        <v>7</v>
      </c>
      <c r="D8" s="25">
        <v>28.42</v>
      </c>
      <c r="E8" s="53"/>
    </row>
    <row r="9" spans="1:8" ht="15.75" x14ac:dyDescent="0.25">
      <c r="A9" s="49">
        <v>46025</v>
      </c>
      <c r="B9" s="12" t="s">
        <v>85</v>
      </c>
      <c r="C9" s="12" t="s">
        <v>7</v>
      </c>
      <c r="D9" s="25">
        <v>75.39</v>
      </c>
      <c r="E9" s="53" t="s">
        <v>86</v>
      </c>
      <c r="H9" s="2"/>
    </row>
    <row r="10" spans="1:8" ht="15.75" x14ac:dyDescent="0.25">
      <c r="A10" s="49">
        <v>46026</v>
      </c>
      <c r="B10" s="12" t="s">
        <v>92</v>
      </c>
      <c r="C10" s="12" t="s">
        <v>62</v>
      </c>
      <c r="D10" s="25">
        <v>6.75</v>
      </c>
      <c r="E10" s="53" t="s">
        <v>93</v>
      </c>
    </row>
    <row r="11" spans="1:8" ht="15.75" x14ac:dyDescent="0.25">
      <c r="A11" s="49">
        <v>46026</v>
      </c>
      <c r="B11" s="12" t="s">
        <v>90</v>
      </c>
      <c r="C11" s="12" t="s">
        <v>10</v>
      </c>
      <c r="D11" s="25">
        <v>41.97</v>
      </c>
      <c r="E11" s="53"/>
    </row>
    <row r="12" spans="1:8" ht="15.75" x14ac:dyDescent="0.25">
      <c r="A12" s="49">
        <v>46026</v>
      </c>
      <c r="B12" s="12" t="s">
        <v>90</v>
      </c>
      <c r="C12" s="12" t="s">
        <v>7</v>
      </c>
      <c r="D12" s="25">
        <v>26.42</v>
      </c>
      <c r="E12" s="53" t="s">
        <v>91</v>
      </c>
      <c r="H12" s="2"/>
    </row>
    <row r="13" spans="1:8" ht="15.75" x14ac:dyDescent="0.25">
      <c r="A13" s="49">
        <v>46027</v>
      </c>
      <c r="B13" s="12" t="s">
        <v>95</v>
      </c>
      <c r="C13" s="12" t="s">
        <v>62</v>
      </c>
      <c r="D13" s="25">
        <v>282.18</v>
      </c>
      <c r="E13" s="53" t="s">
        <v>96</v>
      </c>
    </row>
    <row r="14" spans="1:8" ht="15.75" x14ac:dyDescent="0.25">
      <c r="A14" s="49">
        <v>46027</v>
      </c>
      <c r="B14" s="12" t="s">
        <v>97</v>
      </c>
      <c r="C14" s="12" t="s">
        <v>10</v>
      </c>
      <c r="D14" s="25">
        <v>7.48</v>
      </c>
      <c r="E14" s="53"/>
      <c r="H14" s="2"/>
    </row>
    <row r="15" spans="1:8" ht="15.75" x14ac:dyDescent="0.25">
      <c r="A15" s="49">
        <v>46027</v>
      </c>
      <c r="B15" s="12" t="s">
        <v>94</v>
      </c>
      <c r="C15" s="12" t="s">
        <v>7</v>
      </c>
      <c r="D15" s="25">
        <v>21.66</v>
      </c>
      <c r="E15" s="53"/>
    </row>
    <row r="16" spans="1:8" ht="15.75" x14ac:dyDescent="0.25">
      <c r="A16" s="49">
        <v>46028</v>
      </c>
      <c r="B16" s="12" t="s">
        <v>131</v>
      </c>
      <c r="C16" s="12" t="s">
        <v>60</v>
      </c>
      <c r="D16" s="45">
        <v>85</v>
      </c>
      <c r="E16" s="53" t="s">
        <v>132</v>
      </c>
    </row>
    <row r="17" spans="1:5" ht="15.75" x14ac:dyDescent="0.25">
      <c r="A17" s="49">
        <v>46029</v>
      </c>
      <c r="B17" s="12" t="s">
        <v>88</v>
      </c>
      <c r="C17" s="12" t="s">
        <v>10</v>
      </c>
      <c r="D17" s="25">
        <v>61.37</v>
      </c>
      <c r="E17" s="53"/>
    </row>
    <row r="18" spans="1:5" ht="15.75" x14ac:dyDescent="0.25">
      <c r="A18" s="49">
        <v>46029</v>
      </c>
      <c r="B18" s="12" t="s">
        <v>88</v>
      </c>
      <c r="C18" s="12" t="s">
        <v>46</v>
      </c>
      <c r="D18" s="25">
        <v>50</v>
      </c>
      <c r="E18" s="53"/>
    </row>
    <row r="19" spans="1:5" ht="15.75" x14ac:dyDescent="0.25">
      <c r="A19" s="49">
        <v>46029</v>
      </c>
      <c r="B19" s="12" t="s">
        <v>98</v>
      </c>
      <c r="C19" s="12" t="s">
        <v>54</v>
      </c>
      <c r="D19" s="25">
        <v>134.52000000000001</v>
      </c>
      <c r="E19" s="53"/>
    </row>
    <row r="20" spans="1:5" ht="15.75" x14ac:dyDescent="0.25">
      <c r="A20" s="49">
        <v>46029</v>
      </c>
      <c r="B20" s="12" t="s">
        <v>69</v>
      </c>
      <c r="C20" s="12" t="s">
        <v>7</v>
      </c>
      <c r="D20" s="25">
        <v>15.6</v>
      </c>
      <c r="E20" s="53" t="s">
        <v>91</v>
      </c>
    </row>
    <row r="21" spans="1:5" ht="15.75" x14ac:dyDescent="0.25">
      <c r="A21" s="49">
        <v>46032</v>
      </c>
      <c r="B21" s="12" t="s">
        <v>127</v>
      </c>
      <c r="C21" s="12" t="s">
        <v>145</v>
      </c>
      <c r="D21" s="45">
        <v>110</v>
      </c>
      <c r="E21" s="53" t="s">
        <v>130</v>
      </c>
    </row>
    <row r="22" spans="1:5" ht="15.75" x14ac:dyDescent="0.25">
      <c r="A22" s="49">
        <v>46033</v>
      </c>
      <c r="B22" s="12" t="s">
        <v>97</v>
      </c>
      <c r="C22" s="12" t="s">
        <v>62</v>
      </c>
      <c r="D22" s="25">
        <v>5.75</v>
      </c>
      <c r="E22" s="53"/>
    </row>
    <row r="23" spans="1:5" ht="15.75" x14ac:dyDescent="0.25">
      <c r="A23" s="49">
        <v>46033</v>
      </c>
      <c r="B23" s="12" t="s">
        <v>99</v>
      </c>
      <c r="C23" s="12" t="s">
        <v>10</v>
      </c>
      <c r="D23" s="25">
        <v>6.62</v>
      </c>
      <c r="E23" s="53"/>
    </row>
    <row r="24" spans="1:5" ht="15.75" x14ac:dyDescent="0.25">
      <c r="A24" s="49">
        <v>46033</v>
      </c>
      <c r="B24" s="12" t="s">
        <v>100</v>
      </c>
      <c r="C24" s="12" t="s">
        <v>10</v>
      </c>
      <c r="D24" s="25">
        <v>91.74</v>
      </c>
      <c r="E24" s="53"/>
    </row>
    <row r="25" spans="1:5" ht="15.75" x14ac:dyDescent="0.25">
      <c r="A25" s="49">
        <v>46033</v>
      </c>
      <c r="B25" s="12" t="s">
        <v>101</v>
      </c>
      <c r="C25" s="12" t="s">
        <v>10</v>
      </c>
      <c r="D25" s="25">
        <v>15.47</v>
      </c>
      <c r="E25" s="53"/>
    </row>
    <row r="26" spans="1:5" ht="15.75" x14ac:dyDescent="0.25">
      <c r="A26" s="49">
        <v>46033</v>
      </c>
      <c r="B26" s="12" t="s">
        <v>102</v>
      </c>
      <c r="C26" s="12" t="s">
        <v>10</v>
      </c>
      <c r="D26" s="25">
        <v>20.18</v>
      </c>
      <c r="E26" s="53"/>
    </row>
    <row r="27" spans="1:5" ht="15.75" x14ac:dyDescent="0.25">
      <c r="A27" s="49">
        <v>46033</v>
      </c>
      <c r="B27" s="12" t="s">
        <v>88</v>
      </c>
      <c r="C27" s="12" t="s">
        <v>10</v>
      </c>
      <c r="D27" s="25">
        <v>43.57</v>
      </c>
      <c r="E27" s="53"/>
    </row>
    <row r="28" spans="1:5" ht="15.75" x14ac:dyDescent="0.25">
      <c r="A28" s="49">
        <v>46034</v>
      </c>
      <c r="B28" s="12" t="s">
        <v>103</v>
      </c>
      <c r="C28" s="12" t="s">
        <v>143</v>
      </c>
      <c r="D28" s="25">
        <v>178.16</v>
      </c>
      <c r="E28" s="53" t="s">
        <v>104</v>
      </c>
    </row>
    <row r="29" spans="1:5" ht="15.75" x14ac:dyDescent="0.25">
      <c r="A29" s="49">
        <v>46035</v>
      </c>
      <c r="B29" s="12" t="s">
        <v>97</v>
      </c>
      <c r="C29" s="12" t="s">
        <v>62</v>
      </c>
      <c r="D29" s="45">
        <v>15.81</v>
      </c>
      <c r="E29" s="53" t="s">
        <v>105</v>
      </c>
    </row>
    <row r="30" spans="1:5" ht="15.75" x14ac:dyDescent="0.25">
      <c r="A30" s="49">
        <v>46035</v>
      </c>
      <c r="B30" s="12" t="s">
        <v>106</v>
      </c>
      <c r="C30" s="12" t="s">
        <v>62</v>
      </c>
      <c r="D30" s="45">
        <v>28</v>
      </c>
      <c r="E30" s="53" t="s">
        <v>107</v>
      </c>
    </row>
    <row r="31" spans="1:5" ht="15.75" x14ac:dyDescent="0.25">
      <c r="A31" s="49">
        <v>46036</v>
      </c>
      <c r="B31" s="12" t="s">
        <v>97</v>
      </c>
      <c r="C31" s="12" t="s">
        <v>62</v>
      </c>
      <c r="D31" s="45">
        <v>10.35</v>
      </c>
      <c r="E31" s="53" t="s">
        <v>108</v>
      </c>
    </row>
    <row r="32" spans="1:5" ht="15.75" x14ac:dyDescent="0.25">
      <c r="A32" s="49">
        <v>46036</v>
      </c>
      <c r="B32" s="12" t="s">
        <v>127</v>
      </c>
      <c r="C32" s="12" t="s">
        <v>128</v>
      </c>
      <c r="D32" s="45">
        <v>22</v>
      </c>
      <c r="E32" s="53" t="s">
        <v>129</v>
      </c>
    </row>
    <row r="33" spans="1:7" ht="15.75" x14ac:dyDescent="0.25">
      <c r="A33" s="49">
        <v>46037</v>
      </c>
      <c r="B33" s="12" t="s">
        <v>131</v>
      </c>
      <c r="C33" s="12" t="s">
        <v>60</v>
      </c>
      <c r="D33" s="45">
        <v>50</v>
      </c>
      <c r="E33" s="53" t="s">
        <v>132</v>
      </c>
    </row>
    <row r="34" spans="1:7" ht="15.75" x14ac:dyDescent="0.25">
      <c r="A34" s="49">
        <v>46037</v>
      </c>
      <c r="B34" s="12" t="s">
        <v>109</v>
      </c>
      <c r="C34" s="12" t="s">
        <v>126</v>
      </c>
      <c r="D34" s="45">
        <v>8.0399999999999991</v>
      </c>
      <c r="E34" s="53" t="s">
        <v>110</v>
      </c>
    </row>
    <row r="35" spans="1:7" ht="15.75" x14ac:dyDescent="0.25">
      <c r="A35" s="49">
        <v>46038</v>
      </c>
      <c r="B35" s="12" t="s">
        <v>113</v>
      </c>
      <c r="C35" s="12" t="s">
        <v>63</v>
      </c>
      <c r="D35" s="45">
        <v>40</v>
      </c>
      <c r="E35" s="53" t="s">
        <v>114</v>
      </c>
    </row>
    <row r="36" spans="1:7" ht="15.75" x14ac:dyDescent="0.25">
      <c r="A36" s="49">
        <v>46038</v>
      </c>
      <c r="B36" s="12" t="s">
        <v>111</v>
      </c>
      <c r="C36" s="12" t="s">
        <v>62</v>
      </c>
      <c r="D36" s="45">
        <v>17.940000000000001</v>
      </c>
      <c r="E36" s="53" t="s">
        <v>112</v>
      </c>
    </row>
    <row r="37" spans="1:7" ht="15.75" x14ac:dyDescent="0.25">
      <c r="A37" s="49">
        <v>46038</v>
      </c>
      <c r="B37" s="12" t="s">
        <v>100</v>
      </c>
      <c r="C37" s="12" t="s">
        <v>10</v>
      </c>
      <c r="D37" s="45">
        <v>12.12</v>
      </c>
      <c r="E37" s="53"/>
    </row>
    <row r="38" spans="1:7" ht="15.75" x14ac:dyDescent="0.25">
      <c r="A38" s="49">
        <v>46038</v>
      </c>
      <c r="B38" s="12" t="s">
        <v>115</v>
      </c>
      <c r="C38" s="12" t="s">
        <v>7</v>
      </c>
      <c r="D38" s="45">
        <v>15.6</v>
      </c>
      <c r="E38" s="53" t="s">
        <v>117</v>
      </c>
    </row>
    <row r="39" spans="1:7" ht="15.75" x14ac:dyDescent="0.25">
      <c r="A39" s="49">
        <v>46039</v>
      </c>
      <c r="B39" s="12" t="s">
        <v>118</v>
      </c>
      <c r="C39" s="12" t="s">
        <v>62</v>
      </c>
      <c r="D39" s="45">
        <v>15.55</v>
      </c>
      <c r="E39" s="53" t="s">
        <v>119</v>
      </c>
    </row>
    <row r="40" spans="1:7" ht="15.75" x14ac:dyDescent="0.25">
      <c r="A40" s="49">
        <v>46039</v>
      </c>
      <c r="B40" s="12" t="s">
        <v>120</v>
      </c>
      <c r="C40" s="12" t="s">
        <v>62</v>
      </c>
      <c r="D40" s="45">
        <v>18.61</v>
      </c>
      <c r="E40" s="53" t="s">
        <v>121</v>
      </c>
    </row>
    <row r="41" spans="1:7" ht="15.75" x14ac:dyDescent="0.25">
      <c r="A41" s="49">
        <v>46039</v>
      </c>
      <c r="B41" s="12" t="s">
        <v>122</v>
      </c>
      <c r="C41" s="12" t="s">
        <v>62</v>
      </c>
      <c r="D41" s="45">
        <v>13.79</v>
      </c>
      <c r="E41" s="53" t="s">
        <v>123</v>
      </c>
    </row>
    <row r="42" spans="1:7" ht="15.75" x14ac:dyDescent="0.25">
      <c r="A42" s="49">
        <v>46039</v>
      </c>
      <c r="B42" s="12" t="s">
        <v>100</v>
      </c>
      <c r="C42" s="12" t="s">
        <v>10</v>
      </c>
      <c r="D42" s="45">
        <v>65.849999999999994</v>
      </c>
      <c r="E42" s="53"/>
    </row>
    <row r="43" spans="1:7" ht="15.75" x14ac:dyDescent="0.25">
      <c r="A43" s="49">
        <v>46039</v>
      </c>
      <c r="B43" s="12" t="s">
        <v>102</v>
      </c>
      <c r="C43" s="12" t="s">
        <v>10</v>
      </c>
      <c r="D43" s="45">
        <v>31.74</v>
      </c>
      <c r="E43" s="53"/>
    </row>
    <row r="44" spans="1:7" ht="15.75" x14ac:dyDescent="0.25">
      <c r="A44" s="49">
        <v>46039</v>
      </c>
      <c r="B44" s="12" t="s">
        <v>101</v>
      </c>
      <c r="C44" s="12" t="s">
        <v>10</v>
      </c>
      <c r="D44" s="45">
        <v>11.85</v>
      </c>
      <c r="E44" s="53"/>
    </row>
    <row r="45" spans="1:7" ht="15.75" x14ac:dyDescent="0.25">
      <c r="A45" s="49">
        <v>46039</v>
      </c>
      <c r="B45" s="12" t="s">
        <v>98</v>
      </c>
      <c r="C45" s="12" t="s">
        <v>10</v>
      </c>
      <c r="D45" s="45">
        <v>43.16</v>
      </c>
      <c r="E45" s="53"/>
      <c r="G45" s="2"/>
    </row>
    <row r="46" spans="1:7" ht="15.75" x14ac:dyDescent="0.25">
      <c r="A46" s="49">
        <v>46039</v>
      </c>
      <c r="B46" s="12" t="s">
        <v>88</v>
      </c>
      <c r="C46" s="12" t="s">
        <v>46</v>
      </c>
      <c r="D46" s="45">
        <v>50</v>
      </c>
      <c r="E46" s="53"/>
    </row>
    <row r="47" spans="1:7" ht="15.75" x14ac:dyDescent="0.25">
      <c r="A47" s="49">
        <v>46039</v>
      </c>
      <c r="B47" s="12" t="s">
        <v>94</v>
      </c>
      <c r="C47" s="12" t="s">
        <v>7</v>
      </c>
      <c r="D47" s="45">
        <v>21.66</v>
      </c>
      <c r="E47" s="53" t="s">
        <v>116</v>
      </c>
      <c r="G47" s="2"/>
    </row>
    <row r="48" spans="1:7" ht="15.75" x14ac:dyDescent="0.25">
      <c r="A48" s="49">
        <v>46041</v>
      </c>
      <c r="B48" s="12" t="s">
        <v>127</v>
      </c>
      <c r="C48" s="12" t="s">
        <v>63</v>
      </c>
      <c r="D48" s="45">
        <v>50</v>
      </c>
      <c r="E48" s="53" t="s">
        <v>142</v>
      </c>
    </row>
    <row r="49" spans="1:5" ht="15.75" x14ac:dyDescent="0.25">
      <c r="A49" s="49">
        <v>46041</v>
      </c>
      <c r="B49" s="44" t="s">
        <v>124</v>
      </c>
      <c r="C49" s="44" t="s">
        <v>7</v>
      </c>
      <c r="D49" s="46">
        <v>22.49</v>
      </c>
      <c r="E49" s="54" t="s">
        <v>125</v>
      </c>
    </row>
    <row r="50" spans="1:5" ht="15.75" x14ac:dyDescent="0.25">
      <c r="A50" s="49">
        <v>46043</v>
      </c>
      <c r="B50" s="12" t="s">
        <v>133</v>
      </c>
      <c r="C50" s="12" t="s">
        <v>62</v>
      </c>
      <c r="D50" s="45">
        <v>26.51</v>
      </c>
      <c r="E50" s="53" t="s">
        <v>134</v>
      </c>
    </row>
    <row r="51" spans="1:5" ht="15.75" x14ac:dyDescent="0.25">
      <c r="A51" s="57">
        <v>46043</v>
      </c>
      <c r="B51" s="58" t="s">
        <v>136</v>
      </c>
      <c r="C51" s="58" t="s">
        <v>135</v>
      </c>
      <c r="D51" s="59">
        <v>48</v>
      </c>
      <c r="E51" s="60" t="s">
        <v>137</v>
      </c>
    </row>
    <row r="52" spans="1:5" ht="15.75" x14ac:dyDescent="0.25">
      <c r="A52" s="57">
        <v>46044</v>
      </c>
      <c r="B52" s="12" t="s">
        <v>187</v>
      </c>
      <c r="C52" s="12" t="s">
        <v>162</v>
      </c>
      <c r="D52" s="45">
        <v>99.16</v>
      </c>
      <c r="E52" s="89" t="s">
        <v>186</v>
      </c>
    </row>
    <row r="53" spans="1:5" ht="15.75" x14ac:dyDescent="0.25">
      <c r="A53" s="57">
        <v>46045</v>
      </c>
      <c r="B53" s="12" t="s">
        <v>163</v>
      </c>
      <c r="C53" s="12" t="s">
        <v>10</v>
      </c>
      <c r="D53" s="45">
        <v>7.75</v>
      </c>
      <c r="E53" s="89" t="s">
        <v>164</v>
      </c>
    </row>
    <row r="54" spans="1:5" ht="15.75" x14ac:dyDescent="0.25">
      <c r="A54" s="57">
        <v>46045</v>
      </c>
      <c r="B54" s="12" t="s">
        <v>165</v>
      </c>
      <c r="C54" s="12" t="s">
        <v>10</v>
      </c>
      <c r="D54" s="45">
        <v>5.55</v>
      </c>
      <c r="E54" s="89" t="s">
        <v>164</v>
      </c>
    </row>
    <row r="55" spans="1:5" ht="15.75" x14ac:dyDescent="0.25">
      <c r="A55" s="57">
        <v>46045</v>
      </c>
      <c r="B55" s="12" t="s">
        <v>166</v>
      </c>
      <c r="C55" s="12" t="s">
        <v>10</v>
      </c>
      <c r="D55" s="45">
        <v>12.5</v>
      </c>
      <c r="E55" s="89" t="s">
        <v>164</v>
      </c>
    </row>
    <row r="56" spans="1:5" ht="15.75" x14ac:dyDescent="0.25">
      <c r="A56" s="57">
        <v>46045</v>
      </c>
      <c r="B56" s="12" t="s">
        <v>163</v>
      </c>
      <c r="C56" s="12" t="s">
        <v>10</v>
      </c>
      <c r="D56" s="45">
        <v>41.25</v>
      </c>
      <c r="E56" s="89" t="s">
        <v>164</v>
      </c>
    </row>
    <row r="57" spans="1:5" ht="15.75" x14ac:dyDescent="0.25">
      <c r="A57" s="57">
        <v>46045</v>
      </c>
      <c r="B57" s="12" t="s">
        <v>101</v>
      </c>
      <c r="C57" s="12" t="s">
        <v>10</v>
      </c>
      <c r="D57" s="45">
        <v>15.5</v>
      </c>
      <c r="E57" s="89"/>
    </row>
    <row r="58" spans="1:5" ht="15.75" x14ac:dyDescent="0.25">
      <c r="A58" s="57">
        <v>46045</v>
      </c>
      <c r="B58" s="12" t="s">
        <v>102</v>
      </c>
      <c r="C58" s="12" t="s">
        <v>10</v>
      </c>
      <c r="D58" s="45">
        <v>8.84</v>
      </c>
      <c r="E58" s="89"/>
    </row>
    <row r="59" spans="1:5" ht="15.75" x14ac:dyDescent="0.25">
      <c r="A59" s="57">
        <v>46045</v>
      </c>
      <c r="B59" s="12" t="s">
        <v>171</v>
      </c>
      <c r="C59" s="44" t="s">
        <v>60</v>
      </c>
      <c r="D59" s="45">
        <v>50</v>
      </c>
      <c r="E59" s="89" t="s">
        <v>172</v>
      </c>
    </row>
    <row r="60" spans="1:5" ht="15.75" x14ac:dyDescent="0.25">
      <c r="A60" s="57">
        <v>46046</v>
      </c>
      <c r="B60" s="12" t="s">
        <v>97</v>
      </c>
      <c r="C60" s="12" t="s">
        <v>62</v>
      </c>
      <c r="D60" s="45">
        <v>7.18</v>
      </c>
      <c r="E60" s="89" t="s">
        <v>168</v>
      </c>
    </row>
    <row r="61" spans="1:5" ht="15.75" x14ac:dyDescent="0.25">
      <c r="A61" s="57">
        <v>46046</v>
      </c>
      <c r="B61" s="12" t="s">
        <v>100</v>
      </c>
      <c r="C61" s="12" t="s">
        <v>10</v>
      </c>
      <c r="D61" s="45">
        <v>19.100000000000001</v>
      </c>
      <c r="E61" s="89"/>
    </row>
    <row r="62" spans="1:5" ht="15.75" x14ac:dyDescent="0.25">
      <c r="A62" s="57">
        <v>46046</v>
      </c>
      <c r="B62" s="12" t="s">
        <v>120</v>
      </c>
      <c r="C62" s="12" t="s">
        <v>62</v>
      </c>
      <c r="D62" s="45">
        <v>213.24</v>
      </c>
      <c r="E62" s="89" t="s">
        <v>169</v>
      </c>
    </row>
    <row r="63" spans="1:5" ht="15.75" x14ac:dyDescent="0.25">
      <c r="A63" s="57">
        <v>46046</v>
      </c>
      <c r="B63" s="12" t="s">
        <v>88</v>
      </c>
      <c r="C63" s="12" t="s">
        <v>10</v>
      </c>
      <c r="D63" s="45">
        <v>10.69</v>
      </c>
      <c r="E63" s="53"/>
    </row>
    <row r="64" spans="1:5" ht="15.75" x14ac:dyDescent="0.25">
      <c r="A64" s="57">
        <v>46046</v>
      </c>
      <c r="B64" s="12" t="s">
        <v>111</v>
      </c>
      <c r="C64" s="12" t="s">
        <v>62</v>
      </c>
      <c r="D64" s="45">
        <v>17.489999999999998</v>
      </c>
      <c r="E64" s="89" t="s">
        <v>167</v>
      </c>
    </row>
    <row r="65" spans="1:5" ht="15.75" x14ac:dyDescent="0.25">
      <c r="A65" s="57">
        <v>46048</v>
      </c>
      <c r="B65" s="12" t="s">
        <v>106</v>
      </c>
      <c r="C65" s="12" t="s">
        <v>62</v>
      </c>
      <c r="D65" s="45">
        <v>623</v>
      </c>
      <c r="E65" s="89" t="s">
        <v>173</v>
      </c>
    </row>
    <row r="66" spans="1:5" ht="15.75" x14ac:dyDescent="0.25">
      <c r="A66" s="57">
        <v>46048</v>
      </c>
      <c r="B66" s="12" t="s">
        <v>88</v>
      </c>
      <c r="C66" s="12" t="s">
        <v>46</v>
      </c>
      <c r="D66" s="45">
        <v>50.02</v>
      </c>
      <c r="E66" s="53"/>
    </row>
    <row r="67" spans="1:5" ht="15.75" x14ac:dyDescent="0.25">
      <c r="A67" s="57">
        <v>46049</v>
      </c>
      <c r="B67" s="12" t="s">
        <v>133</v>
      </c>
      <c r="C67" s="12" t="s">
        <v>63</v>
      </c>
      <c r="D67" s="45">
        <v>67.61</v>
      </c>
      <c r="E67" s="89" t="s">
        <v>170</v>
      </c>
    </row>
    <row r="68" spans="1:5" ht="15.75" x14ac:dyDescent="0.25">
      <c r="A68" s="57">
        <v>46049</v>
      </c>
      <c r="B68" s="12" t="s">
        <v>174</v>
      </c>
      <c r="C68" s="12" t="s">
        <v>10</v>
      </c>
      <c r="D68" s="45">
        <v>9.33</v>
      </c>
      <c r="E68" s="53"/>
    </row>
    <row r="69" spans="1:5" ht="15.75" x14ac:dyDescent="0.25">
      <c r="A69" s="57">
        <v>46052</v>
      </c>
      <c r="B69" s="12" t="s">
        <v>100</v>
      </c>
      <c r="C69" s="12" t="s">
        <v>10</v>
      </c>
      <c r="D69" s="45">
        <v>29.98</v>
      </c>
      <c r="E69" s="89"/>
    </row>
    <row r="70" spans="1:5" ht="15.75" x14ac:dyDescent="0.25">
      <c r="A70" s="57">
        <v>46052</v>
      </c>
      <c r="B70" s="12" t="s">
        <v>99</v>
      </c>
      <c r="C70" s="12" t="s">
        <v>10</v>
      </c>
      <c r="D70" s="45">
        <v>11.01</v>
      </c>
      <c r="E70" s="89"/>
    </row>
    <row r="71" spans="1:5" ht="15.75" x14ac:dyDescent="0.25">
      <c r="A71" s="57">
        <v>46053</v>
      </c>
      <c r="B71" s="12" t="s">
        <v>133</v>
      </c>
      <c r="C71" s="12" t="s">
        <v>63</v>
      </c>
      <c r="D71" s="45">
        <v>11.49</v>
      </c>
      <c r="E71" s="89" t="s">
        <v>110</v>
      </c>
    </row>
    <row r="72" spans="1:5" ht="15.75" x14ac:dyDescent="0.25">
      <c r="A72" s="57">
        <v>46053</v>
      </c>
      <c r="B72" s="12" t="s">
        <v>99</v>
      </c>
      <c r="C72" s="12" t="s">
        <v>10</v>
      </c>
      <c r="D72" s="45">
        <v>17.77</v>
      </c>
      <c r="E72" s="89"/>
    </row>
    <row r="73" spans="1:5" ht="15.75" x14ac:dyDescent="0.25">
      <c r="A73" s="57">
        <v>46055</v>
      </c>
      <c r="B73" s="12" t="s">
        <v>175</v>
      </c>
      <c r="C73" s="12" t="s">
        <v>63</v>
      </c>
      <c r="D73" s="45">
        <v>119.38</v>
      </c>
    </row>
    <row r="74" spans="1:5" ht="15.75" x14ac:dyDescent="0.25">
      <c r="A74" s="57">
        <v>46055</v>
      </c>
      <c r="B74" s="12" t="s">
        <v>182</v>
      </c>
      <c r="C74" s="12" t="s">
        <v>46</v>
      </c>
      <c r="D74" s="45">
        <v>38.11</v>
      </c>
      <c r="E74" s="89"/>
    </row>
    <row r="75" spans="1:5" ht="15.75" x14ac:dyDescent="0.25">
      <c r="A75" s="57">
        <v>46056</v>
      </c>
      <c r="B75" s="12" t="s">
        <v>35</v>
      </c>
      <c r="C75" s="12" t="s">
        <v>64</v>
      </c>
      <c r="D75" s="45">
        <v>76.569999999999993</v>
      </c>
      <c r="E75" s="89"/>
    </row>
    <row r="76" spans="1:5" ht="15.75" x14ac:dyDescent="0.25">
      <c r="A76" s="57">
        <v>46057</v>
      </c>
      <c r="B76" s="12" t="s">
        <v>176</v>
      </c>
      <c r="C76" s="12" t="s">
        <v>162</v>
      </c>
      <c r="D76" s="45">
        <v>46.63</v>
      </c>
      <c r="E76" s="89"/>
    </row>
    <row r="77" spans="1:5" ht="15.75" x14ac:dyDescent="0.25">
      <c r="A77" s="57">
        <v>46057</v>
      </c>
      <c r="B77" s="12" t="s">
        <v>177</v>
      </c>
      <c r="C77" s="12" t="s">
        <v>62</v>
      </c>
      <c r="D77" s="45">
        <v>42.89</v>
      </c>
      <c r="E77" s="89"/>
    </row>
    <row r="78" spans="1:5" ht="15.75" x14ac:dyDescent="0.25">
      <c r="A78" s="57">
        <v>46057</v>
      </c>
      <c r="B78" s="12" t="s">
        <v>178</v>
      </c>
      <c r="C78" s="12" t="s">
        <v>62</v>
      </c>
      <c r="D78" s="45">
        <v>27.59</v>
      </c>
      <c r="E78" s="89"/>
    </row>
    <row r="79" spans="1:5" ht="15.75" x14ac:dyDescent="0.25">
      <c r="A79" s="57">
        <v>46057</v>
      </c>
      <c r="B79" s="12" t="s">
        <v>133</v>
      </c>
      <c r="C79" s="12" t="s">
        <v>63</v>
      </c>
      <c r="D79" s="45">
        <v>19.09</v>
      </c>
      <c r="E79" s="89" t="s">
        <v>179</v>
      </c>
    </row>
    <row r="80" spans="1:5" ht="15.75" x14ac:dyDescent="0.25">
      <c r="A80" s="57">
        <v>46059</v>
      </c>
      <c r="B80" s="12" t="s">
        <v>174</v>
      </c>
      <c r="C80" s="12" t="s">
        <v>10</v>
      </c>
      <c r="D80" s="45">
        <v>26.98</v>
      </c>
      <c r="E80" s="89"/>
    </row>
    <row r="81" spans="1:5" ht="15.75" x14ac:dyDescent="0.25">
      <c r="A81" s="57">
        <v>46059</v>
      </c>
      <c r="B81" s="12" t="s">
        <v>178</v>
      </c>
      <c r="C81" s="12" t="s">
        <v>62</v>
      </c>
      <c r="D81" s="45">
        <v>85.55</v>
      </c>
      <c r="E81" s="89"/>
    </row>
    <row r="82" spans="1:5" ht="15.75" x14ac:dyDescent="0.25">
      <c r="A82" s="57">
        <v>46059</v>
      </c>
      <c r="B82" s="12" t="s">
        <v>180</v>
      </c>
      <c r="C82" s="12" t="s">
        <v>162</v>
      </c>
      <c r="D82" s="45">
        <v>5.75</v>
      </c>
      <c r="E82" s="89"/>
    </row>
    <row r="83" spans="1:5" ht="15.75" x14ac:dyDescent="0.25">
      <c r="A83" s="57">
        <v>46060</v>
      </c>
      <c r="B83" s="12" t="s">
        <v>88</v>
      </c>
      <c r="C83" s="12" t="s">
        <v>46</v>
      </c>
      <c r="D83" s="45">
        <v>50.01</v>
      </c>
      <c r="E83" s="89"/>
    </row>
    <row r="84" spans="1:5" ht="15.75" x14ac:dyDescent="0.25">
      <c r="A84" s="57">
        <v>46060</v>
      </c>
      <c r="B84" s="12" t="s">
        <v>181</v>
      </c>
      <c r="C84" s="12" t="s">
        <v>55</v>
      </c>
      <c r="D84" s="45">
        <v>58.54</v>
      </c>
      <c r="E84" s="89"/>
    </row>
    <row r="85" spans="1:5" ht="15.75" x14ac:dyDescent="0.25">
      <c r="A85" s="57">
        <v>46060</v>
      </c>
      <c r="B85" s="12" t="s">
        <v>181</v>
      </c>
      <c r="C85" s="12" t="s">
        <v>55</v>
      </c>
      <c r="D85" s="45">
        <v>54.48</v>
      </c>
      <c r="E85" s="89"/>
    </row>
    <row r="86" spans="1:5" ht="15.75" x14ac:dyDescent="0.25">
      <c r="A86" s="57">
        <v>46060</v>
      </c>
      <c r="B86" s="12" t="s">
        <v>181</v>
      </c>
      <c r="C86" s="12" t="s">
        <v>54</v>
      </c>
      <c r="D86" s="45">
        <v>44.1</v>
      </c>
      <c r="E86" s="89"/>
    </row>
    <row r="87" spans="1:5" ht="15.75" x14ac:dyDescent="0.25">
      <c r="A87" s="57">
        <v>46060</v>
      </c>
      <c r="B87" s="12" t="s">
        <v>88</v>
      </c>
      <c r="C87" s="12" t="s">
        <v>10</v>
      </c>
      <c r="D87" s="45">
        <v>89.27</v>
      </c>
      <c r="E87" s="89"/>
    </row>
    <row r="88" spans="1:5" ht="15.75" x14ac:dyDescent="0.25">
      <c r="A88" s="57">
        <v>46060</v>
      </c>
      <c r="B88" s="12" t="s">
        <v>101</v>
      </c>
      <c r="C88" s="12" t="s">
        <v>10</v>
      </c>
      <c r="D88" s="45">
        <v>27.6</v>
      </c>
      <c r="E88" s="89"/>
    </row>
    <row r="89" spans="1:5" ht="15.75" x14ac:dyDescent="0.25">
      <c r="A89" s="57">
        <v>46060</v>
      </c>
      <c r="B89" s="12" t="s">
        <v>102</v>
      </c>
      <c r="C89" s="12" t="s">
        <v>10</v>
      </c>
      <c r="D89" s="45">
        <v>33.28</v>
      </c>
      <c r="E89" s="89"/>
    </row>
    <row r="90" spans="1:5" ht="15.75" x14ac:dyDescent="0.25">
      <c r="A90" s="57">
        <v>46060</v>
      </c>
      <c r="B90" s="12" t="s">
        <v>100</v>
      </c>
      <c r="C90" s="12" t="s">
        <v>10</v>
      </c>
      <c r="D90" s="45">
        <v>92.65</v>
      </c>
      <c r="E90" s="89"/>
    </row>
    <row r="91" spans="1:5" ht="15.75" x14ac:dyDescent="0.25">
      <c r="A91" s="57"/>
      <c r="B91" s="12"/>
      <c r="C91" s="12"/>
      <c r="D91" s="45"/>
      <c r="E91" s="53"/>
    </row>
    <row r="92" spans="1:5" ht="15.75" x14ac:dyDescent="0.25">
      <c r="A92" s="57"/>
      <c r="B92" s="12"/>
      <c r="C92" s="12"/>
      <c r="D92" s="45"/>
      <c r="E92" s="53"/>
    </row>
    <row r="93" spans="1:5" ht="15.75" x14ac:dyDescent="0.25">
      <c r="A93" s="57"/>
      <c r="B93" s="12"/>
      <c r="C93" s="12"/>
      <c r="D93" s="45"/>
      <c r="E93" s="53"/>
    </row>
    <row r="94" spans="1:5" ht="15.75" x14ac:dyDescent="0.25">
      <c r="A94" s="57"/>
      <c r="B94" s="12"/>
      <c r="C94" s="12"/>
      <c r="D94" s="45"/>
      <c r="E94" s="53"/>
    </row>
    <row r="95" spans="1:5" ht="15.75" x14ac:dyDescent="0.25">
      <c r="A95" s="88"/>
      <c r="B95" s="58"/>
      <c r="C95" s="58"/>
      <c r="D95" s="59">
        <f>SUBTOTAL(109,Dépenses[Montant])</f>
        <v>4502.5899999999992</v>
      </c>
      <c r="E95" s="60"/>
    </row>
  </sheetData>
  <mergeCells count="1">
    <mergeCell ref="A1:E1"/>
  </mergeCells>
  <phoneticPr fontId="5" type="noConversion"/>
  <dataValidations count="1">
    <dataValidation type="list" allowBlank="1" showInputMessage="1" showErrorMessage="1" errorTitle="Saisie incorrecte" error="Ce choix n'est pas dans la liste" sqref="C4:C94" xr:uid="{09810114-F187-4FD7-8AF9-D83CE0895AD0}">
      <formula1>TypeDépenses</formula1>
    </dataValidation>
  </dataValidations>
  <pageMargins left="0.23622047244094491" right="0.23622047244094491" top="0.74803149606299213" bottom="0.74803149606299213" header="0.31496062992125984" footer="0.31496062992125984"/>
  <pageSetup orientation="landscape"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A5B74-D8C3-4959-A481-25245B4713D7}">
  <sheetPr codeName="Feuil2"/>
  <dimension ref="A1:V103"/>
  <sheetViews>
    <sheetView topLeftCell="A6" zoomScaleNormal="100" workbookViewId="0">
      <pane ySplit="2" topLeftCell="A26" activePane="bottomLeft" state="frozen"/>
      <selection activeCell="A6" sqref="A6"/>
      <selection pane="bottomLeft" activeCell="D46" sqref="D46"/>
    </sheetView>
  </sheetViews>
  <sheetFormatPr baseColWidth="10" defaultRowHeight="15" x14ac:dyDescent="0.25"/>
  <cols>
    <col min="1" max="1" width="31.42578125" customWidth="1"/>
    <col min="2" max="2" width="25.85546875" customWidth="1"/>
    <col min="3" max="3" width="13.85546875" customWidth="1"/>
    <col min="4" max="15" width="15.42578125" customWidth="1"/>
    <col min="16" max="16" width="11.140625" customWidth="1"/>
    <col min="17" max="17" width="13.7109375" customWidth="1"/>
    <col min="18" max="18" width="8.140625" customWidth="1"/>
    <col min="19" max="19" width="8" customWidth="1"/>
    <col min="20" max="20" width="4.28515625" customWidth="1"/>
    <col min="21" max="21" width="14.5703125" customWidth="1"/>
  </cols>
  <sheetData>
    <row r="1" spans="1:19" ht="49.5" customHeight="1" x14ac:dyDescent="0.25">
      <c r="A1" s="81" t="s">
        <v>21</v>
      </c>
      <c r="B1" s="81"/>
      <c r="C1" s="81"/>
      <c r="D1" s="81"/>
      <c r="E1" s="81"/>
      <c r="F1" s="81"/>
      <c r="G1" s="81"/>
      <c r="H1" s="81"/>
      <c r="I1" s="81"/>
      <c r="J1" s="81"/>
      <c r="K1" s="81"/>
      <c r="L1" s="81"/>
      <c r="M1" s="81"/>
      <c r="N1" s="81"/>
      <c r="O1" s="81"/>
      <c r="P1" s="81"/>
    </row>
    <row r="2" spans="1:19" hidden="1" x14ac:dyDescent="0.25">
      <c r="A2" s="52" t="s">
        <v>140</v>
      </c>
      <c r="B2" s="50"/>
      <c r="C2" s="50" t="s">
        <v>138</v>
      </c>
      <c r="D2" s="51">
        <f>DATEVALUE("01/" &amp; COLUMN()-3 &amp;"/" &amp;RIGHT(A1,4))</f>
        <v>46023</v>
      </c>
      <c r="E2" s="51">
        <f t="shared" ref="E2:O2" si="0">D3+1</f>
        <v>46054</v>
      </c>
      <c r="F2" s="51">
        <f t="shared" si="0"/>
        <v>46082</v>
      </c>
      <c r="G2" s="51">
        <f t="shared" si="0"/>
        <v>46113</v>
      </c>
      <c r="H2" s="51">
        <f t="shared" si="0"/>
        <v>46143</v>
      </c>
      <c r="I2" s="51">
        <f t="shared" si="0"/>
        <v>46174</v>
      </c>
      <c r="J2" s="51">
        <f t="shared" si="0"/>
        <v>46204</v>
      </c>
      <c r="K2" s="51">
        <f t="shared" si="0"/>
        <v>46235</v>
      </c>
      <c r="L2" s="51">
        <f t="shared" si="0"/>
        <v>46266</v>
      </c>
      <c r="M2" s="51">
        <f t="shared" si="0"/>
        <v>46296</v>
      </c>
      <c r="N2" s="51">
        <f t="shared" si="0"/>
        <v>46327</v>
      </c>
      <c r="O2" s="51">
        <f t="shared" si="0"/>
        <v>46357</v>
      </c>
    </row>
    <row r="3" spans="1:19" hidden="1" x14ac:dyDescent="0.25">
      <c r="A3" s="52" t="s">
        <v>140</v>
      </c>
      <c r="B3" s="50"/>
      <c r="C3" s="50" t="s">
        <v>139</v>
      </c>
      <c r="D3" s="51">
        <f t="shared" ref="D3:O3" si="1">EOMONTH(D2,0)</f>
        <v>46053</v>
      </c>
      <c r="E3" s="51">
        <f t="shared" si="1"/>
        <v>46081</v>
      </c>
      <c r="F3" s="51">
        <f t="shared" si="1"/>
        <v>46112</v>
      </c>
      <c r="G3" s="51">
        <f t="shared" si="1"/>
        <v>46142</v>
      </c>
      <c r="H3" s="51">
        <f t="shared" si="1"/>
        <v>46173</v>
      </c>
      <c r="I3" s="51">
        <f t="shared" si="1"/>
        <v>46203</v>
      </c>
      <c r="J3" s="51">
        <f t="shared" si="1"/>
        <v>46234</v>
      </c>
      <c r="K3" s="51">
        <f t="shared" si="1"/>
        <v>46265</v>
      </c>
      <c r="L3" s="51">
        <f t="shared" si="1"/>
        <v>46295</v>
      </c>
      <c r="M3" s="51">
        <f t="shared" si="1"/>
        <v>46326</v>
      </c>
      <c r="N3" s="51">
        <f t="shared" si="1"/>
        <v>46356</v>
      </c>
      <c r="O3" s="51">
        <f t="shared" si="1"/>
        <v>46387</v>
      </c>
    </row>
    <row r="4" spans="1:19" ht="20.25" hidden="1" customHeight="1" x14ac:dyDescent="0.25">
      <c r="D4">
        <v>1</v>
      </c>
      <c r="E4">
        <v>2</v>
      </c>
      <c r="F4">
        <v>3</v>
      </c>
      <c r="G4">
        <v>4</v>
      </c>
      <c r="H4">
        <v>5</v>
      </c>
      <c r="I4">
        <v>6</v>
      </c>
      <c r="J4">
        <v>7</v>
      </c>
      <c r="K4">
        <v>8</v>
      </c>
      <c r="L4">
        <v>9</v>
      </c>
      <c r="M4">
        <v>10</v>
      </c>
      <c r="N4">
        <v>11</v>
      </c>
      <c r="O4">
        <v>12</v>
      </c>
    </row>
    <row r="5" spans="1:19" ht="24.75" thickBot="1" x14ac:dyDescent="0.3">
      <c r="D5" s="94" t="s">
        <v>23</v>
      </c>
      <c r="E5" s="94"/>
      <c r="F5" s="94"/>
      <c r="G5" s="94"/>
      <c r="H5" s="94"/>
      <c r="I5" s="94"/>
      <c r="J5" s="94"/>
      <c r="K5" s="94"/>
      <c r="L5" s="94"/>
      <c r="M5" s="94"/>
      <c r="N5" s="94"/>
      <c r="O5" s="94"/>
      <c r="P5" s="3"/>
      <c r="Q5" s="3"/>
    </row>
    <row r="6" spans="1:19" ht="42" customHeight="1" thickTop="1" thickBot="1" x14ac:dyDescent="0.3">
      <c r="D6" s="99" t="s">
        <v>6</v>
      </c>
      <c r="E6" s="107" t="s">
        <v>8</v>
      </c>
      <c r="F6" s="107" t="s">
        <v>9</v>
      </c>
      <c r="G6" s="107" t="s">
        <v>12</v>
      </c>
      <c r="H6" s="107" t="s">
        <v>13</v>
      </c>
      <c r="I6" s="107" t="s">
        <v>14</v>
      </c>
      <c r="J6" s="107" t="s">
        <v>15</v>
      </c>
      <c r="K6" s="107" t="s">
        <v>16</v>
      </c>
      <c r="L6" s="107" t="s">
        <v>17</v>
      </c>
      <c r="M6" s="107" t="s">
        <v>18</v>
      </c>
      <c r="N6" s="107" t="s">
        <v>19</v>
      </c>
      <c r="O6" s="105" t="s">
        <v>20</v>
      </c>
      <c r="P6" s="103" t="s">
        <v>49</v>
      </c>
      <c r="Q6" s="101" t="s">
        <v>70</v>
      </c>
      <c r="R6" s="41" t="e" vm="1">
        <v>#VALUE!</v>
      </c>
      <c r="S6" s="42" t="e" vm="2">
        <v>#VALUE!</v>
      </c>
    </row>
    <row r="7" spans="1:19" ht="62.25" customHeight="1" thickTop="1" thickBot="1" x14ac:dyDescent="0.3">
      <c r="A7" s="7" t="s">
        <v>25</v>
      </c>
      <c r="B7" s="9" t="s">
        <v>26</v>
      </c>
      <c r="C7" s="8" t="s">
        <v>22</v>
      </c>
      <c r="D7" s="100"/>
      <c r="E7" s="108"/>
      <c r="F7" s="108"/>
      <c r="G7" s="108"/>
      <c r="H7" s="108"/>
      <c r="I7" s="108"/>
      <c r="J7" s="108"/>
      <c r="K7" s="108"/>
      <c r="L7" s="108"/>
      <c r="M7" s="108"/>
      <c r="N7" s="108"/>
      <c r="O7" s="106"/>
      <c r="P7" s="104"/>
      <c r="Q7" s="102"/>
      <c r="R7" s="97" t="s">
        <v>45</v>
      </c>
      <c r="S7" s="98"/>
    </row>
    <row r="8" spans="1:19" ht="15" customHeight="1" thickTop="1" x14ac:dyDescent="0.25">
      <c r="A8" s="6" t="s">
        <v>143</v>
      </c>
      <c r="B8" s="13"/>
      <c r="C8" s="17">
        <f>100*12</f>
        <v>1200</v>
      </c>
      <c r="D8" s="17">
        <f>SUMIFS(Dépenses[Montant],Dépenses[Date],"&gt;="&amp;D$2,Dépenses[Date],"&lt;="&amp;D$3,Dépenses[Type],$A8)</f>
        <v>178.16</v>
      </c>
      <c r="E8" s="17">
        <f>SUMIFS(Dépenses[Montant],Dépenses[Date],"&gt;="&amp;E$2,Dépenses[Date],"&lt;="&amp;E$3,Dépenses[Type],$A8)</f>
        <v>0</v>
      </c>
      <c r="F8" s="17">
        <f>SUMIFS(Dépenses[Montant],Dépenses[Date],"&gt;="&amp;F$2,Dépenses[Date],"&lt;="&amp;F$3,Dépenses[Type],$A8)</f>
        <v>0</v>
      </c>
      <c r="G8" s="17">
        <f>SUMIFS(Dépenses[Montant],Dépenses[Date],"&gt;="&amp;G$2,Dépenses[Date],"&lt;="&amp;G$3,Dépenses[Type],$A8)</f>
        <v>0</v>
      </c>
      <c r="H8" s="17">
        <f>SUMIFS(Dépenses[Montant],Dépenses[Date],"&gt;="&amp;H$2,Dépenses[Date],"&lt;="&amp;H$3,Dépenses[Type],$A8)</f>
        <v>0</v>
      </c>
      <c r="I8" s="17">
        <f>SUMIFS(Dépenses[Montant],Dépenses[Date],"&gt;="&amp;I$2,Dépenses[Date],"&lt;="&amp;I$3,Dépenses[Type],$A8)</f>
        <v>0</v>
      </c>
      <c r="J8" s="17">
        <f>SUMIFS(Dépenses[Montant],Dépenses[Date],"&gt;="&amp;J$2,Dépenses[Date],"&lt;="&amp;J$3,Dépenses[Type],$A8)</f>
        <v>0</v>
      </c>
      <c r="K8" s="17">
        <f>SUMIFS(Dépenses[Montant],Dépenses[Date],"&gt;="&amp;K$2,Dépenses[Date],"&lt;="&amp;K$3,Dépenses[Type],$A8)</f>
        <v>0</v>
      </c>
      <c r="L8" s="17">
        <f>SUMIFS(Dépenses[Montant],Dépenses[Date],"&gt;="&amp;L$2,Dépenses[Date],"&lt;="&amp;L$3,Dépenses[Type],$A8)</f>
        <v>0</v>
      </c>
      <c r="M8" s="17">
        <f>SUMIFS(Dépenses[Montant],Dépenses[Date],"&gt;="&amp;M$2,Dépenses[Date],"&lt;="&amp;M$3,Dépenses[Type],$A8)</f>
        <v>0</v>
      </c>
      <c r="N8" s="17">
        <f>SUMIFS(Dépenses[Montant],Dépenses[Date],"&gt;="&amp;N$2,Dépenses[Date],"&lt;="&amp;N$3,Dépenses[Type],$A8)</f>
        <v>0</v>
      </c>
      <c r="O8" s="17">
        <f>SUMIFS(Dépenses[Montant],Dépenses[Date],"&gt;="&amp;O$2,Dépenses[Date],"&lt;="&amp;O$3,Dépenses[Type],$A8)</f>
        <v>0</v>
      </c>
      <c r="P8" s="17">
        <f t="shared" ref="P8:P100" si="2">SUM(D8:O8)</f>
        <v>178.16</v>
      </c>
      <c r="Q8" s="43">
        <f>C8-P8</f>
        <v>1021.84</v>
      </c>
      <c r="R8" s="95" t="e" vm="3">
        <f>IF(C8="","",IF(P8&gt;C8,$R$6,$S$6))</f>
        <v>#VALUE!</v>
      </c>
      <c r="S8" s="96"/>
    </row>
    <row r="9" spans="1:19" ht="15" customHeight="1" x14ac:dyDescent="0.25">
      <c r="A9" s="6" t="s">
        <v>47</v>
      </c>
      <c r="B9" s="13" t="s">
        <v>48</v>
      </c>
      <c r="C9" s="17">
        <f>100*12</f>
        <v>1200</v>
      </c>
      <c r="D9" s="21">
        <f>SUMIFS(Dépenses[Montant],Dépenses[Date],"&gt;="&amp;D$2,Dépenses[Date],"&lt;="&amp;D$3,Dépenses[Type],$A9)</f>
        <v>0</v>
      </c>
      <c r="E9" s="21">
        <f>SUMIFS(Dépenses[Montant],Dépenses[Date],"&gt;="&amp;E$2,Dépenses[Date],"&lt;="&amp;E$3,Dépenses[Type],$A9)</f>
        <v>0</v>
      </c>
      <c r="F9" s="21">
        <f>SUMIFS(Dépenses[Montant],Dépenses[Date],"&gt;="&amp;F$2,Dépenses[Date],"&lt;="&amp;F$3,Dépenses[Type],$A9)</f>
        <v>0</v>
      </c>
      <c r="G9" s="21">
        <f>SUMIFS(Dépenses[Montant],Dépenses[Date],"&gt;="&amp;G$2,Dépenses[Date],"&lt;="&amp;G$3,Dépenses[Type],$A9)</f>
        <v>0</v>
      </c>
      <c r="H9" s="21">
        <f>SUMIFS(Dépenses[Montant],Dépenses[Date],"&gt;="&amp;H$2,Dépenses[Date],"&lt;="&amp;H$3,Dépenses[Type],$A9)</f>
        <v>0</v>
      </c>
      <c r="I9" s="21">
        <f>SUMIFS(Dépenses[Montant],Dépenses[Date],"&gt;="&amp;I$2,Dépenses[Date],"&lt;="&amp;I$3,Dépenses[Type],$A9)</f>
        <v>0</v>
      </c>
      <c r="J9" s="21">
        <f>SUMIFS(Dépenses[Montant],Dépenses[Date],"&gt;="&amp;J$2,Dépenses[Date],"&lt;="&amp;J$3,Dépenses[Type],$A9)</f>
        <v>0</v>
      </c>
      <c r="K9" s="21">
        <f>SUMIFS(Dépenses[Montant],Dépenses[Date],"&gt;="&amp;K$2,Dépenses[Date],"&lt;="&amp;K$3,Dépenses[Type],$A9)</f>
        <v>0</v>
      </c>
      <c r="L9" s="21">
        <f>SUMIFS(Dépenses[Montant],Dépenses[Date],"&gt;="&amp;L$2,Dépenses[Date],"&lt;="&amp;L$3,Dépenses[Type],$A9)</f>
        <v>0</v>
      </c>
      <c r="M9" s="21">
        <f>SUMIFS(Dépenses[Montant],Dépenses[Date],"&gt;="&amp;M$2,Dépenses[Date],"&lt;="&amp;M$3,Dépenses[Type],$A9)</f>
        <v>0</v>
      </c>
      <c r="N9" s="21">
        <f>SUMIFS(Dépenses[Montant],Dépenses[Date],"&gt;="&amp;N$2,Dépenses[Date],"&lt;="&amp;N$3,Dépenses[Type],$A9)</f>
        <v>0</v>
      </c>
      <c r="O9" s="21">
        <f>SUMIFS(Dépenses[Montant],Dépenses[Date],"&gt;="&amp;O$2,Dépenses[Date],"&lt;="&amp;O$3,Dépenses[Type],$A9)</f>
        <v>0</v>
      </c>
      <c r="P9" s="22">
        <f t="shared" si="2"/>
        <v>0</v>
      </c>
      <c r="Q9" s="39">
        <f>C9-P9</f>
        <v>1200</v>
      </c>
      <c r="R9" s="90" t="e" vm="3">
        <f t="shared" ref="R9:R72" si="3">IF(C9="","",IF(P9&gt;C9,$R$6,$S$6))</f>
        <v>#VALUE!</v>
      </c>
      <c r="S9" s="91"/>
    </row>
    <row r="10" spans="1:19" ht="15" customHeight="1" x14ac:dyDescent="0.25">
      <c r="A10" s="6" t="s">
        <v>32</v>
      </c>
      <c r="B10" s="14"/>
      <c r="C10" s="17">
        <f>102*12</f>
        <v>1224</v>
      </c>
      <c r="D10" s="21">
        <f>SUMIFS(Dépenses[Montant],Dépenses[Date],"&gt;="&amp;D$2,Dépenses[Date],"&lt;="&amp;D$3,Dépenses[Type],$A10)</f>
        <v>0</v>
      </c>
      <c r="E10" s="21">
        <f>SUMIFS(Dépenses[Montant],Dépenses[Date],"&gt;="&amp;E$2,Dépenses[Date],"&lt;="&amp;E$3,Dépenses[Type],$A10)</f>
        <v>0</v>
      </c>
      <c r="F10" s="21">
        <f>SUMIFS(Dépenses[Montant],Dépenses[Date],"&gt;="&amp;F$2,Dépenses[Date],"&lt;="&amp;F$3,Dépenses[Type],$A10)</f>
        <v>0</v>
      </c>
      <c r="G10" s="21">
        <f>SUMIFS(Dépenses[Montant],Dépenses[Date],"&gt;="&amp;G$2,Dépenses[Date],"&lt;="&amp;G$3,Dépenses[Type],$A10)</f>
        <v>0</v>
      </c>
      <c r="H10" s="21">
        <f>SUMIFS(Dépenses[Montant],Dépenses[Date],"&gt;="&amp;H$2,Dépenses[Date],"&lt;="&amp;H$3,Dépenses[Type],$A10)</f>
        <v>0</v>
      </c>
      <c r="I10" s="21">
        <f>SUMIFS(Dépenses[Montant],Dépenses[Date],"&gt;="&amp;I$2,Dépenses[Date],"&lt;="&amp;I$3,Dépenses[Type],$A10)</f>
        <v>0</v>
      </c>
      <c r="J10" s="21">
        <f>SUMIFS(Dépenses[Montant],Dépenses[Date],"&gt;="&amp;J$2,Dépenses[Date],"&lt;="&amp;J$3,Dépenses[Type],$A10)</f>
        <v>0</v>
      </c>
      <c r="K10" s="21">
        <f>SUMIFS(Dépenses[Montant],Dépenses[Date],"&gt;="&amp;K$2,Dépenses[Date],"&lt;="&amp;K$3,Dépenses[Type],$A10)</f>
        <v>0</v>
      </c>
      <c r="L10" s="21">
        <f>SUMIFS(Dépenses[Montant],Dépenses[Date],"&gt;="&amp;L$2,Dépenses[Date],"&lt;="&amp;L$3,Dépenses[Type],$A10)</f>
        <v>0</v>
      </c>
      <c r="M10" s="21">
        <f>SUMIFS(Dépenses[Montant],Dépenses[Date],"&gt;="&amp;M$2,Dépenses[Date],"&lt;="&amp;M$3,Dépenses[Type],$A10)</f>
        <v>0</v>
      </c>
      <c r="N10" s="21">
        <f>SUMIFS(Dépenses[Montant],Dépenses[Date],"&gt;="&amp;N$2,Dépenses[Date],"&lt;="&amp;N$3,Dépenses[Type],$A10)</f>
        <v>0</v>
      </c>
      <c r="O10" s="21">
        <f>SUMIFS(Dépenses[Montant],Dépenses[Date],"&gt;="&amp;O$2,Dépenses[Date],"&lt;="&amp;O$3,Dépenses[Type],$A10)</f>
        <v>0</v>
      </c>
      <c r="P10" s="22">
        <f t="shared" si="2"/>
        <v>0</v>
      </c>
      <c r="Q10" s="39">
        <f t="shared" ref="Q10:Q100" si="4">C10-D10</f>
        <v>1224</v>
      </c>
      <c r="R10" s="90" t="e" vm="3">
        <f t="shared" si="3"/>
        <v>#VALUE!</v>
      </c>
      <c r="S10" s="91"/>
    </row>
    <row r="11" spans="1:19" x14ac:dyDescent="0.25">
      <c r="A11" s="6" t="s">
        <v>33</v>
      </c>
      <c r="B11" s="13" t="s">
        <v>34</v>
      </c>
      <c r="C11" s="17">
        <f>145*12</f>
        <v>1740</v>
      </c>
      <c r="D11" s="21">
        <f>SUMIFS(Dépenses[Montant],Dépenses[Date],"&gt;="&amp;D$2,Dépenses[Date],"&lt;="&amp;D$3,Dépenses[Type],$A11)</f>
        <v>0</v>
      </c>
      <c r="E11" s="21">
        <f>SUMIFS(Dépenses[Montant],Dépenses[Date],"&gt;="&amp;E$2,Dépenses[Date],"&lt;="&amp;E$3,Dépenses[Type],$A11)</f>
        <v>0</v>
      </c>
      <c r="F11" s="21">
        <f>SUMIFS(Dépenses[Montant],Dépenses[Date],"&gt;="&amp;F$2,Dépenses[Date],"&lt;="&amp;F$3,Dépenses[Type],$A11)</f>
        <v>0</v>
      </c>
      <c r="G11" s="21">
        <f>SUMIFS(Dépenses[Montant],Dépenses[Date],"&gt;="&amp;G$2,Dépenses[Date],"&lt;="&amp;G$3,Dépenses[Type],$A11)</f>
        <v>0</v>
      </c>
      <c r="H11" s="21">
        <f>SUMIFS(Dépenses[Montant],Dépenses[Date],"&gt;="&amp;H$2,Dépenses[Date],"&lt;="&amp;H$3,Dépenses[Type],$A11)</f>
        <v>0</v>
      </c>
      <c r="I11" s="21">
        <f>SUMIFS(Dépenses[Montant],Dépenses[Date],"&gt;="&amp;I$2,Dépenses[Date],"&lt;="&amp;I$3,Dépenses[Type],$A11)</f>
        <v>0</v>
      </c>
      <c r="J11" s="21">
        <f>SUMIFS(Dépenses[Montant],Dépenses[Date],"&gt;="&amp;J$2,Dépenses[Date],"&lt;="&amp;J$3,Dépenses[Type],$A11)</f>
        <v>0</v>
      </c>
      <c r="K11" s="21">
        <f>SUMIFS(Dépenses[Montant],Dépenses[Date],"&gt;="&amp;K$2,Dépenses[Date],"&lt;="&amp;K$3,Dépenses[Type],$A11)</f>
        <v>0</v>
      </c>
      <c r="L11" s="21">
        <f>SUMIFS(Dépenses[Montant],Dépenses[Date],"&gt;="&amp;L$2,Dépenses[Date],"&lt;="&amp;L$3,Dépenses[Type],$A11)</f>
        <v>0</v>
      </c>
      <c r="M11" s="21">
        <f>SUMIFS(Dépenses[Montant],Dépenses[Date],"&gt;="&amp;M$2,Dépenses[Date],"&lt;="&amp;M$3,Dépenses[Type],$A11)</f>
        <v>0</v>
      </c>
      <c r="N11" s="21">
        <f>SUMIFS(Dépenses[Montant],Dépenses[Date],"&gt;="&amp;N$2,Dépenses[Date],"&lt;="&amp;N$3,Dépenses[Type],$A11)</f>
        <v>0</v>
      </c>
      <c r="O11" s="21">
        <f>SUMIFS(Dépenses[Montant],Dépenses[Date],"&gt;="&amp;O$2,Dépenses[Date],"&lt;="&amp;O$3,Dépenses[Type],$A11)</f>
        <v>0</v>
      </c>
      <c r="P11" s="22">
        <f t="shared" si="2"/>
        <v>0</v>
      </c>
      <c r="Q11" s="39">
        <f t="shared" si="4"/>
        <v>1740</v>
      </c>
      <c r="R11" s="90" t="e" vm="3">
        <f t="shared" si="3"/>
        <v>#VALUE!</v>
      </c>
      <c r="S11" s="91"/>
    </row>
    <row r="12" spans="1:19" x14ac:dyDescent="0.25">
      <c r="A12" s="6" t="s">
        <v>64</v>
      </c>
      <c r="B12" s="13" t="s">
        <v>35</v>
      </c>
      <c r="C12" s="17">
        <f>77*12</f>
        <v>924</v>
      </c>
      <c r="D12" s="21">
        <f>SUMIFS(Dépenses[Montant],Dépenses[Date],"&gt;="&amp;D$2,Dépenses[Date],"&lt;="&amp;D$3,Dépenses[Type],$A12)</f>
        <v>76.569999999999993</v>
      </c>
      <c r="E12" s="21">
        <f>SUMIFS(Dépenses[Montant],Dépenses[Date],"&gt;="&amp;E$2,Dépenses[Date],"&lt;="&amp;E$3,Dépenses[Type],$A12)</f>
        <v>76.569999999999993</v>
      </c>
      <c r="F12" s="21">
        <f>SUMIFS(Dépenses[Montant],Dépenses[Date],"&gt;="&amp;F$2,Dépenses[Date],"&lt;="&amp;F$3,Dépenses[Type],$A12)</f>
        <v>0</v>
      </c>
      <c r="G12" s="21">
        <f>SUMIFS(Dépenses[Montant],Dépenses[Date],"&gt;="&amp;G$2,Dépenses[Date],"&lt;="&amp;G$3,Dépenses[Type],$A12)</f>
        <v>0</v>
      </c>
      <c r="H12" s="21">
        <f>SUMIFS(Dépenses[Montant],Dépenses[Date],"&gt;="&amp;H$2,Dépenses[Date],"&lt;="&amp;H$3,Dépenses[Type],$A12)</f>
        <v>0</v>
      </c>
      <c r="I12" s="21">
        <f>SUMIFS(Dépenses[Montant],Dépenses[Date],"&gt;="&amp;I$2,Dépenses[Date],"&lt;="&amp;I$3,Dépenses[Type],$A12)</f>
        <v>0</v>
      </c>
      <c r="J12" s="21">
        <f>SUMIFS(Dépenses[Montant],Dépenses[Date],"&gt;="&amp;J$2,Dépenses[Date],"&lt;="&amp;J$3,Dépenses[Type],$A12)</f>
        <v>0</v>
      </c>
      <c r="K12" s="21">
        <f>SUMIFS(Dépenses[Montant],Dépenses[Date],"&gt;="&amp;K$2,Dépenses[Date],"&lt;="&amp;K$3,Dépenses[Type],$A12)</f>
        <v>0</v>
      </c>
      <c r="L12" s="21">
        <f>SUMIFS(Dépenses[Montant],Dépenses[Date],"&gt;="&amp;L$2,Dépenses[Date],"&lt;="&amp;L$3,Dépenses[Type],$A12)</f>
        <v>0</v>
      </c>
      <c r="M12" s="21">
        <f>SUMIFS(Dépenses[Montant],Dépenses[Date],"&gt;="&amp;M$2,Dépenses[Date],"&lt;="&amp;M$3,Dépenses[Type],$A12)</f>
        <v>0</v>
      </c>
      <c r="N12" s="21">
        <f>SUMIFS(Dépenses[Montant],Dépenses[Date],"&gt;="&amp;N$2,Dépenses[Date],"&lt;="&amp;N$3,Dépenses[Type],$A12)</f>
        <v>0</v>
      </c>
      <c r="O12" s="21">
        <f>SUMIFS(Dépenses[Montant],Dépenses[Date],"&gt;="&amp;O$2,Dépenses[Date],"&lt;="&amp;O$3,Dépenses[Type],$A12)</f>
        <v>0</v>
      </c>
      <c r="P12" s="22">
        <f t="shared" si="2"/>
        <v>153.13999999999999</v>
      </c>
      <c r="Q12" s="39">
        <f t="shared" si="4"/>
        <v>847.43000000000006</v>
      </c>
      <c r="R12" s="90" t="e" vm="3">
        <f t="shared" si="3"/>
        <v>#VALUE!</v>
      </c>
      <c r="S12" s="91"/>
    </row>
    <row r="13" spans="1:19" x14ac:dyDescent="0.25">
      <c r="A13" s="6" t="s">
        <v>24</v>
      </c>
      <c r="B13" s="13" t="s">
        <v>27</v>
      </c>
      <c r="C13" s="15">
        <f>48*12</f>
        <v>576</v>
      </c>
      <c r="D13" s="21">
        <f>SUMIFS(Dépenses[Montant],Dépenses[Date],"&gt;="&amp;D$2,Dépenses[Date],"&lt;="&amp;D$3,Dépenses[Type],$A13)</f>
        <v>0</v>
      </c>
      <c r="E13" s="21">
        <f>SUMIFS(Dépenses[Montant],Dépenses[Date],"&gt;="&amp;E$2,Dépenses[Date],"&lt;="&amp;E$3,Dépenses[Type],$A13)</f>
        <v>0</v>
      </c>
      <c r="F13" s="21">
        <f>SUMIFS(Dépenses[Montant],Dépenses[Date],"&gt;="&amp;F$2,Dépenses[Date],"&lt;="&amp;F$3,Dépenses[Type],$A13)</f>
        <v>0</v>
      </c>
      <c r="G13" s="21">
        <f>SUMIFS(Dépenses[Montant],Dépenses[Date],"&gt;="&amp;G$2,Dépenses[Date],"&lt;="&amp;G$3,Dépenses[Type],$A13)</f>
        <v>0</v>
      </c>
      <c r="H13" s="21">
        <f>SUMIFS(Dépenses[Montant],Dépenses[Date],"&gt;="&amp;H$2,Dépenses[Date],"&lt;="&amp;H$3,Dépenses[Type],$A13)</f>
        <v>0</v>
      </c>
      <c r="I13" s="21">
        <f>SUMIFS(Dépenses[Montant],Dépenses[Date],"&gt;="&amp;I$2,Dépenses[Date],"&lt;="&amp;I$3,Dépenses[Type],$A13)</f>
        <v>0</v>
      </c>
      <c r="J13" s="21">
        <f>SUMIFS(Dépenses[Montant],Dépenses[Date],"&gt;="&amp;J$2,Dépenses[Date],"&lt;="&amp;J$3,Dépenses[Type],$A13)</f>
        <v>0</v>
      </c>
      <c r="K13" s="21">
        <f>SUMIFS(Dépenses[Montant],Dépenses[Date],"&gt;="&amp;K$2,Dépenses[Date],"&lt;="&amp;K$3,Dépenses[Type],$A13)</f>
        <v>0</v>
      </c>
      <c r="L13" s="21">
        <f>SUMIFS(Dépenses[Montant],Dépenses[Date],"&gt;="&amp;L$2,Dépenses[Date],"&lt;="&amp;L$3,Dépenses[Type],$A13)</f>
        <v>0</v>
      </c>
      <c r="M13" s="21">
        <f>SUMIFS(Dépenses[Montant],Dépenses[Date],"&gt;="&amp;M$2,Dépenses[Date],"&lt;="&amp;M$3,Dépenses[Type],$A13)</f>
        <v>0</v>
      </c>
      <c r="N13" s="21">
        <f>SUMIFS(Dépenses[Montant],Dépenses[Date],"&gt;="&amp;N$2,Dépenses[Date],"&lt;="&amp;N$3,Dépenses[Type],$A13)</f>
        <v>0</v>
      </c>
      <c r="O13" s="21">
        <f>SUMIFS(Dépenses[Montant],Dépenses[Date],"&gt;="&amp;O$2,Dépenses[Date],"&lt;="&amp;O$3,Dépenses[Type],$A13)</f>
        <v>0</v>
      </c>
      <c r="P13" s="22">
        <f t="shared" si="2"/>
        <v>0</v>
      </c>
      <c r="Q13" s="39">
        <f t="shared" si="4"/>
        <v>576</v>
      </c>
      <c r="R13" s="90" t="e" vm="3">
        <f t="shared" si="3"/>
        <v>#VALUE!</v>
      </c>
      <c r="S13" s="91"/>
    </row>
    <row r="14" spans="1:19" ht="15" customHeight="1" x14ac:dyDescent="0.25">
      <c r="A14" s="4" t="s">
        <v>31</v>
      </c>
      <c r="B14" s="16" t="s">
        <v>28</v>
      </c>
      <c r="C14" s="17">
        <f>74*12</f>
        <v>888</v>
      </c>
      <c r="D14" s="21">
        <f>SUMIFS(Dépenses[Montant],Dépenses[Date],"&gt;="&amp;D$2,Dépenses[Date],"&lt;="&amp;D$3,Dépenses[Type],$A14)</f>
        <v>0</v>
      </c>
      <c r="E14" s="21">
        <f>SUMIFS(Dépenses[Montant],Dépenses[Date],"&gt;="&amp;E$2,Dépenses[Date],"&lt;="&amp;E$3,Dépenses[Type],$A14)</f>
        <v>0</v>
      </c>
      <c r="F14" s="21">
        <f>SUMIFS(Dépenses[Montant],Dépenses[Date],"&gt;="&amp;F$2,Dépenses[Date],"&lt;="&amp;F$3,Dépenses[Type],$A14)</f>
        <v>0</v>
      </c>
      <c r="G14" s="21">
        <f>SUMIFS(Dépenses[Montant],Dépenses[Date],"&gt;="&amp;G$2,Dépenses[Date],"&lt;="&amp;G$3,Dépenses[Type],$A14)</f>
        <v>0</v>
      </c>
      <c r="H14" s="21">
        <f>SUMIFS(Dépenses[Montant],Dépenses[Date],"&gt;="&amp;H$2,Dépenses[Date],"&lt;="&amp;H$3,Dépenses[Type],$A14)</f>
        <v>0</v>
      </c>
      <c r="I14" s="21">
        <f>SUMIFS(Dépenses[Montant],Dépenses[Date],"&gt;="&amp;I$2,Dépenses[Date],"&lt;="&amp;I$3,Dépenses[Type],$A14)</f>
        <v>0</v>
      </c>
      <c r="J14" s="21">
        <f>SUMIFS(Dépenses[Montant],Dépenses[Date],"&gt;="&amp;J$2,Dépenses[Date],"&lt;="&amp;J$3,Dépenses[Type],$A14)</f>
        <v>0</v>
      </c>
      <c r="K14" s="21">
        <f>SUMIFS(Dépenses[Montant],Dépenses[Date],"&gt;="&amp;K$2,Dépenses[Date],"&lt;="&amp;K$3,Dépenses[Type],$A14)</f>
        <v>0</v>
      </c>
      <c r="L14" s="21">
        <f>SUMIFS(Dépenses[Montant],Dépenses[Date],"&gt;="&amp;L$2,Dépenses[Date],"&lt;="&amp;L$3,Dépenses[Type],$A14)</f>
        <v>0</v>
      </c>
      <c r="M14" s="21">
        <f>SUMIFS(Dépenses[Montant],Dépenses[Date],"&gt;="&amp;M$2,Dépenses[Date],"&lt;="&amp;M$3,Dépenses[Type],$A14)</f>
        <v>0</v>
      </c>
      <c r="N14" s="21">
        <f>SUMIFS(Dépenses[Montant],Dépenses[Date],"&gt;="&amp;N$2,Dépenses[Date],"&lt;="&amp;N$3,Dépenses[Type],$A14)</f>
        <v>0</v>
      </c>
      <c r="O14" s="21">
        <f>SUMIFS(Dépenses[Montant],Dépenses[Date],"&gt;="&amp;O$2,Dépenses[Date],"&lt;="&amp;O$3,Dépenses[Type],$A14)</f>
        <v>0</v>
      </c>
      <c r="P14" s="22">
        <f t="shared" si="2"/>
        <v>0</v>
      </c>
      <c r="Q14" s="39">
        <f t="shared" si="4"/>
        <v>888</v>
      </c>
      <c r="R14" s="90" t="e" vm="3">
        <f t="shared" si="3"/>
        <v>#VALUE!</v>
      </c>
      <c r="S14" s="91"/>
    </row>
    <row r="15" spans="1:19" ht="15" customHeight="1" x14ac:dyDescent="0.25">
      <c r="A15" s="4" t="s">
        <v>30</v>
      </c>
      <c r="B15" s="16" t="s">
        <v>29</v>
      </c>
      <c r="C15" s="17">
        <f>37*12</f>
        <v>444</v>
      </c>
      <c r="D15" s="21">
        <f>SUMIFS(Dépenses[Montant],Dépenses[Date],"&gt;="&amp;D$2,Dépenses[Date],"&lt;="&amp;D$3,Dépenses[Type],$A15)</f>
        <v>0</v>
      </c>
      <c r="E15" s="21">
        <f>SUMIFS(Dépenses[Montant],Dépenses[Date],"&gt;="&amp;E$2,Dépenses[Date],"&lt;="&amp;E$3,Dépenses[Type],$A15)</f>
        <v>0</v>
      </c>
      <c r="F15" s="21">
        <f>SUMIFS(Dépenses[Montant],Dépenses[Date],"&gt;="&amp;F$2,Dépenses[Date],"&lt;="&amp;F$3,Dépenses[Type],$A15)</f>
        <v>0</v>
      </c>
      <c r="G15" s="21">
        <f>SUMIFS(Dépenses[Montant],Dépenses[Date],"&gt;="&amp;G$2,Dépenses[Date],"&lt;="&amp;G$3,Dépenses[Type],$A15)</f>
        <v>0</v>
      </c>
      <c r="H15" s="21">
        <f>SUMIFS(Dépenses[Montant],Dépenses[Date],"&gt;="&amp;H$2,Dépenses[Date],"&lt;="&amp;H$3,Dépenses[Type],$A15)</f>
        <v>0</v>
      </c>
      <c r="I15" s="21">
        <f>SUMIFS(Dépenses[Montant],Dépenses[Date],"&gt;="&amp;I$2,Dépenses[Date],"&lt;="&amp;I$3,Dépenses[Type],$A15)</f>
        <v>0</v>
      </c>
      <c r="J15" s="21">
        <f>SUMIFS(Dépenses[Montant],Dépenses[Date],"&gt;="&amp;J$2,Dépenses[Date],"&lt;="&amp;J$3,Dépenses[Type],$A15)</f>
        <v>0</v>
      </c>
      <c r="K15" s="21">
        <f>SUMIFS(Dépenses[Montant],Dépenses[Date],"&gt;="&amp;K$2,Dépenses[Date],"&lt;="&amp;K$3,Dépenses[Type],$A15)</f>
        <v>0</v>
      </c>
      <c r="L15" s="21">
        <f>SUMIFS(Dépenses[Montant],Dépenses[Date],"&gt;="&amp;L$2,Dépenses[Date],"&lt;="&amp;L$3,Dépenses[Type],$A15)</f>
        <v>0</v>
      </c>
      <c r="M15" s="21">
        <f>SUMIFS(Dépenses[Montant],Dépenses[Date],"&gt;="&amp;M$2,Dépenses[Date],"&lt;="&amp;M$3,Dépenses[Type],$A15)</f>
        <v>0</v>
      </c>
      <c r="N15" s="21">
        <f>SUMIFS(Dépenses[Montant],Dépenses[Date],"&gt;="&amp;N$2,Dépenses[Date],"&lt;="&amp;N$3,Dépenses[Type],$A15)</f>
        <v>0</v>
      </c>
      <c r="O15" s="21">
        <f>SUMIFS(Dépenses[Montant],Dépenses[Date],"&gt;="&amp;O$2,Dépenses[Date],"&lt;="&amp;O$3,Dépenses[Type],$A15)</f>
        <v>0</v>
      </c>
      <c r="P15" s="22">
        <f t="shared" si="2"/>
        <v>0</v>
      </c>
      <c r="Q15" s="39">
        <f t="shared" si="4"/>
        <v>444</v>
      </c>
      <c r="R15" s="90" t="e" vm="3">
        <f t="shared" si="3"/>
        <v>#VALUE!</v>
      </c>
      <c r="S15" s="91"/>
    </row>
    <row r="16" spans="1:19" ht="15" customHeight="1" x14ac:dyDescent="0.25">
      <c r="A16" s="4" t="s">
        <v>68</v>
      </c>
      <c r="B16" s="16" t="s">
        <v>146</v>
      </c>
      <c r="C16" s="17">
        <f>218*12</f>
        <v>2616</v>
      </c>
      <c r="D16" s="21">
        <f>SUMIFS(Dépenses[Montant],Dépenses[Date],"&gt;="&amp;D$2,Dépenses[Date],"&lt;="&amp;D$3,Dépenses[Type],$A16)</f>
        <v>0</v>
      </c>
      <c r="E16" s="21">
        <f>SUMIFS(Dépenses[Montant],Dépenses[Date],"&gt;="&amp;E$2,Dépenses[Date],"&lt;="&amp;E$3,Dépenses[Type],$A16)</f>
        <v>0</v>
      </c>
      <c r="F16" s="21">
        <f>SUMIFS(Dépenses[Montant],Dépenses[Date],"&gt;="&amp;F$2,Dépenses[Date],"&lt;="&amp;F$3,Dépenses[Type],$A16)</f>
        <v>0</v>
      </c>
      <c r="G16" s="21">
        <f>SUMIFS(Dépenses[Montant],Dépenses[Date],"&gt;="&amp;G$2,Dépenses[Date],"&lt;="&amp;G$3,Dépenses[Type],$A16)</f>
        <v>0</v>
      </c>
      <c r="H16" s="21">
        <f>SUMIFS(Dépenses[Montant],Dépenses[Date],"&gt;="&amp;H$2,Dépenses[Date],"&lt;="&amp;H$3,Dépenses[Type],$A16)</f>
        <v>0</v>
      </c>
      <c r="I16" s="21">
        <f>SUMIFS(Dépenses[Montant],Dépenses[Date],"&gt;="&amp;I$2,Dépenses[Date],"&lt;="&amp;I$3,Dépenses[Type],$A16)</f>
        <v>0</v>
      </c>
      <c r="J16" s="21">
        <f>SUMIFS(Dépenses[Montant],Dépenses[Date],"&gt;="&amp;J$2,Dépenses[Date],"&lt;="&amp;J$3,Dépenses[Type],$A16)</f>
        <v>0</v>
      </c>
      <c r="K16" s="21">
        <f>SUMIFS(Dépenses[Montant],Dépenses[Date],"&gt;="&amp;K$2,Dépenses[Date],"&lt;="&amp;K$3,Dépenses[Type],$A16)</f>
        <v>0</v>
      </c>
      <c r="L16" s="21">
        <f>SUMIFS(Dépenses[Montant],Dépenses[Date],"&gt;="&amp;L$2,Dépenses[Date],"&lt;="&amp;L$3,Dépenses[Type],$A16)</f>
        <v>0</v>
      </c>
      <c r="M16" s="21">
        <f>SUMIFS(Dépenses[Montant],Dépenses[Date],"&gt;="&amp;M$2,Dépenses[Date],"&lt;="&amp;M$3,Dépenses[Type],$A16)</f>
        <v>0</v>
      </c>
      <c r="N16" s="21">
        <f>SUMIFS(Dépenses[Montant],Dépenses[Date],"&gt;="&amp;N$2,Dépenses[Date],"&lt;="&amp;N$3,Dépenses[Type],$A16)</f>
        <v>0</v>
      </c>
      <c r="O16" s="21">
        <f>SUMIFS(Dépenses[Montant],Dépenses[Date],"&gt;="&amp;O$2,Dépenses[Date],"&lt;="&amp;O$3,Dépenses[Type],$A16)</f>
        <v>0</v>
      </c>
      <c r="P16" s="22">
        <f t="shared" si="2"/>
        <v>0</v>
      </c>
      <c r="Q16" s="39">
        <f t="shared" si="4"/>
        <v>2616</v>
      </c>
      <c r="R16" s="90" t="e" vm="3">
        <f t="shared" si="3"/>
        <v>#VALUE!</v>
      </c>
      <c r="S16" s="91"/>
    </row>
    <row r="17" spans="1:22" ht="15" customHeight="1" x14ac:dyDescent="0.25">
      <c r="A17" s="4" t="s">
        <v>66</v>
      </c>
      <c r="B17" s="16" t="s">
        <v>146</v>
      </c>
      <c r="C17" s="17">
        <f>26*12</f>
        <v>312</v>
      </c>
      <c r="D17" s="21">
        <f>SUMIFS(Dépenses[Montant],Dépenses[Date],"&gt;="&amp;D$2,Dépenses[Date],"&lt;="&amp;D$3,Dépenses[Type],$A17)</f>
        <v>0</v>
      </c>
      <c r="E17" s="21">
        <f>SUMIFS(Dépenses[Montant],Dépenses[Date],"&gt;="&amp;E$2,Dépenses[Date],"&lt;="&amp;E$3,Dépenses[Type],$A17)</f>
        <v>0</v>
      </c>
      <c r="F17" s="21">
        <f>SUMIFS(Dépenses[Montant],Dépenses[Date],"&gt;="&amp;F$2,Dépenses[Date],"&lt;="&amp;F$3,Dépenses[Type],$A17)</f>
        <v>0</v>
      </c>
      <c r="G17" s="21">
        <f>SUMIFS(Dépenses[Montant],Dépenses[Date],"&gt;="&amp;G$2,Dépenses[Date],"&lt;="&amp;G$3,Dépenses[Type],$A17)</f>
        <v>0</v>
      </c>
      <c r="H17" s="21">
        <f>SUMIFS(Dépenses[Montant],Dépenses[Date],"&gt;="&amp;H$2,Dépenses[Date],"&lt;="&amp;H$3,Dépenses[Type],$A17)</f>
        <v>0</v>
      </c>
      <c r="I17" s="21">
        <f>SUMIFS(Dépenses[Montant],Dépenses[Date],"&gt;="&amp;I$2,Dépenses[Date],"&lt;="&amp;I$3,Dépenses[Type],$A17)</f>
        <v>0</v>
      </c>
      <c r="J17" s="21">
        <f>SUMIFS(Dépenses[Montant],Dépenses[Date],"&gt;="&amp;J$2,Dépenses[Date],"&lt;="&amp;J$3,Dépenses[Type],$A17)</f>
        <v>0</v>
      </c>
      <c r="K17" s="21">
        <f>SUMIFS(Dépenses[Montant],Dépenses[Date],"&gt;="&amp;K$2,Dépenses[Date],"&lt;="&amp;K$3,Dépenses[Type],$A17)</f>
        <v>0</v>
      </c>
      <c r="L17" s="21">
        <f>SUMIFS(Dépenses[Montant],Dépenses[Date],"&gt;="&amp;L$2,Dépenses[Date],"&lt;="&amp;L$3,Dépenses[Type],$A17)</f>
        <v>0</v>
      </c>
      <c r="M17" s="21">
        <f>SUMIFS(Dépenses[Montant],Dépenses[Date],"&gt;="&amp;M$2,Dépenses[Date],"&lt;="&amp;M$3,Dépenses[Type],$A17)</f>
        <v>0</v>
      </c>
      <c r="N17" s="21">
        <f>SUMIFS(Dépenses[Montant],Dépenses[Date],"&gt;="&amp;N$2,Dépenses[Date],"&lt;="&amp;N$3,Dépenses[Type],$A17)</f>
        <v>0</v>
      </c>
      <c r="O17" s="21">
        <f>SUMIFS(Dépenses[Montant],Dépenses[Date],"&gt;="&amp;O$2,Dépenses[Date],"&lt;="&amp;O$3,Dépenses[Type],$A17)</f>
        <v>0</v>
      </c>
      <c r="P17" s="22">
        <f t="shared" si="2"/>
        <v>0</v>
      </c>
      <c r="Q17" s="39">
        <f t="shared" si="4"/>
        <v>312</v>
      </c>
      <c r="R17" s="90" t="e" vm="3">
        <f t="shared" si="3"/>
        <v>#VALUE!</v>
      </c>
      <c r="S17" s="91"/>
    </row>
    <row r="18" spans="1:22" ht="15" customHeight="1" x14ac:dyDescent="0.25">
      <c r="A18" s="4" t="s">
        <v>67</v>
      </c>
      <c r="B18" s="16" t="s">
        <v>146</v>
      </c>
      <c r="C18" s="17">
        <f>26*12</f>
        <v>312</v>
      </c>
      <c r="D18" s="21">
        <f>SUMIFS(Dépenses[Montant],Dépenses[Date],"&gt;="&amp;D$2,Dépenses[Date],"&lt;="&amp;D$3,Dépenses[Type],$A18)</f>
        <v>0</v>
      </c>
      <c r="E18" s="21">
        <f>SUMIFS(Dépenses[Montant],Dépenses[Date],"&gt;="&amp;E$2,Dépenses[Date],"&lt;="&amp;E$3,Dépenses[Type],$A18)</f>
        <v>0</v>
      </c>
      <c r="F18" s="21">
        <f>SUMIFS(Dépenses[Montant],Dépenses[Date],"&gt;="&amp;F$2,Dépenses[Date],"&lt;="&amp;F$3,Dépenses[Type],$A18)</f>
        <v>0</v>
      </c>
      <c r="G18" s="21">
        <f>SUMIFS(Dépenses[Montant],Dépenses[Date],"&gt;="&amp;G$2,Dépenses[Date],"&lt;="&amp;G$3,Dépenses[Type],$A18)</f>
        <v>0</v>
      </c>
      <c r="H18" s="21">
        <f>SUMIFS(Dépenses[Montant],Dépenses[Date],"&gt;="&amp;H$2,Dépenses[Date],"&lt;="&amp;H$3,Dépenses[Type],$A18)</f>
        <v>0</v>
      </c>
      <c r="I18" s="21">
        <f>SUMIFS(Dépenses[Montant],Dépenses[Date],"&gt;="&amp;I$2,Dépenses[Date],"&lt;="&amp;I$3,Dépenses[Type],$A18)</f>
        <v>0</v>
      </c>
      <c r="J18" s="21">
        <f>SUMIFS(Dépenses[Montant],Dépenses[Date],"&gt;="&amp;J$2,Dépenses[Date],"&lt;="&amp;J$3,Dépenses[Type],$A18)</f>
        <v>0</v>
      </c>
      <c r="K18" s="21">
        <f>SUMIFS(Dépenses[Montant],Dépenses[Date],"&gt;="&amp;K$2,Dépenses[Date],"&lt;="&amp;K$3,Dépenses[Type],$A18)</f>
        <v>0</v>
      </c>
      <c r="L18" s="21">
        <f>SUMIFS(Dépenses[Montant],Dépenses[Date],"&gt;="&amp;L$2,Dépenses[Date],"&lt;="&amp;L$3,Dépenses[Type],$A18)</f>
        <v>0</v>
      </c>
      <c r="M18" s="21">
        <f>SUMIFS(Dépenses[Montant],Dépenses[Date],"&gt;="&amp;M$2,Dépenses[Date],"&lt;="&amp;M$3,Dépenses[Type],$A18)</f>
        <v>0</v>
      </c>
      <c r="N18" s="21">
        <f>SUMIFS(Dépenses[Montant],Dépenses[Date],"&gt;="&amp;N$2,Dépenses[Date],"&lt;="&amp;N$3,Dépenses[Type],$A18)</f>
        <v>0</v>
      </c>
      <c r="O18" s="21">
        <f>SUMIFS(Dépenses[Montant],Dépenses[Date],"&gt;="&amp;O$2,Dépenses[Date],"&lt;="&amp;O$3,Dépenses[Type],$A18)</f>
        <v>0</v>
      </c>
      <c r="P18" s="22">
        <f t="shared" si="2"/>
        <v>0</v>
      </c>
      <c r="Q18" s="39">
        <f t="shared" si="4"/>
        <v>312</v>
      </c>
      <c r="R18" s="90" t="e" vm="3">
        <f t="shared" si="3"/>
        <v>#VALUE!</v>
      </c>
      <c r="S18" s="91"/>
    </row>
    <row r="19" spans="1:22" ht="15" customHeight="1" x14ac:dyDescent="0.25">
      <c r="A19" s="4" t="s">
        <v>65</v>
      </c>
      <c r="B19" s="16"/>
      <c r="C19" s="17">
        <f>100*12</f>
        <v>1200</v>
      </c>
      <c r="D19" s="21">
        <f>SUMIFS(Dépenses[Montant],Dépenses[Date],"&gt;="&amp;D$2,Dépenses[Date],"&lt;="&amp;D$3,Dépenses[Type],$A19)</f>
        <v>0</v>
      </c>
      <c r="E19" s="21">
        <f>SUMIFS(Dépenses[Montant],Dépenses[Date],"&gt;="&amp;E$2,Dépenses[Date],"&lt;="&amp;E$3,Dépenses[Type],$A19)</f>
        <v>0</v>
      </c>
      <c r="F19" s="21">
        <f>SUMIFS(Dépenses[Montant],Dépenses[Date],"&gt;="&amp;F$2,Dépenses[Date],"&lt;="&amp;F$3,Dépenses[Type],$A19)</f>
        <v>0</v>
      </c>
      <c r="G19" s="21">
        <f>SUMIFS(Dépenses[Montant],Dépenses[Date],"&gt;="&amp;G$2,Dépenses[Date],"&lt;="&amp;G$3,Dépenses[Type],$A19)</f>
        <v>0</v>
      </c>
      <c r="H19" s="21">
        <f>SUMIFS(Dépenses[Montant],Dépenses[Date],"&gt;="&amp;H$2,Dépenses[Date],"&lt;="&amp;H$3,Dépenses[Type],$A19)</f>
        <v>0</v>
      </c>
      <c r="I19" s="21">
        <f>SUMIFS(Dépenses[Montant],Dépenses[Date],"&gt;="&amp;I$2,Dépenses[Date],"&lt;="&amp;I$3,Dépenses[Type],$A19)</f>
        <v>0</v>
      </c>
      <c r="J19" s="21">
        <f>SUMIFS(Dépenses[Montant],Dépenses[Date],"&gt;="&amp;J$2,Dépenses[Date],"&lt;="&amp;J$3,Dépenses[Type],$A19)</f>
        <v>0</v>
      </c>
      <c r="K19" s="21">
        <f>SUMIFS(Dépenses[Montant],Dépenses[Date],"&gt;="&amp;K$2,Dépenses[Date],"&lt;="&amp;K$3,Dépenses[Type],$A19)</f>
        <v>0</v>
      </c>
      <c r="L19" s="21">
        <f>SUMIFS(Dépenses[Montant],Dépenses[Date],"&gt;="&amp;L$2,Dépenses[Date],"&lt;="&amp;L$3,Dépenses[Type],$A19)</f>
        <v>0</v>
      </c>
      <c r="M19" s="21">
        <f>SUMIFS(Dépenses[Montant],Dépenses[Date],"&gt;="&amp;M$2,Dépenses[Date],"&lt;="&amp;M$3,Dépenses[Type],$A19)</f>
        <v>0</v>
      </c>
      <c r="N19" s="21">
        <f>SUMIFS(Dépenses[Montant],Dépenses[Date],"&gt;="&amp;N$2,Dépenses[Date],"&lt;="&amp;N$3,Dépenses[Type],$A19)</f>
        <v>0</v>
      </c>
      <c r="O19" s="21">
        <f>SUMIFS(Dépenses[Montant],Dépenses[Date],"&gt;="&amp;O$2,Dépenses[Date],"&lt;="&amp;O$3,Dépenses[Type],$A19)</f>
        <v>0</v>
      </c>
      <c r="P19" s="22">
        <f t="shared" si="2"/>
        <v>0</v>
      </c>
      <c r="Q19" s="39">
        <f t="shared" si="4"/>
        <v>1200</v>
      </c>
      <c r="R19" s="90" t="e" vm="3">
        <f t="shared" si="3"/>
        <v>#VALUE!</v>
      </c>
      <c r="S19" s="91"/>
    </row>
    <row r="20" spans="1:22" ht="15" customHeight="1" x14ac:dyDescent="0.25">
      <c r="A20" s="4" t="s">
        <v>63</v>
      </c>
      <c r="B20" s="16"/>
      <c r="C20" s="17">
        <f>200*12</f>
        <v>2400</v>
      </c>
      <c r="D20" s="21">
        <f>SUMIFS(Dépenses[Montant],Dépenses[Date],"&gt;="&amp;D$2,Dépenses[Date],"&lt;="&amp;D$3,Dépenses[Type],$A20)</f>
        <v>169.10000000000002</v>
      </c>
      <c r="E20" s="21">
        <f>SUMIFS(Dépenses[Montant],Dépenses[Date],"&gt;="&amp;E$2,Dépenses[Date],"&lt;="&amp;E$3,Dépenses[Type],$A20)</f>
        <v>138.47</v>
      </c>
      <c r="F20" s="21">
        <f>SUMIFS(Dépenses[Montant],Dépenses[Date],"&gt;="&amp;F$2,Dépenses[Date],"&lt;="&amp;F$3,Dépenses[Type],$A20)</f>
        <v>0</v>
      </c>
      <c r="G20" s="21">
        <f>SUMIFS(Dépenses[Montant],Dépenses[Date],"&gt;="&amp;G$2,Dépenses[Date],"&lt;="&amp;G$3,Dépenses[Type],$A20)</f>
        <v>0</v>
      </c>
      <c r="H20" s="21">
        <f>SUMIFS(Dépenses[Montant],Dépenses[Date],"&gt;="&amp;H$2,Dépenses[Date],"&lt;="&amp;H$3,Dépenses[Type],$A20)</f>
        <v>0</v>
      </c>
      <c r="I20" s="21">
        <f>SUMIFS(Dépenses[Montant],Dépenses[Date],"&gt;="&amp;I$2,Dépenses[Date],"&lt;="&amp;I$3,Dépenses[Type],$A20)</f>
        <v>0</v>
      </c>
      <c r="J20" s="21">
        <f>SUMIFS(Dépenses[Montant],Dépenses[Date],"&gt;="&amp;J$2,Dépenses[Date],"&lt;="&amp;J$3,Dépenses[Type],$A20)</f>
        <v>0</v>
      </c>
      <c r="K20" s="21">
        <f>SUMIFS(Dépenses[Montant],Dépenses[Date],"&gt;="&amp;K$2,Dépenses[Date],"&lt;="&amp;K$3,Dépenses[Type],$A20)</f>
        <v>0</v>
      </c>
      <c r="L20" s="21">
        <f>SUMIFS(Dépenses[Montant],Dépenses[Date],"&gt;="&amp;L$2,Dépenses[Date],"&lt;="&amp;L$3,Dépenses[Type],$A20)</f>
        <v>0</v>
      </c>
      <c r="M20" s="21">
        <f>SUMIFS(Dépenses[Montant],Dépenses[Date],"&gt;="&amp;M$2,Dépenses[Date],"&lt;="&amp;M$3,Dépenses[Type],$A20)</f>
        <v>0</v>
      </c>
      <c r="N20" s="21">
        <f>SUMIFS(Dépenses[Montant],Dépenses[Date],"&gt;="&amp;N$2,Dépenses[Date],"&lt;="&amp;N$3,Dépenses[Type],$A20)</f>
        <v>0</v>
      </c>
      <c r="O20" s="21">
        <f>SUMIFS(Dépenses[Montant],Dépenses[Date],"&gt;="&amp;O$2,Dépenses[Date],"&lt;="&amp;O$3,Dépenses[Type],$A20)</f>
        <v>0</v>
      </c>
      <c r="P20" s="22">
        <f t="shared" si="2"/>
        <v>307.57000000000005</v>
      </c>
      <c r="Q20" s="39">
        <f t="shared" si="4"/>
        <v>2230.9</v>
      </c>
      <c r="R20" s="90" t="e" vm="3">
        <f t="shared" si="3"/>
        <v>#VALUE!</v>
      </c>
      <c r="S20" s="91"/>
    </row>
    <row r="21" spans="1:22" ht="15" customHeight="1" x14ac:dyDescent="0.25">
      <c r="A21" s="4" t="s">
        <v>62</v>
      </c>
      <c r="B21" s="16"/>
      <c r="C21" s="17">
        <f>400*12</f>
        <v>4800</v>
      </c>
      <c r="D21" s="21">
        <f>SUMIFS(Dépenses[Montant],Dépenses[Date],"&gt;="&amp;D$2,Dépenses[Date],"&lt;="&amp;D$3,Dépenses[Type],$A21)</f>
        <v>1460.42</v>
      </c>
      <c r="E21" s="21">
        <f>SUMIFS(Dépenses[Montant],Dépenses[Date],"&gt;="&amp;E$2,Dépenses[Date],"&lt;="&amp;E$3,Dépenses[Type],$A21)</f>
        <v>156.03</v>
      </c>
      <c r="F21" s="21">
        <f>SUMIFS(Dépenses[Montant],Dépenses[Date],"&gt;="&amp;F$2,Dépenses[Date],"&lt;="&amp;F$3,Dépenses[Type],$A21)</f>
        <v>0</v>
      </c>
      <c r="G21" s="21">
        <f>SUMIFS(Dépenses[Montant],Dépenses[Date],"&gt;="&amp;G$2,Dépenses[Date],"&lt;="&amp;G$3,Dépenses[Type],$A21)</f>
        <v>0</v>
      </c>
      <c r="H21" s="21">
        <f>SUMIFS(Dépenses[Montant],Dépenses[Date],"&gt;="&amp;H$2,Dépenses[Date],"&lt;="&amp;H$3,Dépenses[Type],$A21)</f>
        <v>0</v>
      </c>
      <c r="I21" s="21">
        <f>SUMIFS(Dépenses[Montant],Dépenses[Date],"&gt;="&amp;I$2,Dépenses[Date],"&lt;="&amp;I$3,Dépenses[Type],$A21)</f>
        <v>0</v>
      </c>
      <c r="J21" s="21">
        <f>SUMIFS(Dépenses[Montant],Dépenses[Date],"&gt;="&amp;J$2,Dépenses[Date],"&lt;="&amp;J$3,Dépenses[Type],$A21)</f>
        <v>0</v>
      </c>
      <c r="K21" s="21">
        <f>SUMIFS(Dépenses[Montant],Dépenses[Date],"&gt;="&amp;K$2,Dépenses[Date],"&lt;="&amp;K$3,Dépenses[Type],$A21)</f>
        <v>0</v>
      </c>
      <c r="L21" s="21">
        <f>SUMIFS(Dépenses[Montant],Dépenses[Date],"&gt;="&amp;L$2,Dépenses[Date],"&lt;="&amp;L$3,Dépenses[Type],$A21)</f>
        <v>0</v>
      </c>
      <c r="M21" s="21">
        <f>SUMIFS(Dépenses[Montant],Dépenses[Date],"&gt;="&amp;M$2,Dépenses[Date],"&lt;="&amp;M$3,Dépenses[Type],$A21)</f>
        <v>0</v>
      </c>
      <c r="N21" s="21">
        <f>SUMIFS(Dépenses[Montant],Dépenses[Date],"&gt;="&amp;N$2,Dépenses[Date],"&lt;="&amp;N$3,Dépenses[Type],$A21)</f>
        <v>0</v>
      </c>
      <c r="O21" s="21">
        <f>SUMIFS(Dépenses[Montant],Dépenses[Date],"&gt;="&amp;O$2,Dépenses[Date],"&lt;="&amp;O$3,Dépenses[Type],$A21)</f>
        <v>0</v>
      </c>
      <c r="P21" s="22">
        <f t="shared" si="2"/>
        <v>1616.45</v>
      </c>
      <c r="Q21" s="39">
        <f t="shared" si="4"/>
        <v>3339.58</v>
      </c>
      <c r="R21" s="90" t="e" vm="3">
        <f t="shared" si="3"/>
        <v>#VALUE!</v>
      </c>
      <c r="S21" s="91"/>
    </row>
    <row r="22" spans="1:22" ht="15" customHeight="1" x14ac:dyDescent="0.25">
      <c r="A22" s="4" t="s">
        <v>61</v>
      </c>
      <c r="B22" s="16"/>
      <c r="C22" s="17">
        <f>100*12</f>
        <v>1200</v>
      </c>
      <c r="D22" s="21">
        <f>SUMIFS(Dépenses[Montant],Dépenses[Date],"&gt;="&amp;D$2,Dépenses[Date],"&lt;="&amp;D$3,Dépenses[Type],$A22)</f>
        <v>0</v>
      </c>
      <c r="E22" s="21">
        <f>SUMIFS(Dépenses[Montant],Dépenses[Date],"&gt;="&amp;E$2,Dépenses[Date],"&lt;="&amp;E$3,Dépenses[Type],$A22)</f>
        <v>0</v>
      </c>
      <c r="F22" s="21">
        <f>SUMIFS(Dépenses[Montant],Dépenses[Date],"&gt;="&amp;F$2,Dépenses[Date],"&lt;="&amp;F$3,Dépenses[Type],$A22)</f>
        <v>0</v>
      </c>
      <c r="G22" s="21">
        <f>SUMIFS(Dépenses[Montant],Dépenses[Date],"&gt;="&amp;G$2,Dépenses[Date],"&lt;="&amp;G$3,Dépenses[Type],$A22)</f>
        <v>0</v>
      </c>
      <c r="H22" s="21">
        <f>SUMIFS(Dépenses[Montant],Dépenses[Date],"&gt;="&amp;H$2,Dépenses[Date],"&lt;="&amp;H$3,Dépenses[Type],$A22)</f>
        <v>0</v>
      </c>
      <c r="I22" s="21">
        <f>SUMIFS(Dépenses[Montant],Dépenses[Date],"&gt;="&amp;I$2,Dépenses[Date],"&lt;="&amp;I$3,Dépenses[Type],$A22)</f>
        <v>0</v>
      </c>
      <c r="J22" s="21">
        <f>SUMIFS(Dépenses[Montant],Dépenses[Date],"&gt;="&amp;J$2,Dépenses[Date],"&lt;="&amp;J$3,Dépenses[Type],$A22)</f>
        <v>0</v>
      </c>
      <c r="K22" s="21">
        <f>SUMIFS(Dépenses[Montant],Dépenses[Date],"&gt;="&amp;K$2,Dépenses[Date],"&lt;="&amp;K$3,Dépenses[Type],$A22)</f>
        <v>0</v>
      </c>
      <c r="L22" s="21">
        <f>SUMIFS(Dépenses[Montant],Dépenses[Date],"&gt;="&amp;L$2,Dépenses[Date],"&lt;="&amp;L$3,Dépenses[Type],$A22)</f>
        <v>0</v>
      </c>
      <c r="M22" s="21">
        <f>SUMIFS(Dépenses[Montant],Dépenses[Date],"&gt;="&amp;M$2,Dépenses[Date],"&lt;="&amp;M$3,Dépenses[Type],$A22)</f>
        <v>0</v>
      </c>
      <c r="N22" s="21">
        <f>SUMIFS(Dépenses[Montant],Dépenses[Date],"&gt;="&amp;N$2,Dépenses[Date],"&lt;="&amp;N$3,Dépenses[Type],$A22)</f>
        <v>0</v>
      </c>
      <c r="O22" s="21">
        <f>SUMIFS(Dépenses[Montant],Dépenses[Date],"&gt;="&amp;O$2,Dépenses[Date],"&lt;="&amp;O$3,Dépenses[Type],$A22)</f>
        <v>0</v>
      </c>
      <c r="P22" s="22">
        <f t="shared" si="2"/>
        <v>0</v>
      </c>
      <c r="Q22" s="39">
        <f t="shared" si="4"/>
        <v>1200</v>
      </c>
      <c r="R22" s="90" t="e" vm="3">
        <f t="shared" si="3"/>
        <v>#VALUE!</v>
      </c>
      <c r="S22" s="91"/>
    </row>
    <row r="23" spans="1:22" ht="15" customHeight="1" x14ac:dyDescent="0.25">
      <c r="A23" s="4" t="s">
        <v>60</v>
      </c>
      <c r="B23" s="16"/>
      <c r="C23" s="17">
        <f>100*12</f>
        <v>1200</v>
      </c>
      <c r="D23" s="21">
        <f>SUMIFS(Dépenses[Montant],Dépenses[Date],"&gt;="&amp;D$2,Dépenses[Date],"&lt;="&amp;D$3,Dépenses[Type],$A23)</f>
        <v>185</v>
      </c>
      <c r="E23" s="21">
        <f>SUMIFS(Dépenses[Montant],Dépenses[Date],"&gt;="&amp;E$2,Dépenses[Date],"&lt;="&amp;E$3,Dépenses[Type],$A23)</f>
        <v>0</v>
      </c>
      <c r="F23" s="21">
        <f>SUMIFS(Dépenses[Montant],Dépenses[Date],"&gt;="&amp;F$2,Dépenses[Date],"&lt;="&amp;F$3,Dépenses[Type],$A23)</f>
        <v>0</v>
      </c>
      <c r="G23" s="21">
        <f>SUMIFS(Dépenses[Montant],Dépenses[Date],"&gt;="&amp;G$2,Dépenses[Date],"&lt;="&amp;G$3,Dépenses[Type],$A23)</f>
        <v>0</v>
      </c>
      <c r="H23" s="21">
        <f>SUMIFS(Dépenses[Montant],Dépenses[Date],"&gt;="&amp;H$2,Dépenses[Date],"&lt;="&amp;H$3,Dépenses[Type],$A23)</f>
        <v>0</v>
      </c>
      <c r="I23" s="21">
        <f>SUMIFS(Dépenses[Montant],Dépenses[Date],"&gt;="&amp;I$2,Dépenses[Date],"&lt;="&amp;I$3,Dépenses[Type],$A23)</f>
        <v>0</v>
      </c>
      <c r="J23" s="21">
        <f>SUMIFS(Dépenses[Montant],Dépenses[Date],"&gt;="&amp;J$2,Dépenses[Date],"&lt;="&amp;J$3,Dépenses[Type],$A23)</f>
        <v>0</v>
      </c>
      <c r="K23" s="21">
        <f>SUMIFS(Dépenses[Montant],Dépenses[Date],"&gt;="&amp;K$2,Dépenses[Date],"&lt;="&amp;K$3,Dépenses[Type],$A23)</f>
        <v>0</v>
      </c>
      <c r="L23" s="21">
        <f>SUMIFS(Dépenses[Montant],Dépenses[Date],"&gt;="&amp;L$2,Dépenses[Date],"&lt;="&amp;L$3,Dépenses[Type],$A23)</f>
        <v>0</v>
      </c>
      <c r="M23" s="21">
        <f>SUMIFS(Dépenses[Montant],Dépenses[Date],"&gt;="&amp;M$2,Dépenses[Date],"&lt;="&amp;M$3,Dépenses[Type],$A23)</f>
        <v>0</v>
      </c>
      <c r="N23" s="21">
        <f>SUMIFS(Dépenses[Montant],Dépenses[Date],"&gt;="&amp;N$2,Dépenses[Date],"&lt;="&amp;N$3,Dépenses[Type],$A23)</f>
        <v>0</v>
      </c>
      <c r="O23" s="21">
        <f>SUMIFS(Dépenses[Montant],Dépenses[Date],"&gt;="&amp;O$2,Dépenses[Date],"&lt;="&amp;O$3,Dépenses[Type],$A23)</f>
        <v>0</v>
      </c>
      <c r="P23" s="22">
        <f t="shared" si="2"/>
        <v>185</v>
      </c>
      <c r="Q23" s="39">
        <f t="shared" si="4"/>
        <v>1015</v>
      </c>
      <c r="R23" s="90" t="e" vm="3">
        <f t="shared" si="3"/>
        <v>#VALUE!</v>
      </c>
      <c r="S23" s="91"/>
    </row>
    <row r="24" spans="1:22" ht="15" customHeight="1" x14ac:dyDescent="0.25">
      <c r="A24" s="4" t="s">
        <v>42</v>
      </c>
      <c r="B24" s="16" t="s">
        <v>43</v>
      </c>
      <c r="C24" s="17">
        <f>128*12</f>
        <v>1536</v>
      </c>
      <c r="D24" s="21">
        <f>SUMIFS(Dépenses[Montant],Dépenses[Date],"&gt;="&amp;D$2,Dépenses[Date],"&lt;="&amp;D$3,Dépenses[Type],$A24)</f>
        <v>0</v>
      </c>
      <c r="E24" s="21">
        <f>SUMIFS(Dépenses[Montant],Dépenses[Date],"&gt;="&amp;E$2,Dépenses[Date],"&lt;="&amp;E$3,Dépenses[Type],$A24)</f>
        <v>0</v>
      </c>
      <c r="F24" s="21">
        <f>SUMIFS(Dépenses[Montant],Dépenses[Date],"&gt;="&amp;F$2,Dépenses[Date],"&lt;="&amp;F$3,Dépenses[Type],$A24)</f>
        <v>0</v>
      </c>
      <c r="G24" s="21">
        <f>SUMIFS(Dépenses[Montant],Dépenses[Date],"&gt;="&amp;G$2,Dépenses[Date],"&lt;="&amp;G$3,Dépenses[Type],$A24)</f>
        <v>0</v>
      </c>
      <c r="H24" s="21">
        <f>SUMIFS(Dépenses[Montant],Dépenses[Date],"&gt;="&amp;H$2,Dépenses[Date],"&lt;="&amp;H$3,Dépenses[Type],$A24)</f>
        <v>0</v>
      </c>
      <c r="I24" s="21">
        <f>SUMIFS(Dépenses[Montant],Dépenses[Date],"&gt;="&amp;I$2,Dépenses[Date],"&lt;="&amp;I$3,Dépenses[Type],$A24)</f>
        <v>0</v>
      </c>
      <c r="J24" s="21">
        <f>SUMIFS(Dépenses[Montant],Dépenses[Date],"&gt;="&amp;J$2,Dépenses[Date],"&lt;="&amp;J$3,Dépenses[Type],$A24)</f>
        <v>0</v>
      </c>
      <c r="K24" s="21">
        <f>SUMIFS(Dépenses[Montant],Dépenses[Date],"&gt;="&amp;K$2,Dépenses[Date],"&lt;="&amp;K$3,Dépenses[Type],$A24)</f>
        <v>0</v>
      </c>
      <c r="L24" s="21">
        <f>SUMIFS(Dépenses[Montant],Dépenses[Date],"&gt;="&amp;L$2,Dépenses[Date],"&lt;="&amp;L$3,Dépenses[Type],$A24)</f>
        <v>0</v>
      </c>
      <c r="M24" s="21">
        <f>SUMIFS(Dépenses[Montant],Dépenses[Date],"&gt;="&amp;M$2,Dépenses[Date],"&lt;="&amp;M$3,Dépenses[Type],$A24)</f>
        <v>0</v>
      </c>
      <c r="N24" s="21">
        <f>SUMIFS(Dépenses[Montant],Dépenses[Date],"&gt;="&amp;N$2,Dépenses[Date],"&lt;="&amp;N$3,Dépenses[Type],$A24)</f>
        <v>0</v>
      </c>
      <c r="O24" s="21">
        <f>SUMIFS(Dépenses[Montant],Dépenses[Date],"&gt;="&amp;O$2,Dépenses[Date],"&lt;="&amp;O$3,Dépenses[Type],$A24)</f>
        <v>0</v>
      </c>
      <c r="P24" s="22">
        <f t="shared" si="2"/>
        <v>0</v>
      </c>
      <c r="Q24" s="39">
        <f t="shared" si="4"/>
        <v>1536</v>
      </c>
      <c r="R24" s="90" t="e" vm="3">
        <f t="shared" si="3"/>
        <v>#VALUE!</v>
      </c>
      <c r="S24" s="91"/>
    </row>
    <row r="25" spans="1:22" ht="15" customHeight="1" x14ac:dyDescent="0.25">
      <c r="A25" s="4" t="s">
        <v>50</v>
      </c>
      <c r="B25" s="16"/>
      <c r="C25" s="17">
        <f>30*12</f>
        <v>360</v>
      </c>
      <c r="D25" s="21">
        <f>SUMIFS(Dépenses[Montant],Dépenses[Date],"&gt;="&amp;D$2,Dépenses[Date],"&lt;="&amp;D$3,Dépenses[Type],$A25)</f>
        <v>0</v>
      </c>
      <c r="E25" s="21">
        <f>SUMIFS(Dépenses[Montant],Dépenses[Date],"&gt;="&amp;E$2,Dépenses[Date],"&lt;="&amp;E$3,Dépenses[Type],$A25)</f>
        <v>0</v>
      </c>
      <c r="F25" s="21">
        <f>SUMIFS(Dépenses[Montant],Dépenses[Date],"&gt;="&amp;F$2,Dépenses[Date],"&lt;="&amp;F$3,Dépenses[Type],$A25)</f>
        <v>0</v>
      </c>
      <c r="G25" s="21">
        <f>SUMIFS(Dépenses[Montant],Dépenses[Date],"&gt;="&amp;G$2,Dépenses[Date],"&lt;="&amp;G$3,Dépenses[Type],$A25)</f>
        <v>0</v>
      </c>
      <c r="H25" s="21">
        <f>SUMIFS(Dépenses[Montant],Dépenses[Date],"&gt;="&amp;H$2,Dépenses[Date],"&lt;="&amp;H$3,Dépenses[Type],$A25)</f>
        <v>0</v>
      </c>
      <c r="I25" s="21">
        <f>SUMIFS(Dépenses[Montant],Dépenses[Date],"&gt;="&amp;I$2,Dépenses[Date],"&lt;="&amp;I$3,Dépenses[Type],$A25)</f>
        <v>0</v>
      </c>
      <c r="J25" s="21">
        <f>SUMIFS(Dépenses[Montant],Dépenses[Date],"&gt;="&amp;J$2,Dépenses[Date],"&lt;="&amp;J$3,Dépenses[Type],$A25)</f>
        <v>0</v>
      </c>
      <c r="K25" s="21">
        <f>SUMIFS(Dépenses[Montant],Dépenses[Date],"&gt;="&amp;K$2,Dépenses[Date],"&lt;="&amp;K$3,Dépenses[Type],$A25)</f>
        <v>0</v>
      </c>
      <c r="L25" s="21">
        <f>SUMIFS(Dépenses[Montant],Dépenses[Date],"&gt;="&amp;L$2,Dépenses[Date],"&lt;="&amp;L$3,Dépenses[Type],$A25)</f>
        <v>0</v>
      </c>
      <c r="M25" s="21">
        <f>SUMIFS(Dépenses[Montant],Dépenses[Date],"&gt;="&amp;M$2,Dépenses[Date],"&lt;="&amp;M$3,Dépenses[Type],$A25)</f>
        <v>0</v>
      </c>
      <c r="N25" s="21">
        <f>SUMIFS(Dépenses[Montant],Dépenses[Date],"&gt;="&amp;N$2,Dépenses[Date],"&lt;="&amp;N$3,Dépenses[Type],$A25)</f>
        <v>0</v>
      </c>
      <c r="O25" s="21">
        <f>SUMIFS(Dépenses[Montant],Dépenses[Date],"&gt;="&amp;O$2,Dépenses[Date],"&lt;="&amp;O$3,Dépenses[Type],$A25)</f>
        <v>0</v>
      </c>
      <c r="P25" s="22">
        <f t="shared" si="2"/>
        <v>0</v>
      </c>
      <c r="Q25" s="39">
        <f t="shared" si="4"/>
        <v>360</v>
      </c>
      <c r="R25" s="90" t="e" vm="3">
        <f t="shared" si="3"/>
        <v>#VALUE!</v>
      </c>
      <c r="S25" s="91"/>
    </row>
    <row r="26" spans="1:22" ht="15" customHeight="1" x14ac:dyDescent="0.25">
      <c r="A26" s="4" t="s">
        <v>145</v>
      </c>
      <c r="B26" s="16"/>
      <c r="C26" s="17">
        <f>100*12</f>
        <v>1200</v>
      </c>
      <c r="D26" s="21">
        <f>SUMIFS(Dépenses[Montant],Dépenses[Date],"&gt;="&amp;D$2,Dépenses[Date],"&lt;="&amp;D$3,Dépenses[Type],$A26)</f>
        <v>110</v>
      </c>
      <c r="E26" s="21">
        <f>SUMIFS(Dépenses[Montant],Dépenses[Date],"&gt;="&amp;E$2,Dépenses[Date],"&lt;="&amp;E$3,Dépenses[Type],$A26)</f>
        <v>0</v>
      </c>
      <c r="F26" s="21">
        <f>SUMIFS(Dépenses[Montant],Dépenses[Date],"&gt;="&amp;F$2,Dépenses[Date],"&lt;="&amp;F$3,Dépenses[Type],$A26)</f>
        <v>0</v>
      </c>
      <c r="G26" s="21">
        <f>SUMIFS(Dépenses[Montant],Dépenses[Date],"&gt;="&amp;G$2,Dépenses[Date],"&lt;="&amp;G$3,Dépenses[Type],$A26)</f>
        <v>0</v>
      </c>
      <c r="H26" s="21">
        <f>SUMIFS(Dépenses[Montant],Dépenses[Date],"&gt;="&amp;H$2,Dépenses[Date],"&lt;="&amp;H$3,Dépenses[Type],$A26)</f>
        <v>0</v>
      </c>
      <c r="I26" s="21">
        <f>SUMIFS(Dépenses[Montant],Dépenses[Date],"&gt;="&amp;I$2,Dépenses[Date],"&lt;="&amp;I$3,Dépenses[Type],$A26)</f>
        <v>0</v>
      </c>
      <c r="J26" s="21">
        <f>SUMIFS(Dépenses[Montant],Dépenses[Date],"&gt;="&amp;J$2,Dépenses[Date],"&lt;="&amp;J$3,Dépenses[Type],$A26)</f>
        <v>0</v>
      </c>
      <c r="K26" s="21">
        <f>SUMIFS(Dépenses[Montant],Dépenses[Date],"&gt;="&amp;K$2,Dépenses[Date],"&lt;="&amp;K$3,Dépenses[Type],$A26)</f>
        <v>0</v>
      </c>
      <c r="L26" s="21">
        <f>SUMIFS(Dépenses[Montant],Dépenses[Date],"&gt;="&amp;L$2,Dépenses[Date],"&lt;="&amp;L$3,Dépenses[Type],$A26)</f>
        <v>0</v>
      </c>
      <c r="M26" s="21">
        <f>SUMIFS(Dépenses[Montant],Dépenses[Date],"&gt;="&amp;M$2,Dépenses[Date],"&lt;="&amp;M$3,Dépenses[Type],$A26)</f>
        <v>0</v>
      </c>
      <c r="N26" s="21">
        <f>SUMIFS(Dépenses[Montant],Dépenses[Date],"&gt;="&amp;N$2,Dépenses[Date],"&lt;="&amp;N$3,Dépenses[Type],$A26)</f>
        <v>0</v>
      </c>
      <c r="O26" s="21">
        <f>SUMIFS(Dépenses[Montant],Dépenses[Date],"&gt;="&amp;O$2,Dépenses[Date],"&lt;="&amp;O$3,Dépenses[Type],$A26)</f>
        <v>0</v>
      </c>
      <c r="P26" s="22">
        <f t="shared" si="2"/>
        <v>110</v>
      </c>
      <c r="Q26" s="39">
        <f t="shared" si="4"/>
        <v>1090</v>
      </c>
      <c r="R26" s="90" t="e" vm="3">
        <f t="shared" si="3"/>
        <v>#VALUE!</v>
      </c>
      <c r="S26" s="91"/>
    </row>
    <row r="27" spans="1:22" ht="15" customHeight="1" x14ac:dyDescent="0.25">
      <c r="A27" s="4" t="s">
        <v>39</v>
      </c>
      <c r="B27" s="16" t="s">
        <v>40</v>
      </c>
      <c r="C27" s="17">
        <f>174*12</f>
        <v>2088</v>
      </c>
      <c r="D27" s="21">
        <f>SUMIFS(Dépenses[Montant],Dépenses[Date],"&gt;="&amp;D$2,Dépenses[Date],"&lt;="&amp;D$3,Dépenses[Type],$A27)</f>
        <v>0</v>
      </c>
      <c r="E27" s="21">
        <f>SUMIFS(Dépenses[Montant],Dépenses[Date],"&gt;="&amp;E$2,Dépenses[Date],"&lt;="&amp;E$3,Dépenses[Type],$A27)</f>
        <v>0</v>
      </c>
      <c r="F27" s="21">
        <f>SUMIFS(Dépenses[Montant],Dépenses[Date],"&gt;="&amp;F$2,Dépenses[Date],"&lt;="&amp;F$3,Dépenses[Type],$A27)</f>
        <v>0</v>
      </c>
      <c r="G27" s="21">
        <f>SUMIFS(Dépenses[Montant],Dépenses[Date],"&gt;="&amp;G$2,Dépenses[Date],"&lt;="&amp;G$3,Dépenses[Type],$A27)</f>
        <v>0</v>
      </c>
      <c r="H27" s="21">
        <f>SUMIFS(Dépenses[Montant],Dépenses[Date],"&gt;="&amp;H$2,Dépenses[Date],"&lt;="&amp;H$3,Dépenses[Type],$A27)</f>
        <v>0</v>
      </c>
      <c r="I27" s="21">
        <f>SUMIFS(Dépenses[Montant],Dépenses[Date],"&gt;="&amp;I$2,Dépenses[Date],"&lt;="&amp;I$3,Dépenses[Type],$A27)</f>
        <v>0</v>
      </c>
      <c r="J27" s="21">
        <f>SUMIFS(Dépenses[Montant],Dépenses[Date],"&gt;="&amp;J$2,Dépenses[Date],"&lt;="&amp;J$3,Dépenses[Type],$A27)</f>
        <v>0</v>
      </c>
      <c r="K27" s="21">
        <f>SUMIFS(Dépenses[Montant],Dépenses[Date],"&gt;="&amp;K$2,Dépenses[Date],"&lt;="&amp;K$3,Dépenses[Type],$A27)</f>
        <v>0</v>
      </c>
      <c r="L27" s="21">
        <f>SUMIFS(Dépenses[Montant],Dépenses[Date],"&gt;="&amp;L$2,Dépenses[Date],"&lt;="&amp;L$3,Dépenses[Type],$A27)</f>
        <v>0</v>
      </c>
      <c r="M27" s="21">
        <f>SUMIFS(Dépenses[Montant],Dépenses[Date],"&gt;="&amp;M$2,Dépenses[Date],"&lt;="&amp;M$3,Dépenses[Type],$A27)</f>
        <v>0</v>
      </c>
      <c r="N27" s="21">
        <f>SUMIFS(Dépenses[Montant],Dépenses[Date],"&gt;="&amp;N$2,Dépenses[Date],"&lt;="&amp;N$3,Dépenses[Type],$A27)</f>
        <v>0</v>
      </c>
      <c r="O27" s="21">
        <f>SUMIFS(Dépenses[Montant],Dépenses[Date],"&gt;="&amp;O$2,Dépenses[Date],"&lt;="&amp;O$3,Dépenses[Type],$A27)</f>
        <v>0</v>
      </c>
      <c r="P27" s="22">
        <f t="shared" si="2"/>
        <v>0</v>
      </c>
      <c r="Q27" s="39">
        <f t="shared" si="4"/>
        <v>2088</v>
      </c>
      <c r="R27" s="90" t="e" vm="3">
        <f t="shared" si="3"/>
        <v>#VALUE!</v>
      </c>
      <c r="S27" s="91"/>
      <c r="U27" s="10"/>
      <c r="V27" s="2"/>
    </row>
    <row r="28" spans="1:22" ht="15" customHeight="1" x14ac:dyDescent="0.25">
      <c r="A28" s="4" t="s">
        <v>41</v>
      </c>
      <c r="B28" s="16"/>
      <c r="C28" s="17">
        <f>40*12</f>
        <v>480</v>
      </c>
      <c r="D28" s="21">
        <f>SUMIFS(Dépenses[Montant],Dépenses[Date],"&gt;="&amp;D$2,Dépenses[Date],"&lt;="&amp;D$3,Dépenses[Type],$A28)</f>
        <v>0</v>
      </c>
      <c r="E28" s="21">
        <f>SUMIFS(Dépenses[Montant],Dépenses[Date],"&gt;="&amp;E$2,Dépenses[Date],"&lt;="&amp;E$3,Dépenses[Type],$A28)</f>
        <v>0</v>
      </c>
      <c r="F28" s="21">
        <f>SUMIFS(Dépenses[Montant],Dépenses[Date],"&gt;="&amp;F$2,Dépenses[Date],"&lt;="&amp;F$3,Dépenses[Type],$A28)</f>
        <v>0</v>
      </c>
      <c r="G28" s="21">
        <f>SUMIFS(Dépenses[Montant],Dépenses[Date],"&gt;="&amp;G$2,Dépenses[Date],"&lt;="&amp;G$3,Dépenses[Type],$A28)</f>
        <v>0</v>
      </c>
      <c r="H28" s="21">
        <f>SUMIFS(Dépenses[Montant],Dépenses[Date],"&gt;="&amp;H$2,Dépenses[Date],"&lt;="&amp;H$3,Dépenses[Type],$A28)</f>
        <v>0</v>
      </c>
      <c r="I28" s="21">
        <f>SUMIFS(Dépenses[Montant],Dépenses[Date],"&gt;="&amp;I$2,Dépenses[Date],"&lt;="&amp;I$3,Dépenses[Type],$A28)</f>
        <v>0</v>
      </c>
      <c r="J28" s="21">
        <f>SUMIFS(Dépenses[Montant],Dépenses[Date],"&gt;="&amp;J$2,Dépenses[Date],"&lt;="&amp;J$3,Dépenses[Type],$A28)</f>
        <v>0</v>
      </c>
      <c r="K28" s="21">
        <f>SUMIFS(Dépenses[Montant],Dépenses[Date],"&gt;="&amp;K$2,Dépenses[Date],"&lt;="&amp;K$3,Dépenses[Type],$A28)</f>
        <v>0</v>
      </c>
      <c r="L28" s="21">
        <f>SUMIFS(Dépenses[Montant],Dépenses[Date],"&gt;="&amp;L$2,Dépenses[Date],"&lt;="&amp;L$3,Dépenses[Type],$A28)</f>
        <v>0</v>
      </c>
      <c r="M28" s="21">
        <f>SUMIFS(Dépenses[Montant],Dépenses[Date],"&gt;="&amp;M$2,Dépenses[Date],"&lt;="&amp;M$3,Dépenses[Type],$A28)</f>
        <v>0</v>
      </c>
      <c r="N28" s="21">
        <f>SUMIFS(Dépenses[Montant],Dépenses[Date],"&gt;="&amp;N$2,Dépenses[Date],"&lt;="&amp;N$3,Dépenses[Type],$A28)</f>
        <v>0</v>
      </c>
      <c r="O28" s="21">
        <f>SUMIFS(Dépenses[Montant],Dépenses[Date],"&gt;="&amp;O$2,Dépenses[Date],"&lt;="&amp;O$3,Dépenses[Type],$A28)</f>
        <v>0</v>
      </c>
      <c r="P28" s="22">
        <f t="shared" si="2"/>
        <v>0</v>
      </c>
      <c r="Q28" s="39">
        <f t="shared" si="4"/>
        <v>480</v>
      </c>
      <c r="R28" s="90" t="e" vm="3">
        <f t="shared" si="3"/>
        <v>#VALUE!</v>
      </c>
      <c r="S28" s="91"/>
      <c r="U28" s="10"/>
      <c r="V28" s="2"/>
    </row>
    <row r="29" spans="1:22" ht="15.75" customHeight="1" x14ac:dyDescent="0.25">
      <c r="A29" s="4" t="s">
        <v>36</v>
      </c>
      <c r="B29" s="16"/>
      <c r="C29" s="17">
        <f>500*12</f>
        <v>6000</v>
      </c>
      <c r="D29" s="21">
        <f>SUMIFS(Dépenses[Montant],Dépenses[Date],"&gt;="&amp;D$2,Dépenses[Date],"&lt;="&amp;D$3,Dépenses[Type],$A29)</f>
        <v>0</v>
      </c>
      <c r="E29" s="21">
        <f>SUMIFS(Dépenses[Montant],Dépenses[Date],"&gt;="&amp;E$2,Dépenses[Date],"&lt;="&amp;E$3,Dépenses[Type],$A29)</f>
        <v>0</v>
      </c>
      <c r="F29" s="21">
        <f>SUMIFS(Dépenses[Montant],Dépenses[Date],"&gt;="&amp;F$2,Dépenses[Date],"&lt;="&amp;F$3,Dépenses[Type],$A29)</f>
        <v>0</v>
      </c>
      <c r="G29" s="21">
        <f>SUMIFS(Dépenses[Montant],Dépenses[Date],"&gt;="&amp;G$2,Dépenses[Date],"&lt;="&amp;G$3,Dépenses[Type],$A29)</f>
        <v>0</v>
      </c>
      <c r="H29" s="21">
        <f>SUMIFS(Dépenses[Montant],Dépenses[Date],"&gt;="&amp;H$2,Dépenses[Date],"&lt;="&amp;H$3,Dépenses[Type],$A29)</f>
        <v>0</v>
      </c>
      <c r="I29" s="21">
        <f>SUMIFS(Dépenses[Montant],Dépenses[Date],"&gt;="&amp;I$2,Dépenses[Date],"&lt;="&amp;I$3,Dépenses[Type],$A29)</f>
        <v>0</v>
      </c>
      <c r="J29" s="21">
        <f>SUMIFS(Dépenses[Montant],Dépenses[Date],"&gt;="&amp;J$2,Dépenses[Date],"&lt;="&amp;J$3,Dépenses[Type],$A29)</f>
        <v>0</v>
      </c>
      <c r="K29" s="21">
        <f>SUMIFS(Dépenses[Montant],Dépenses[Date],"&gt;="&amp;K$2,Dépenses[Date],"&lt;="&amp;K$3,Dépenses[Type],$A29)</f>
        <v>0</v>
      </c>
      <c r="L29" s="21">
        <f>SUMIFS(Dépenses[Montant],Dépenses[Date],"&gt;="&amp;L$2,Dépenses[Date],"&lt;="&amp;L$3,Dépenses[Type],$A29)</f>
        <v>0</v>
      </c>
      <c r="M29" s="21">
        <f>SUMIFS(Dépenses[Montant],Dépenses[Date],"&gt;="&amp;M$2,Dépenses[Date],"&lt;="&amp;M$3,Dépenses[Type],$A29)</f>
        <v>0</v>
      </c>
      <c r="N29" s="21">
        <f>SUMIFS(Dépenses[Montant],Dépenses[Date],"&gt;="&amp;N$2,Dépenses[Date],"&lt;="&amp;N$3,Dépenses[Type],$A29)</f>
        <v>0</v>
      </c>
      <c r="O29" s="21">
        <f>SUMIFS(Dépenses[Montant],Dépenses[Date],"&gt;="&amp;O$2,Dépenses[Date],"&lt;="&amp;O$3,Dépenses[Type],$A29)</f>
        <v>0</v>
      </c>
      <c r="P29" s="22">
        <f t="shared" si="2"/>
        <v>0</v>
      </c>
      <c r="Q29" s="39">
        <f t="shared" si="4"/>
        <v>6000</v>
      </c>
      <c r="R29" s="90" t="e" vm="3">
        <f t="shared" si="3"/>
        <v>#VALUE!</v>
      </c>
      <c r="S29" s="91"/>
      <c r="U29" s="10"/>
      <c r="V29" s="2"/>
    </row>
    <row r="30" spans="1:22" x14ac:dyDescent="0.25">
      <c r="A30" s="4" t="s">
        <v>37</v>
      </c>
      <c r="B30" s="16"/>
      <c r="C30" s="17">
        <f>300*12</f>
        <v>3600</v>
      </c>
      <c r="D30" s="21">
        <f>SUMIFS(Dépenses[Montant],Dépenses[Date],"&gt;="&amp;D$2,Dépenses[Date],"&lt;="&amp;D$3,Dépenses[Type],$A30)</f>
        <v>0</v>
      </c>
      <c r="E30" s="21">
        <f>SUMIFS(Dépenses[Montant],Dépenses[Date],"&gt;="&amp;E$2,Dépenses[Date],"&lt;="&amp;E$3,Dépenses[Type],$A30)</f>
        <v>0</v>
      </c>
      <c r="F30" s="21">
        <f>SUMIFS(Dépenses[Montant],Dépenses[Date],"&gt;="&amp;F$2,Dépenses[Date],"&lt;="&amp;F$3,Dépenses[Type],$A30)</f>
        <v>0</v>
      </c>
      <c r="G30" s="21">
        <f>SUMIFS(Dépenses[Montant],Dépenses[Date],"&gt;="&amp;G$2,Dépenses[Date],"&lt;="&amp;G$3,Dépenses[Type],$A30)</f>
        <v>0</v>
      </c>
      <c r="H30" s="21">
        <f>SUMIFS(Dépenses[Montant],Dépenses[Date],"&gt;="&amp;H$2,Dépenses[Date],"&lt;="&amp;H$3,Dépenses[Type],$A30)</f>
        <v>0</v>
      </c>
      <c r="I30" s="21">
        <f>SUMIFS(Dépenses[Montant],Dépenses[Date],"&gt;="&amp;I$2,Dépenses[Date],"&lt;="&amp;I$3,Dépenses[Type],$A30)</f>
        <v>0</v>
      </c>
      <c r="J30" s="21">
        <f>SUMIFS(Dépenses[Montant],Dépenses[Date],"&gt;="&amp;J$2,Dépenses[Date],"&lt;="&amp;J$3,Dépenses[Type],$A30)</f>
        <v>0</v>
      </c>
      <c r="K30" s="21">
        <f>SUMIFS(Dépenses[Montant],Dépenses[Date],"&gt;="&amp;K$2,Dépenses[Date],"&lt;="&amp;K$3,Dépenses[Type],$A30)</f>
        <v>0</v>
      </c>
      <c r="L30" s="21">
        <f>SUMIFS(Dépenses[Montant],Dépenses[Date],"&gt;="&amp;L$2,Dépenses[Date],"&lt;="&amp;L$3,Dépenses[Type],$A30)</f>
        <v>0</v>
      </c>
      <c r="M30" s="21">
        <f>SUMIFS(Dépenses[Montant],Dépenses[Date],"&gt;="&amp;M$2,Dépenses[Date],"&lt;="&amp;M$3,Dépenses[Type],$A30)</f>
        <v>0</v>
      </c>
      <c r="N30" s="21">
        <f>SUMIFS(Dépenses[Montant],Dépenses[Date],"&gt;="&amp;N$2,Dépenses[Date],"&lt;="&amp;N$3,Dépenses[Type],$A30)</f>
        <v>0</v>
      </c>
      <c r="O30" s="21">
        <f>SUMIFS(Dépenses[Montant],Dépenses[Date],"&gt;="&amp;O$2,Dépenses[Date],"&lt;="&amp;O$3,Dépenses[Type],$A30)</f>
        <v>0</v>
      </c>
      <c r="P30" s="22">
        <f t="shared" si="2"/>
        <v>0</v>
      </c>
      <c r="Q30" s="39">
        <f t="shared" si="4"/>
        <v>3600</v>
      </c>
      <c r="R30" s="90" t="e" vm="3">
        <f t="shared" si="3"/>
        <v>#VALUE!</v>
      </c>
      <c r="S30" s="91"/>
      <c r="U30" s="10"/>
      <c r="V30" s="2"/>
    </row>
    <row r="31" spans="1:22" x14ac:dyDescent="0.25">
      <c r="A31" s="4" t="s">
        <v>59</v>
      </c>
      <c r="B31" s="16"/>
      <c r="C31" s="17">
        <f>350*12</f>
        <v>4200</v>
      </c>
      <c r="D31" s="21">
        <f>SUMIFS(Dépenses[Montant],Dépenses[Date],"&gt;="&amp;D$2,Dépenses[Date],"&lt;="&amp;D$3,Dépenses[Type],$A31)</f>
        <v>0</v>
      </c>
      <c r="E31" s="21">
        <f>SUMIFS(Dépenses[Montant],Dépenses[Date],"&gt;="&amp;E$2,Dépenses[Date],"&lt;="&amp;E$3,Dépenses[Type],$A31)</f>
        <v>0</v>
      </c>
      <c r="F31" s="21">
        <f>SUMIFS(Dépenses[Montant],Dépenses[Date],"&gt;="&amp;F$2,Dépenses[Date],"&lt;="&amp;F$3,Dépenses[Type],$A31)</f>
        <v>0</v>
      </c>
      <c r="G31" s="21">
        <f>SUMIFS(Dépenses[Montant],Dépenses[Date],"&gt;="&amp;G$2,Dépenses[Date],"&lt;="&amp;G$3,Dépenses[Type],$A31)</f>
        <v>0</v>
      </c>
      <c r="H31" s="21">
        <f>SUMIFS(Dépenses[Montant],Dépenses[Date],"&gt;="&amp;H$2,Dépenses[Date],"&lt;="&amp;H$3,Dépenses[Type],$A31)</f>
        <v>0</v>
      </c>
      <c r="I31" s="21">
        <f>SUMIFS(Dépenses[Montant],Dépenses[Date],"&gt;="&amp;I$2,Dépenses[Date],"&lt;="&amp;I$3,Dépenses[Type],$A31)</f>
        <v>0</v>
      </c>
      <c r="J31" s="21">
        <f>SUMIFS(Dépenses[Montant],Dépenses[Date],"&gt;="&amp;J$2,Dépenses[Date],"&lt;="&amp;J$3,Dépenses[Type],$A31)</f>
        <v>0</v>
      </c>
      <c r="K31" s="21">
        <f>SUMIFS(Dépenses[Montant],Dépenses[Date],"&gt;="&amp;K$2,Dépenses[Date],"&lt;="&amp;K$3,Dépenses[Type],$A31)</f>
        <v>0</v>
      </c>
      <c r="L31" s="21">
        <f>SUMIFS(Dépenses[Montant],Dépenses[Date],"&gt;="&amp;L$2,Dépenses[Date],"&lt;="&amp;L$3,Dépenses[Type],$A31)</f>
        <v>0</v>
      </c>
      <c r="M31" s="21">
        <f>SUMIFS(Dépenses[Montant],Dépenses[Date],"&gt;="&amp;M$2,Dépenses[Date],"&lt;="&amp;M$3,Dépenses[Type],$A31)</f>
        <v>0</v>
      </c>
      <c r="N31" s="21">
        <f>SUMIFS(Dépenses[Montant],Dépenses[Date],"&gt;="&amp;N$2,Dépenses[Date],"&lt;="&amp;N$3,Dépenses[Type],$A31)</f>
        <v>0</v>
      </c>
      <c r="O31" s="21">
        <f>SUMIFS(Dépenses[Montant],Dépenses[Date],"&gt;="&amp;O$2,Dépenses[Date],"&lt;="&amp;O$3,Dépenses[Type],$A31)</f>
        <v>0</v>
      </c>
      <c r="P31" s="22">
        <f t="shared" si="2"/>
        <v>0</v>
      </c>
      <c r="Q31" s="39">
        <f t="shared" si="4"/>
        <v>4200</v>
      </c>
      <c r="R31" s="90" t="e" vm="3">
        <f t="shared" si="3"/>
        <v>#VALUE!</v>
      </c>
      <c r="S31" s="91"/>
      <c r="U31" s="10"/>
      <c r="V31" s="2"/>
    </row>
    <row r="32" spans="1:22" x14ac:dyDescent="0.25">
      <c r="A32" s="4" t="s">
        <v>10</v>
      </c>
      <c r="B32" s="16"/>
      <c r="C32" s="17">
        <f>800*12</f>
        <v>9600</v>
      </c>
      <c r="D32" s="21">
        <f>SUMIFS(Dépenses[Montant],Dépenses[Date],"&gt;="&amp;D$2,Dépenses[Date],"&lt;="&amp;D$3,Dépenses[Type],$A32)</f>
        <v>642.39000000000021</v>
      </c>
      <c r="E32" s="21">
        <f>SUMIFS(Dépenses[Montant],Dépenses[Date],"&gt;="&amp;E$2,Dépenses[Date],"&lt;="&amp;E$3,Dépenses[Type],$A32)</f>
        <v>269.77999999999997</v>
      </c>
      <c r="F32" s="21">
        <f>SUMIFS(Dépenses[Montant],Dépenses[Date],"&gt;="&amp;F$2,Dépenses[Date],"&lt;="&amp;F$3,Dépenses[Type],$A32)</f>
        <v>0</v>
      </c>
      <c r="G32" s="21">
        <f>SUMIFS(Dépenses[Montant],Dépenses[Date],"&gt;="&amp;G$2,Dépenses[Date],"&lt;="&amp;G$3,Dépenses[Type],$A32)</f>
        <v>0</v>
      </c>
      <c r="H32" s="21">
        <f>SUMIFS(Dépenses[Montant],Dépenses[Date],"&gt;="&amp;H$2,Dépenses[Date],"&lt;="&amp;H$3,Dépenses[Type],$A32)</f>
        <v>0</v>
      </c>
      <c r="I32" s="21">
        <f>SUMIFS(Dépenses[Montant],Dépenses[Date],"&gt;="&amp;I$2,Dépenses[Date],"&lt;="&amp;I$3,Dépenses[Type],$A32)</f>
        <v>0</v>
      </c>
      <c r="J32" s="21">
        <f>SUMIFS(Dépenses[Montant],Dépenses[Date],"&gt;="&amp;J$2,Dépenses[Date],"&lt;="&amp;J$3,Dépenses[Type],$A32)</f>
        <v>0</v>
      </c>
      <c r="K32" s="21">
        <f>SUMIFS(Dépenses[Montant],Dépenses[Date],"&gt;="&amp;K$2,Dépenses[Date],"&lt;="&amp;K$3,Dépenses[Type],$A32)</f>
        <v>0</v>
      </c>
      <c r="L32" s="21">
        <f>SUMIFS(Dépenses[Montant],Dépenses[Date],"&gt;="&amp;L$2,Dépenses[Date],"&lt;="&amp;L$3,Dépenses[Type],$A32)</f>
        <v>0</v>
      </c>
      <c r="M32" s="21">
        <f>SUMIFS(Dépenses[Montant],Dépenses[Date],"&gt;="&amp;M$2,Dépenses[Date],"&lt;="&amp;M$3,Dépenses[Type],$A32)</f>
        <v>0</v>
      </c>
      <c r="N32" s="21">
        <f>SUMIFS(Dépenses[Montant],Dépenses[Date],"&gt;="&amp;N$2,Dépenses[Date],"&lt;="&amp;N$3,Dépenses[Type],$A32)</f>
        <v>0</v>
      </c>
      <c r="O32" s="21">
        <f>SUMIFS(Dépenses[Montant],Dépenses[Date],"&gt;="&amp;O$2,Dépenses[Date],"&lt;="&amp;O$3,Dépenses[Type],$A32)</f>
        <v>0</v>
      </c>
      <c r="P32" s="22">
        <f t="shared" si="2"/>
        <v>912.17000000000019</v>
      </c>
      <c r="Q32" s="39">
        <f t="shared" si="4"/>
        <v>8957.61</v>
      </c>
      <c r="R32" s="90" t="e" vm="3">
        <f t="shared" si="3"/>
        <v>#VALUE!</v>
      </c>
      <c r="S32" s="91"/>
    </row>
    <row r="33" spans="1:22" x14ac:dyDescent="0.25">
      <c r="A33" s="4" t="s">
        <v>46</v>
      </c>
      <c r="B33" s="16" t="s">
        <v>88</v>
      </c>
      <c r="C33" s="17">
        <f>250*12</f>
        <v>3000</v>
      </c>
      <c r="D33" s="21">
        <f>SUMIFS(Dépenses[Montant],Dépenses[Date],"&gt;="&amp;D$2,Dépenses[Date],"&lt;="&amp;D$3,Dépenses[Type],$A33)</f>
        <v>192.03</v>
      </c>
      <c r="E33" s="21">
        <f>SUMIFS(Dépenses[Montant],Dépenses[Date],"&gt;="&amp;E$2,Dépenses[Date],"&lt;="&amp;E$3,Dépenses[Type],$A33)</f>
        <v>88.12</v>
      </c>
      <c r="F33" s="21">
        <f>SUMIFS(Dépenses[Montant],Dépenses[Date],"&gt;="&amp;F$2,Dépenses[Date],"&lt;="&amp;F$3,Dépenses[Type],$A33)</f>
        <v>0</v>
      </c>
      <c r="G33" s="21">
        <f>SUMIFS(Dépenses[Montant],Dépenses[Date],"&gt;="&amp;G$2,Dépenses[Date],"&lt;="&amp;G$3,Dépenses[Type],$A33)</f>
        <v>0</v>
      </c>
      <c r="H33" s="21">
        <f>SUMIFS(Dépenses[Montant],Dépenses[Date],"&gt;="&amp;H$2,Dépenses[Date],"&lt;="&amp;H$3,Dépenses[Type],$A33)</f>
        <v>0</v>
      </c>
      <c r="I33" s="21">
        <f>SUMIFS(Dépenses[Montant],Dépenses[Date],"&gt;="&amp;I$2,Dépenses[Date],"&lt;="&amp;I$3,Dépenses[Type],$A33)</f>
        <v>0</v>
      </c>
      <c r="J33" s="21">
        <f>SUMIFS(Dépenses[Montant],Dépenses[Date],"&gt;="&amp;J$2,Dépenses[Date],"&lt;="&amp;J$3,Dépenses[Type],$A33)</f>
        <v>0</v>
      </c>
      <c r="K33" s="21">
        <f>SUMIFS(Dépenses[Montant],Dépenses[Date],"&gt;="&amp;K$2,Dépenses[Date],"&lt;="&amp;K$3,Dépenses[Type],$A33)</f>
        <v>0</v>
      </c>
      <c r="L33" s="21">
        <f>SUMIFS(Dépenses[Montant],Dépenses[Date],"&gt;="&amp;L$2,Dépenses[Date],"&lt;="&amp;L$3,Dépenses[Type],$A33)</f>
        <v>0</v>
      </c>
      <c r="M33" s="21">
        <f>SUMIFS(Dépenses[Montant],Dépenses[Date],"&gt;="&amp;M$2,Dépenses[Date],"&lt;="&amp;M$3,Dépenses[Type],$A33)</f>
        <v>0</v>
      </c>
      <c r="N33" s="21">
        <f>SUMIFS(Dépenses[Montant],Dépenses[Date],"&gt;="&amp;N$2,Dépenses[Date],"&lt;="&amp;N$3,Dépenses[Type],$A33)</f>
        <v>0</v>
      </c>
      <c r="O33" s="21">
        <f>SUMIFS(Dépenses[Montant],Dépenses[Date],"&gt;="&amp;O$2,Dépenses[Date],"&lt;="&amp;O$3,Dépenses[Type],$A33)</f>
        <v>0</v>
      </c>
      <c r="P33" s="22">
        <f t="shared" si="2"/>
        <v>280.14999999999998</v>
      </c>
      <c r="Q33" s="39">
        <f t="shared" si="4"/>
        <v>2807.97</v>
      </c>
      <c r="R33" s="90" t="e" vm="3">
        <f t="shared" si="3"/>
        <v>#VALUE!</v>
      </c>
      <c r="S33" s="91"/>
      <c r="U33" s="10"/>
      <c r="V33" s="2"/>
    </row>
    <row r="34" spans="1:22" x14ac:dyDescent="0.25">
      <c r="A34" s="4" t="s">
        <v>58</v>
      </c>
      <c r="B34" s="16"/>
      <c r="C34" s="17">
        <f>30*12</f>
        <v>360</v>
      </c>
      <c r="D34" s="21">
        <f>SUMIFS(Dépenses[Montant],Dépenses[Date],"&gt;="&amp;D$2,Dépenses[Date],"&lt;="&amp;D$3,Dépenses[Type],$A34)</f>
        <v>0</v>
      </c>
      <c r="E34" s="21">
        <f>SUMIFS(Dépenses[Montant],Dépenses[Date],"&gt;="&amp;E$2,Dépenses[Date],"&lt;="&amp;E$3,Dépenses[Type],$A34)</f>
        <v>0</v>
      </c>
      <c r="F34" s="21">
        <f>SUMIFS(Dépenses[Montant],Dépenses[Date],"&gt;="&amp;F$2,Dépenses[Date],"&lt;="&amp;F$3,Dépenses[Type],$A34)</f>
        <v>0</v>
      </c>
      <c r="G34" s="21">
        <f>SUMIFS(Dépenses[Montant],Dépenses[Date],"&gt;="&amp;G$2,Dépenses[Date],"&lt;="&amp;G$3,Dépenses[Type],$A34)</f>
        <v>0</v>
      </c>
      <c r="H34" s="21">
        <f>SUMIFS(Dépenses[Montant],Dépenses[Date],"&gt;="&amp;H$2,Dépenses[Date],"&lt;="&amp;H$3,Dépenses[Type],$A34)</f>
        <v>0</v>
      </c>
      <c r="I34" s="21">
        <f>SUMIFS(Dépenses[Montant],Dépenses[Date],"&gt;="&amp;I$2,Dépenses[Date],"&lt;="&amp;I$3,Dépenses[Type],$A34)</f>
        <v>0</v>
      </c>
      <c r="J34" s="21">
        <f>SUMIFS(Dépenses[Montant],Dépenses[Date],"&gt;="&amp;J$2,Dépenses[Date],"&lt;="&amp;J$3,Dépenses[Type],$A34)</f>
        <v>0</v>
      </c>
      <c r="K34" s="21">
        <f>SUMIFS(Dépenses[Montant],Dépenses[Date],"&gt;="&amp;K$2,Dépenses[Date],"&lt;="&amp;K$3,Dépenses[Type],$A34)</f>
        <v>0</v>
      </c>
      <c r="L34" s="21">
        <f>SUMIFS(Dépenses[Montant],Dépenses[Date],"&gt;="&amp;L$2,Dépenses[Date],"&lt;="&amp;L$3,Dépenses[Type],$A34)</f>
        <v>0</v>
      </c>
      <c r="M34" s="21">
        <f>SUMIFS(Dépenses[Montant],Dépenses[Date],"&gt;="&amp;M$2,Dépenses[Date],"&lt;="&amp;M$3,Dépenses[Type],$A34)</f>
        <v>0</v>
      </c>
      <c r="N34" s="21">
        <f>SUMIFS(Dépenses[Montant],Dépenses[Date],"&gt;="&amp;N$2,Dépenses[Date],"&lt;="&amp;N$3,Dépenses[Type],$A34)</f>
        <v>0</v>
      </c>
      <c r="O34" s="21">
        <f>SUMIFS(Dépenses[Montant],Dépenses[Date],"&gt;="&amp;O$2,Dépenses[Date],"&lt;="&amp;O$3,Dépenses[Type],$A34)</f>
        <v>0</v>
      </c>
      <c r="P34" s="22">
        <f t="shared" si="2"/>
        <v>0</v>
      </c>
      <c r="Q34" s="39">
        <f t="shared" si="4"/>
        <v>360</v>
      </c>
      <c r="R34" s="90" t="e" vm="3">
        <f t="shared" si="3"/>
        <v>#VALUE!</v>
      </c>
      <c r="S34" s="91"/>
    </row>
    <row r="35" spans="1:22" x14ac:dyDescent="0.25">
      <c r="A35" s="4" t="s">
        <v>128</v>
      </c>
      <c r="B35" s="16"/>
      <c r="C35" s="17">
        <f>20*12</f>
        <v>240</v>
      </c>
      <c r="D35" s="21">
        <f>SUMIFS(Dépenses[Montant],Dépenses[Date],"&gt;="&amp;D$2,Dépenses[Date],"&lt;="&amp;D$3,Dépenses[Type],$A35)</f>
        <v>22</v>
      </c>
      <c r="E35" s="21">
        <f>SUMIFS(Dépenses[Montant],Dépenses[Date],"&gt;="&amp;E$2,Dépenses[Date],"&lt;="&amp;E$3,Dépenses[Type],$A35)</f>
        <v>0</v>
      </c>
      <c r="F35" s="21">
        <f>SUMIFS(Dépenses[Montant],Dépenses[Date],"&gt;="&amp;F$2,Dépenses[Date],"&lt;="&amp;F$3,Dépenses[Type],$A35)</f>
        <v>0</v>
      </c>
      <c r="G35" s="21">
        <f>SUMIFS(Dépenses[Montant],Dépenses[Date],"&gt;="&amp;G$2,Dépenses[Date],"&lt;="&amp;G$3,Dépenses[Type],$A35)</f>
        <v>0</v>
      </c>
      <c r="H35" s="21">
        <f>SUMIFS(Dépenses[Montant],Dépenses[Date],"&gt;="&amp;H$2,Dépenses[Date],"&lt;="&amp;H$3,Dépenses[Type],$A35)</f>
        <v>0</v>
      </c>
      <c r="I35" s="21">
        <f>SUMIFS(Dépenses[Montant],Dépenses[Date],"&gt;="&amp;I$2,Dépenses[Date],"&lt;="&amp;I$3,Dépenses[Type],$A35)</f>
        <v>0</v>
      </c>
      <c r="J35" s="21">
        <f>SUMIFS(Dépenses[Montant],Dépenses[Date],"&gt;="&amp;J$2,Dépenses[Date],"&lt;="&amp;J$3,Dépenses[Type],$A35)</f>
        <v>0</v>
      </c>
      <c r="K35" s="21">
        <f>SUMIFS(Dépenses[Montant],Dépenses[Date],"&gt;="&amp;K$2,Dépenses[Date],"&lt;="&amp;K$3,Dépenses[Type],$A35)</f>
        <v>0</v>
      </c>
      <c r="L35" s="21">
        <f>SUMIFS(Dépenses[Montant],Dépenses[Date],"&gt;="&amp;L$2,Dépenses[Date],"&lt;="&amp;L$3,Dépenses[Type],$A35)</f>
        <v>0</v>
      </c>
      <c r="M35" s="21">
        <f>SUMIFS(Dépenses[Montant],Dépenses[Date],"&gt;="&amp;M$2,Dépenses[Date],"&lt;="&amp;M$3,Dépenses[Type],$A35)</f>
        <v>0</v>
      </c>
      <c r="N35" s="21">
        <f>SUMIFS(Dépenses[Montant],Dépenses[Date],"&gt;="&amp;N$2,Dépenses[Date],"&lt;="&amp;N$3,Dépenses[Type],$A35)</f>
        <v>0</v>
      </c>
      <c r="O35" s="21">
        <f>SUMIFS(Dépenses[Montant],Dépenses[Date],"&gt;="&amp;O$2,Dépenses[Date],"&lt;="&amp;O$3,Dépenses[Type],$A35)</f>
        <v>0</v>
      </c>
      <c r="P35" s="22">
        <f t="shared" si="2"/>
        <v>22</v>
      </c>
      <c r="Q35" s="39">
        <f t="shared" si="4"/>
        <v>218</v>
      </c>
      <c r="R35" s="90" t="e" vm="3">
        <f t="shared" si="3"/>
        <v>#VALUE!</v>
      </c>
      <c r="S35" s="91"/>
    </row>
    <row r="36" spans="1:22" x14ac:dyDescent="0.25">
      <c r="A36" s="4" t="s">
        <v>135</v>
      </c>
      <c r="B36" s="16"/>
      <c r="C36" s="17">
        <f>40*12</f>
        <v>480</v>
      </c>
      <c r="D36" s="21">
        <f>SUMIFS(Dépenses[Montant],Dépenses[Date],"&gt;="&amp;D$2,Dépenses[Date],"&lt;="&amp;D$3,Dépenses[Type],$A36)</f>
        <v>48</v>
      </c>
      <c r="E36" s="21">
        <f>SUMIFS(Dépenses[Montant],Dépenses[Date],"&gt;="&amp;E$2,Dépenses[Date],"&lt;="&amp;E$3,Dépenses[Type],$A36)</f>
        <v>0</v>
      </c>
      <c r="F36" s="21">
        <f>SUMIFS(Dépenses[Montant],Dépenses[Date],"&gt;="&amp;F$2,Dépenses[Date],"&lt;="&amp;F$3,Dépenses[Type],$A36)</f>
        <v>0</v>
      </c>
      <c r="G36" s="21">
        <f>SUMIFS(Dépenses[Montant],Dépenses[Date],"&gt;="&amp;G$2,Dépenses[Date],"&lt;="&amp;G$3,Dépenses[Type],$A36)</f>
        <v>0</v>
      </c>
      <c r="H36" s="21">
        <f>SUMIFS(Dépenses[Montant],Dépenses[Date],"&gt;="&amp;H$2,Dépenses[Date],"&lt;="&amp;H$3,Dépenses[Type],$A36)</f>
        <v>0</v>
      </c>
      <c r="I36" s="21">
        <f>SUMIFS(Dépenses[Montant],Dépenses[Date],"&gt;="&amp;I$2,Dépenses[Date],"&lt;="&amp;I$3,Dépenses[Type],$A36)</f>
        <v>0</v>
      </c>
      <c r="J36" s="21">
        <f>SUMIFS(Dépenses[Montant],Dépenses[Date],"&gt;="&amp;J$2,Dépenses[Date],"&lt;="&amp;J$3,Dépenses[Type],$A36)</f>
        <v>0</v>
      </c>
      <c r="K36" s="21">
        <f>SUMIFS(Dépenses[Montant],Dépenses[Date],"&gt;="&amp;K$2,Dépenses[Date],"&lt;="&amp;K$3,Dépenses[Type],$A36)</f>
        <v>0</v>
      </c>
      <c r="L36" s="21">
        <f>SUMIFS(Dépenses[Montant],Dépenses[Date],"&gt;="&amp;L$2,Dépenses[Date],"&lt;="&amp;L$3,Dépenses[Type],$A36)</f>
        <v>0</v>
      </c>
      <c r="M36" s="21">
        <f>SUMIFS(Dépenses[Montant],Dépenses[Date],"&gt;="&amp;M$2,Dépenses[Date],"&lt;="&amp;M$3,Dépenses[Type],$A36)</f>
        <v>0</v>
      </c>
      <c r="N36" s="21">
        <f>SUMIFS(Dépenses[Montant],Dépenses[Date],"&gt;="&amp;N$2,Dépenses[Date],"&lt;="&amp;N$3,Dépenses[Type],$A36)</f>
        <v>0</v>
      </c>
      <c r="O36" s="21">
        <f>SUMIFS(Dépenses[Montant],Dépenses[Date],"&gt;="&amp;O$2,Dépenses[Date],"&lt;="&amp;O$3,Dépenses[Type],$A36)</f>
        <v>0</v>
      </c>
      <c r="P36" s="22">
        <f t="shared" si="2"/>
        <v>48</v>
      </c>
      <c r="Q36" s="39">
        <f t="shared" si="4"/>
        <v>432</v>
      </c>
      <c r="R36" s="90" t="e" vm="3">
        <f t="shared" si="3"/>
        <v>#VALUE!</v>
      </c>
      <c r="S36" s="91"/>
    </row>
    <row r="37" spans="1:22" x14ac:dyDescent="0.25">
      <c r="A37" s="4" t="s">
        <v>144</v>
      </c>
      <c r="B37" s="16"/>
      <c r="C37" s="17">
        <f>20*12</f>
        <v>240</v>
      </c>
      <c r="D37" s="21">
        <f>SUMIFS(Dépenses[Montant],Dépenses[Date],"&gt;="&amp;D$2,Dépenses[Date],"&lt;="&amp;D$3,Dépenses[Type],$A37)</f>
        <v>0</v>
      </c>
      <c r="E37" s="21">
        <f>SUMIFS(Dépenses[Montant],Dépenses[Date],"&gt;="&amp;E$2,Dépenses[Date],"&lt;="&amp;E$3,Dépenses[Type],$A37)</f>
        <v>0</v>
      </c>
      <c r="F37" s="21">
        <f>SUMIFS(Dépenses[Montant],Dépenses[Date],"&gt;="&amp;F$2,Dépenses[Date],"&lt;="&amp;F$3,Dépenses[Type],$A37)</f>
        <v>0</v>
      </c>
      <c r="G37" s="21">
        <f>SUMIFS(Dépenses[Montant],Dépenses[Date],"&gt;="&amp;G$2,Dépenses[Date],"&lt;="&amp;G$3,Dépenses[Type],$A37)</f>
        <v>0</v>
      </c>
      <c r="H37" s="21">
        <f>SUMIFS(Dépenses[Montant],Dépenses[Date],"&gt;="&amp;H$2,Dépenses[Date],"&lt;="&amp;H$3,Dépenses[Type],$A37)</f>
        <v>0</v>
      </c>
      <c r="I37" s="21">
        <f>SUMIFS(Dépenses[Montant],Dépenses[Date],"&gt;="&amp;I$2,Dépenses[Date],"&lt;="&amp;I$3,Dépenses[Type],$A37)</f>
        <v>0</v>
      </c>
      <c r="J37" s="21">
        <f>SUMIFS(Dépenses[Montant],Dépenses[Date],"&gt;="&amp;J$2,Dépenses[Date],"&lt;="&amp;J$3,Dépenses[Type],$A37)</f>
        <v>0</v>
      </c>
      <c r="K37" s="21">
        <f>SUMIFS(Dépenses[Montant],Dépenses[Date],"&gt;="&amp;K$2,Dépenses[Date],"&lt;="&amp;K$3,Dépenses[Type],$A37)</f>
        <v>0</v>
      </c>
      <c r="L37" s="21">
        <f>SUMIFS(Dépenses[Montant],Dépenses[Date],"&gt;="&amp;L$2,Dépenses[Date],"&lt;="&amp;L$3,Dépenses[Type],$A37)</f>
        <v>0</v>
      </c>
      <c r="M37" s="21">
        <f>SUMIFS(Dépenses[Montant],Dépenses[Date],"&gt;="&amp;M$2,Dépenses[Date],"&lt;="&amp;M$3,Dépenses[Type],$A37)</f>
        <v>0</v>
      </c>
      <c r="N37" s="21">
        <f>SUMIFS(Dépenses[Montant],Dépenses[Date],"&gt;="&amp;N$2,Dépenses[Date],"&lt;="&amp;N$3,Dépenses[Type],$A37)</f>
        <v>0</v>
      </c>
      <c r="O37" s="21">
        <f>SUMIFS(Dépenses[Montant],Dépenses[Date],"&gt;="&amp;O$2,Dépenses[Date],"&lt;="&amp;O$3,Dépenses[Type],$A37)</f>
        <v>0</v>
      </c>
      <c r="P37" s="22">
        <f t="shared" si="2"/>
        <v>0</v>
      </c>
      <c r="Q37" s="39">
        <f t="shared" si="4"/>
        <v>240</v>
      </c>
      <c r="R37" s="90" t="e" vm="3">
        <f t="shared" si="3"/>
        <v>#VALUE!</v>
      </c>
      <c r="S37" s="91"/>
    </row>
    <row r="38" spans="1:22" x14ac:dyDescent="0.25">
      <c r="A38" s="4" t="s">
        <v>185</v>
      </c>
      <c r="B38" s="16" t="s">
        <v>38</v>
      </c>
      <c r="C38" s="17">
        <f>82*12</f>
        <v>984</v>
      </c>
      <c r="D38" s="21">
        <f>SUMIFS(Dépenses[Montant],Dépenses[Date],"&gt;="&amp;D$2,Dépenses[Date],"&lt;="&amp;D$3,Dépenses[Type],$A38)</f>
        <v>0</v>
      </c>
      <c r="E38" s="21">
        <f>SUMIFS(Dépenses[Montant],Dépenses[Date],"&gt;="&amp;E$2,Dépenses[Date],"&lt;="&amp;E$3,Dépenses[Type],$A38)</f>
        <v>0</v>
      </c>
      <c r="F38" s="21">
        <f>SUMIFS(Dépenses[Montant],Dépenses[Date],"&gt;="&amp;F$2,Dépenses[Date],"&lt;="&amp;F$3,Dépenses[Type],$A38)</f>
        <v>0</v>
      </c>
      <c r="G38" s="21">
        <f>SUMIFS(Dépenses[Montant],Dépenses[Date],"&gt;="&amp;G$2,Dépenses[Date],"&lt;="&amp;G$3,Dépenses[Type],$A38)</f>
        <v>0</v>
      </c>
      <c r="H38" s="21">
        <f>SUMIFS(Dépenses[Montant],Dépenses[Date],"&gt;="&amp;H$2,Dépenses[Date],"&lt;="&amp;H$3,Dépenses[Type],$A38)</f>
        <v>0</v>
      </c>
      <c r="I38" s="21">
        <f>SUMIFS(Dépenses[Montant],Dépenses[Date],"&gt;="&amp;I$2,Dépenses[Date],"&lt;="&amp;I$3,Dépenses[Type],$A38)</f>
        <v>0</v>
      </c>
      <c r="J38" s="21">
        <f>SUMIFS(Dépenses[Montant],Dépenses[Date],"&gt;="&amp;J$2,Dépenses[Date],"&lt;="&amp;J$3,Dépenses[Type],$A38)</f>
        <v>0</v>
      </c>
      <c r="K38" s="21">
        <f>SUMIFS(Dépenses[Montant],Dépenses[Date],"&gt;="&amp;K$2,Dépenses[Date],"&lt;="&amp;K$3,Dépenses[Type],$A38)</f>
        <v>0</v>
      </c>
      <c r="L38" s="21">
        <f>SUMIFS(Dépenses[Montant],Dépenses[Date],"&gt;="&amp;L$2,Dépenses[Date],"&lt;="&amp;L$3,Dépenses[Type],$A38)</f>
        <v>0</v>
      </c>
      <c r="M38" s="21">
        <f>SUMIFS(Dépenses[Montant],Dépenses[Date],"&gt;="&amp;M$2,Dépenses[Date],"&lt;="&amp;M$3,Dépenses[Type],$A38)</f>
        <v>0</v>
      </c>
      <c r="N38" s="21">
        <f>SUMIFS(Dépenses[Montant],Dépenses[Date],"&gt;="&amp;N$2,Dépenses[Date],"&lt;="&amp;N$3,Dépenses[Type],$A38)</f>
        <v>0</v>
      </c>
      <c r="O38" s="21">
        <f>SUMIFS(Dépenses[Montant],Dépenses[Date],"&gt;="&amp;O$2,Dépenses[Date],"&lt;="&amp;O$3,Dépenses[Type],$A38)</f>
        <v>0</v>
      </c>
      <c r="P38" s="22">
        <f t="shared" si="2"/>
        <v>0</v>
      </c>
      <c r="Q38" s="39">
        <f t="shared" si="4"/>
        <v>984</v>
      </c>
      <c r="R38" s="90" t="e" vm="3">
        <f t="shared" si="3"/>
        <v>#VALUE!</v>
      </c>
      <c r="S38" s="91"/>
    </row>
    <row r="39" spans="1:22" x14ac:dyDescent="0.25">
      <c r="A39" s="4" t="s">
        <v>126</v>
      </c>
      <c r="B39" s="16" t="s">
        <v>44</v>
      </c>
      <c r="C39" s="17">
        <f>12*12</f>
        <v>144</v>
      </c>
      <c r="D39" s="21">
        <f>SUMIFS(Dépenses[Montant],Dépenses[Date],"&gt;="&amp;D$2,Dépenses[Date],"&lt;="&amp;D$3,Dépenses[Type],$A39)</f>
        <v>8.0399999999999991</v>
      </c>
      <c r="E39" s="21">
        <f>SUMIFS(Dépenses[Montant],Dépenses[Date],"&gt;="&amp;E$2,Dépenses[Date],"&lt;="&amp;E$3,Dépenses[Type],$A39)</f>
        <v>0</v>
      </c>
      <c r="F39" s="21">
        <f>SUMIFS(Dépenses[Montant],Dépenses[Date],"&gt;="&amp;F$2,Dépenses[Date],"&lt;="&amp;F$3,Dépenses[Type],$A39)</f>
        <v>0</v>
      </c>
      <c r="G39" s="21">
        <f>SUMIFS(Dépenses[Montant],Dépenses[Date],"&gt;="&amp;G$2,Dépenses[Date],"&lt;="&amp;G$3,Dépenses[Type],$A39)</f>
        <v>0</v>
      </c>
      <c r="H39" s="21">
        <f>SUMIFS(Dépenses[Montant],Dépenses[Date],"&gt;="&amp;H$2,Dépenses[Date],"&lt;="&amp;H$3,Dépenses[Type],$A39)</f>
        <v>0</v>
      </c>
      <c r="I39" s="21">
        <f>SUMIFS(Dépenses[Montant],Dépenses[Date],"&gt;="&amp;I$2,Dépenses[Date],"&lt;="&amp;I$3,Dépenses[Type],$A39)</f>
        <v>0</v>
      </c>
      <c r="J39" s="21">
        <f>SUMIFS(Dépenses[Montant],Dépenses[Date],"&gt;="&amp;J$2,Dépenses[Date],"&lt;="&amp;J$3,Dépenses[Type],$A39)</f>
        <v>0</v>
      </c>
      <c r="K39" s="21">
        <f>SUMIFS(Dépenses[Montant],Dépenses[Date],"&gt;="&amp;K$2,Dépenses[Date],"&lt;="&amp;K$3,Dépenses[Type],$A39)</f>
        <v>0</v>
      </c>
      <c r="L39" s="21">
        <f>SUMIFS(Dépenses[Montant],Dépenses[Date],"&gt;="&amp;L$2,Dépenses[Date],"&lt;="&amp;L$3,Dépenses[Type],$A39)</f>
        <v>0</v>
      </c>
      <c r="M39" s="21">
        <f>SUMIFS(Dépenses[Montant],Dépenses[Date],"&gt;="&amp;M$2,Dépenses[Date],"&lt;="&amp;M$3,Dépenses[Type],$A39)</f>
        <v>0</v>
      </c>
      <c r="N39" s="21">
        <f>SUMIFS(Dépenses[Montant],Dépenses[Date],"&gt;="&amp;N$2,Dépenses[Date],"&lt;="&amp;N$3,Dépenses[Type],$A39)</f>
        <v>0</v>
      </c>
      <c r="O39" s="21">
        <f>SUMIFS(Dépenses[Montant],Dépenses[Date],"&gt;="&amp;O$2,Dépenses[Date],"&lt;="&amp;O$3,Dépenses[Type],$A39)</f>
        <v>0</v>
      </c>
      <c r="P39" s="22">
        <f t="shared" si="2"/>
        <v>8.0399999999999991</v>
      </c>
      <c r="Q39" s="39">
        <f t="shared" si="4"/>
        <v>135.96</v>
      </c>
      <c r="R39" s="90" t="e" vm="3">
        <f t="shared" si="3"/>
        <v>#VALUE!</v>
      </c>
      <c r="S39" s="91"/>
    </row>
    <row r="40" spans="1:22" x14ac:dyDescent="0.25">
      <c r="A40" s="4" t="s">
        <v>57</v>
      </c>
      <c r="B40" s="16"/>
      <c r="C40" s="17">
        <f>100*12</f>
        <v>1200</v>
      </c>
      <c r="D40" s="21">
        <f>SUMIFS(Dépenses[Montant],Dépenses[Date],"&gt;="&amp;D$2,Dépenses[Date],"&lt;="&amp;D$3,Dépenses[Type],$A40)</f>
        <v>0</v>
      </c>
      <c r="E40" s="21">
        <f>SUMIFS(Dépenses[Montant],Dépenses[Date],"&gt;="&amp;E$2,Dépenses[Date],"&lt;="&amp;E$3,Dépenses[Type],$A40)</f>
        <v>0</v>
      </c>
      <c r="F40" s="21">
        <f>SUMIFS(Dépenses[Montant],Dépenses[Date],"&gt;="&amp;F$2,Dépenses[Date],"&lt;="&amp;F$3,Dépenses[Type],$A40)</f>
        <v>0</v>
      </c>
      <c r="G40" s="21">
        <f>SUMIFS(Dépenses[Montant],Dépenses[Date],"&gt;="&amp;G$2,Dépenses[Date],"&lt;="&amp;G$3,Dépenses[Type],$A40)</f>
        <v>0</v>
      </c>
      <c r="H40" s="21">
        <f>SUMIFS(Dépenses[Montant],Dépenses[Date],"&gt;="&amp;H$2,Dépenses[Date],"&lt;="&amp;H$3,Dépenses[Type],$A40)</f>
        <v>0</v>
      </c>
      <c r="I40" s="21">
        <f>SUMIFS(Dépenses[Montant],Dépenses[Date],"&gt;="&amp;I$2,Dépenses[Date],"&lt;="&amp;I$3,Dépenses[Type],$A40)</f>
        <v>0</v>
      </c>
      <c r="J40" s="21">
        <f>SUMIFS(Dépenses[Montant],Dépenses[Date],"&gt;="&amp;J$2,Dépenses[Date],"&lt;="&amp;J$3,Dépenses[Type],$A40)</f>
        <v>0</v>
      </c>
      <c r="K40" s="21">
        <f>SUMIFS(Dépenses[Montant],Dépenses[Date],"&gt;="&amp;K$2,Dépenses[Date],"&lt;="&amp;K$3,Dépenses[Type],$A40)</f>
        <v>0</v>
      </c>
      <c r="L40" s="21">
        <f>SUMIFS(Dépenses[Montant],Dépenses[Date],"&gt;="&amp;L$2,Dépenses[Date],"&lt;="&amp;L$3,Dépenses[Type],$A40)</f>
        <v>0</v>
      </c>
      <c r="M40" s="21">
        <f>SUMIFS(Dépenses[Montant],Dépenses[Date],"&gt;="&amp;M$2,Dépenses[Date],"&lt;="&amp;M$3,Dépenses[Type],$A40)</f>
        <v>0</v>
      </c>
      <c r="N40" s="21">
        <f>SUMIFS(Dépenses[Montant],Dépenses[Date],"&gt;="&amp;N$2,Dépenses[Date],"&lt;="&amp;N$3,Dépenses[Type],$A40)</f>
        <v>0</v>
      </c>
      <c r="O40" s="21">
        <f>SUMIFS(Dépenses[Montant],Dépenses[Date],"&gt;="&amp;O$2,Dépenses[Date],"&lt;="&amp;O$3,Dépenses[Type],$A40)</f>
        <v>0</v>
      </c>
      <c r="P40" s="22">
        <f t="shared" si="2"/>
        <v>0</v>
      </c>
      <c r="Q40" s="39">
        <f t="shared" si="4"/>
        <v>1200</v>
      </c>
      <c r="R40" s="90" t="e" vm="3">
        <f t="shared" si="3"/>
        <v>#VALUE!</v>
      </c>
      <c r="S40" s="91"/>
    </row>
    <row r="41" spans="1:22" x14ac:dyDescent="0.25">
      <c r="A41" s="4" t="s">
        <v>87</v>
      </c>
      <c r="B41" s="16"/>
      <c r="C41" s="17">
        <f>1025*12</f>
        <v>12300</v>
      </c>
      <c r="D41" s="21">
        <f>SUMIFS(Dépenses[Montant],Dépenses[Date],"&gt;="&amp;D$2,Dépenses[Date],"&lt;="&amp;D$3,Dépenses[Type],$A41)</f>
        <v>0</v>
      </c>
      <c r="E41" s="21">
        <f>SUMIFS(Dépenses[Montant],Dépenses[Date],"&gt;="&amp;E$2,Dépenses[Date],"&lt;="&amp;E$3,Dépenses[Type],$A41)</f>
        <v>0</v>
      </c>
      <c r="F41" s="21">
        <f>SUMIFS(Dépenses[Montant],Dépenses[Date],"&gt;="&amp;F$2,Dépenses[Date],"&lt;="&amp;F$3,Dépenses[Type],$A41)</f>
        <v>0</v>
      </c>
      <c r="G41" s="21">
        <f>SUMIFS(Dépenses[Montant],Dépenses[Date],"&gt;="&amp;G$2,Dépenses[Date],"&lt;="&amp;G$3,Dépenses[Type],$A41)</f>
        <v>0</v>
      </c>
      <c r="H41" s="21">
        <f>SUMIFS(Dépenses[Montant],Dépenses[Date],"&gt;="&amp;H$2,Dépenses[Date],"&lt;="&amp;H$3,Dépenses[Type],$A41)</f>
        <v>0</v>
      </c>
      <c r="I41" s="21">
        <f>SUMIFS(Dépenses[Montant],Dépenses[Date],"&gt;="&amp;I$2,Dépenses[Date],"&lt;="&amp;I$3,Dépenses[Type],$A41)</f>
        <v>0</v>
      </c>
      <c r="J41" s="21">
        <f>SUMIFS(Dépenses[Montant],Dépenses[Date],"&gt;="&amp;J$2,Dépenses[Date],"&lt;="&amp;J$3,Dépenses[Type],$A41)</f>
        <v>0</v>
      </c>
      <c r="K41" s="21">
        <f>SUMIFS(Dépenses[Montant],Dépenses[Date],"&gt;="&amp;K$2,Dépenses[Date],"&lt;="&amp;K$3,Dépenses[Type],$A41)</f>
        <v>0</v>
      </c>
      <c r="L41" s="21">
        <f>SUMIFS(Dépenses[Montant],Dépenses[Date],"&gt;="&amp;L$2,Dépenses[Date],"&lt;="&amp;L$3,Dépenses[Type],$A41)</f>
        <v>0</v>
      </c>
      <c r="M41" s="21">
        <f>SUMIFS(Dépenses[Montant],Dépenses[Date],"&gt;="&amp;M$2,Dépenses[Date],"&lt;="&amp;M$3,Dépenses[Type],$A41)</f>
        <v>0</v>
      </c>
      <c r="N41" s="21">
        <f>SUMIFS(Dépenses[Montant],Dépenses[Date],"&gt;="&amp;N$2,Dépenses[Date],"&lt;="&amp;N$3,Dépenses[Type],$A41)</f>
        <v>0</v>
      </c>
      <c r="O41" s="21">
        <f>SUMIFS(Dépenses[Montant],Dépenses[Date],"&gt;="&amp;O$2,Dépenses[Date],"&lt;="&amp;O$3,Dépenses[Type],$A41)</f>
        <v>0</v>
      </c>
      <c r="P41" s="22">
        <f t="shared" si="2"/>
        <v>0</v>
      </c>
      <c r="Q41" s="39">
        <f t="shared" si="4"/>
        <v>12300</v>
      </c>
      <c r="R41" s="90" t="e" vm="3">
        <f t="shared" si="3"/>
        <v>#VALUE!</v>
      </c>
      <c r="S41" s="91"/>
    </row>
    <row r="42" spans="1:22" x14ac:dyDescent="0.25">
      <c r="A42" s="4" t="s">
        <v>56</v>
      </c>
      <c r="B42" s="16"/>
      <c r="C42" s="17">
        <f>40*12</f>
        <v>480</v>
      </c>
      <c r="D42" s="21">
        <f>SUMIFS(Dépenses[Montant],Dépenses[Date],"&gt;="&amp;D$2,Dépenses[Date],"&lt;="&amp;D$3,Dépenses[Type],$A42)</f>
        <v>11.49</v>
      </c>
      <c r="E42" s="21">
        <f>SUMIFS(Dépenses[Montant],Dépenses[Date],"&gt;="&amp;E$2,Dépenses[Date],"&lt;="&amp;E$3,Dépenses[Type],$A42)</f>
        <v>0</v>
      </c>
      <c r="F42" s="21">
        <f>SUMIFS(Dépenses[Montant],Dépenses[Date],"&gt;="&amp;F$2,Dépenses[Date],"&lt;="&amp;F$3,Dépenses[Type],$A42)</f>
        <v>0</v>
      </c>
      <c r="G42" s="21">
        <f>SUMIFS(Dépenses[Montant],Dépenses[Date],"&gt;="&amp;G$2,Dépenses[Date],"&lt;="&amp;G$3,Dépenses[Type],$A42)</f>
        <v>0</v>
      </c>
      <c r="H42" s="21">
        <f>SUMIFS(Dépenses[Montant],Dépenses[Date],"&gt;="&amp;H$2,Dépenses[Date],"&lt;="&amp;H$3,Dépenses[Type],$A42)</f>
        <v>0</v>
      </c>
      <c r="I42" s="21">
        <f>SUMIFS(Dépenses[Montant],Dépenses[Date],"&gt;="&amp;I$2,Dépenses[Date],"&lt;="&amp;I$3,Dépenses[Type],$A42)</f>
        <v>0</v>
      </c>
      <c r="J42" s="21">
        <f>SUMIFS(Dépenses[Montant],Dépenses[Date],"&gt;="&amp;J$2,Dépenses[Date],"&lt;="&amp;J$3,Dépenses[Type],$A42)</f>
        <v>0</v>
      </c>
      <c r="K42" s="21">
        <f>SUMIFS(Dépenses[Montant],Dépenses[Date],"&gt;="&amp;K$2,Dépenses[Date],"&lt;="&amp;K$3,Dépenses[Type],$A42)</f>
        <v>0</v>
      </c>
      <c r="L42" s="21">
        <f>SUMIFS(Dépenses[Montant],Dépenses[Date],"&gt;="&amp;L$2,Dépenses[Date],"&lt;="&amp;L$3,Dépenses[Type],$A42)</f>
        <v>0</v>
      </c>
      <c r="M42" s="21">
        <f>SUMIFS(Dépenses[Montant],Dépenses[Date],"&gt;="&amp;M$2,Dépenses[Date],"&lt;="&amp;M$3,Dépenses[Type],$A42)</f>
        <v>0</v>
      </c>
      <c r="N42" s="21">
        <f>SUMIFS(Dépenses[Montant],Dépenses[Date],"&gt;="&amp;N$2,Dépenses[Date],"&lt;="&amp;N$3,Dépenses[Type],$A42)</f>
        <v>0</v>
      </c>
      <c r="O42" s="21">
        <f>SUMIFS(Dépenses[Montant],Dépenses[Date],"&gt;="&amp;O$2,Dépenses[Date],"&lt;="&amp;O$3,Dépenses[Type],$A42)</f>
        <v>0</v>
      </c>
      <c r="P42" s="22">
        <f t="shared" si="2"/>
        <v>11.49</v>
      </c>
      <c r="Q42" s="39">
        <f t="shared" si="4"/>
        <v>468.51</v>
      </c>
      <c r="R42" s="90" t="e" vm="3">
        <f t="shared" si="3"/>
        <v>#VALUE!</v>
      </c>
      <c r="S42" s="91"/>
    </row>
    <row r="43" spans="1:22" x14ac:dyDescent="0.25">
      <c r="A43" s="4" t="s">
        <v>55</v>
      </c>
      <c r="B43" s="16"/>
      <c r="C43" s="17">
        <f>100*12</f>
        <v>1200</v>
      </c>
      <c r="D43" s="21">
        <f>SUMIFS(Dépenses[Montant],Dépenses[Date],"&gt;="&amp;D$2,Dépenses[Date],"&lt;="&amp;D$3,Dépenses[Type],$A43)</f>
        <v>0</v>
      </c>
      <c r="E43" s="21">
        <f>SUMIFS(Dépenses[Montant],Dépenses[Date],"&gt;="&amp;E$2,Dépenses[Date],"&lt;="&amp;E$3,Dépenses[Type],$A43)</f>
        <v>113.02</v>
      </c>
      <c r="F43" s="21">
        <f>SUMIFS(Dépenses[Montant],Dépenses[Date],"&gt;="&amp;F$2,Dépenses[Date],"&lt;="&amp;F$3,Dépenses[Type],$A43)</f>
        <v>0</v>
      </c>
      <c r="G43" s="21">
        <f>SUMIFS(Dépenses[Montant],Dépenses[Date],"&gt;="&amp;G$2,Dépenses[Date],"&lt;="&amp;G$3,Dépenses[Type],$A43)</f>
        <v>0</v>
      </c>
      <c r="H43" s="21">
        <f>SUMIFS(Dépenses[Montant],Dépenses[Date],"&gt;="&amp;H$2,Dépenses[Date],"&lt;="&amp;H$3,Dépenses[Type],$A43)</f>
        <v>0</v>
      </c>
      <c r="I43" s="21">
        <f>SUMIFS(Dépenses[Montant],Dépenses[Date],"&gt;="&amp;I$2,Dépenses[Date],"&lt;="&amp;I$3,Dépenses[Type],$A43)</f>
        <v>0</v>
      </c>
      <c r="J43" s="21">
        <f>SUMIFS(Dépenses[Montant],Dépenses[Date],"&gt;="&amp;J$2,Dépenses[Date],"&lt;="&amp;J$3,Dépenses[Type],$A43)</f>
        <v>0</v>
      </c>
      <c r="K43" s="21">
        <f>SUMIFS(Dépenses[Montant],Dépenses[Date],"&gt;="&amp;K$2,Dépenses[Date],"&lt;="&amp;K$3,Dépenses[Type],$A43)</f>
        <v>0</v>
      </c>
      <c r="L43" s="21">
        <f>SUMIFS(Dépenses[Montant],Dépenses[Date],"&gt;="&amp;L$2,Dépenses[Date],"&lt;="&amp;L$3,Dépenses[Type],$A43)</f>
        <v>0</v>
      </c>
      <c r="M43" s="21">
        <f>SUMIFS(Dépenses[Montant],Dépenses[Date],"&gt;="&amp;M$2,Dépenses[Date],"&lt;="&amp;M$3,Dépenses[Type],$A43)</f>
        <v>0</v>
      </c>
      <c r="N43" s="21">
        <f>SUMIFS(Dépenses[Montant],Dépenses[Date],"&gt;="&amp;N$2,Dépenses[Date],"&lt;="&amp;N$3,Dépenses[Type],$A43)</f>
        <v>0</v>
      </c>
      <c r="O43" s="21">
        <f>SUMIFS(Dépenses[Montant],Dépenses[Date],"&gt;="&amp;O$2,Dépenses[Date],"&lt;="&amp;O$3,Dépenses[Type],$A43)</f>
        <v>0</v>
      </c>
      <c r="P43" s="22">
        <f t="shared" si="2"/>
        <v>113.02</v>
      </c>
      <c r="Q43" s="39">
        <f t="shared" si="4"/>
        <v>1200</v>
      </c>
      <c r="R43" s="90" t="e" vm="3">
        <f t="shared" si="3"/>
        <v>#VALUE!</v>
      </c>
      <c r="S43" s="91"/>
    </row>
    <row r="44" spans="1:22" x14ac:dyDescent="0.25">
      <c r="A44" s="4" t="s">
        <v>54</v>
      </c>
      <c r="B44" s="16" t="s">
        <v>88</v>
      </c>
      <c r="C44" s="17">
        <f>75*12</f>
        <v>900</v>
      </c>
      <c r="D44" s="21">
        <f>SUMIFS(Dépenses[Montant],Dépenses[Date],"&gt;="&amp;D$2,Dépenses[Date],"&lt;="&amp;D$3,Dépenses[Type],$A44)</f>
        <v>134.52000000000001</v>
      </c>
      <c r="E44" s="21">
        <f>SUMIFS(Dépenses[Montant],Dépenses[Date],"&gt;="&amp;E$2,Dépenses[Date],"&lt;="&amp;E$3,Dépenses[Type],$A44)</f>
        <v>44.1</v>
      </c>
      <c r="F44" s="21">
        <f>SUMIFS(Dépenses[Montant],Dépenses[Date],"&gt;="&amp;F$2,Dépenses[Date],"&lt;="&amp;F$3,Dépenses[Type],$A44)</f>
        <v>0</v>
      </c>
      <c r="G44" s="21">
        <f>SUMIFS(Dépenses[Montant],Dépenses[Date],"&gt;="&amp;G$2,Dépenses[Date],"&lt;="&amp;G$3,Dépenses[Type],$A44)</f>
        <v>0</v>
      </c>
      <c r="H44" s="21">
        <f>SUMIFS(Dépenses[Montant],Dépenses[Date],"&gt;="&amp;H$2,Dépenses[Date],"&lt;="&amp;H$3,Dépenses[Type],$A44)</f>
        <v>0</v>
      </c>
      <c r="I44" s="21">
        <f>SUMIFS(Dépenses[Montant],Dépenses[Date],"&gt;="&amp;I$2,Dépenses[Date],"&lt;="&amp;I$3,Dépenses[Type],$A44)</f>
        <v>0</v>
      </c>
      <c r="J44" s="21">
        <f>SUMIFS(Dépenses[Montant],Dépenses[Date],"&gt;="&amp;J$2,Dépenses[Date],"&lt;="&amp;J$3,Dépenses[Type],$A44)</f>
        <v>0</v>
      </c>
      <c r="K44" s="21">
        <f>SUMIFS(Dépenses[Montant],Dépenses[Date],"&gt;="&amp;K$2,Dépenses[Date],"&lt;="&amp;K$3,Dépenses[Type],$A44)</f>
        <v>0</v>
      </c>
      <c r="L44" s="21">
        <f>SUMIFS(Dépenses[Montant],Dépenses[Date],"&gt;="&amp;L$2,Dépenses[Date],"&lt;="&amp;L$3,Dépenses[Type],$A44)</f>
        <v>0</v>
      </c>
      <c r="M44" s="21">
        <f>SUMIFS(Dépenses[Montant],Dépenses[Date],"&gt;="&amp;M$2,Dépenses[Date],"&lt;="&amp;M$3,Dépenses[Type],$A44)</f>
        <v>0</v>
      </c>
      <c r="N44" s="21">
        <f>SUMIFS(Dépenses[Montant],Dépenses[Date],"&gt;="&amp;N$2,Dépenses[Date],"&lt;="&amp;N$3,Dépenses[Type],$A44)</f>
        <v>0</v>
      </c>
      <c r="O44" s="21">
        <f>SUMIFS(Dépenses[Montant],Dépenses[Date],"&gt;="&amp;O$2,Dépenses[Date],"&lt;="&amp;O$3,Dépenses[Type],$A44)</f>
        <v>0</v>
      </c>
      <c r="P44" s="22">
        <f t="shared" si="2"/>
        <v>178.62</v>
      </c>
      <c r="Q44" s="39">
        <f t="shared" si="4"/>
        <v>765.48</v>
      </c>
      <c r="R44" s="90" t="e" vm="3">
        <f t="shared" si="3"/>
        <v>#VALUE!</v>
      </c>
      <c r="S44" s="91"/>
    </row>
    <row r="45" spans="1:22" x14ac:dyDescent="0.25">
      <c r="A45" s="4" t="s">
        <v>53</v>
      </c>
      <c r="B45" s="16" t="s">
        <v>147</v>
      </c>
      <c r="C45" s="17">
        <f>127*12</f>
        <v>1524</v>
      </c>
      <c r="D45" s="21">
        <f>SUMIFS(Dépenses[Montant],Dépenses[Date],"&gt;="&amp;D$2,Dépenses[Date],"&lt;="&amp;D$3,Dépenses[Type],$A45)</f>
        <v>0</v>
      </c>
      <c r="E45" s="21">
        <f>SUMIFS(Dépenses[Montant],Dépenses[Date],"&gt;="&amp;E$2,Dépenses[Date],"&lt;="&amp;E$3,Dépenses[Type],$A45)</f>
        <v>0</v>
      </c>
      <c r="F45" s="21">
        <f>SUMIFS(Dépenses[Montant],Dépenses[Date],"&gt;="&amp;F$2,Dépenses[Date],"&lt;="&amp;F$3,Dépenses[Type],$A45)</f>
        <v>0</v>
      </c>
      <c r="G45" s="21">
        <f>SUMIFS(Dépenses[Montant],Dépenses[Date],"&gt;="&amp;G$2,Dépenses[Date],"&lt;="&amp;G$3,Dépenses[Type],$A45)</f>
        <v>0</v>
      </c>
      <c r="H45" s="21">
        <f>SUMIFS(Dépenses[Montant],Dépenses[Date],"&gt;="&amp;H$2,Dépenses[Date],"&lt;="&amp;H$3,Dépenses[Type],$A45)</f>
        <v>0</v>
      </c>
      <c r="I45" s="21">
        <f>SUMIFS(Dépenses[Montant],Dépenses[Date],"&gt;="&amp;I$2,Dépenses[Date],"&lt;="&amp;I$3,Dépenses[Type],$A45)</f>
        <v>0</v>
      </c>
      <c r="J45" s="21">
        <f>SUMIFS(Dépenses[Montant],Dépenses[Date],"&gt;="&amp;J$2,Dépenses[Date],"&lt;="&amp;J$3,Dépenses[Type],$A45)</f>
        <v>0</v>
      </c>
      <c r="K45" s="21">
        <f>SUMIFS(Dépenses[Montant],Dépenses[Date],"&gt;="&amp;K$2,Dépenses[Date],"&lt;="&amp;K$3,Dépenses[Type],$A45)</f>
        <v>0</v>
      </c>
      <c r="L45" s="21">
        <f>SUMIFS(Dépenses[Montant],Dépenses[Date],"&gt;="&amp;L$2,Dépenses[Date],"&lt;="&amp;L$3,Dépenses[Type],$A45)</f>
        <v>0</v>
      </c>
      <c r="M45" s="21">
        <f>SUMIFS(Dépenses[Montant],Dépenses[Date],"&gt;="&amp;M$2,Dépenses[Date],"&lt;="&amp;M$3,Dépenses[Type],$A45)</f>
        <v>0</v>
      </c>
      <c r="N45" s="21">
        <f>SUMIFS(Dépenses[Montant],Dépenses[Date],"&gt;="&amp;N$2,Dépenses[Date],"&lt;="&amp;N$3,Dépenses[Type],$A45)</f>
        <v>0</v>
      </c>
      <c r="O45" s="21">
        <f>SUMIFS(Dépenses[Montant],Dépenses[Date],"&gt;="&amp;O$2,Dépenses[Date],"&lt;="&amp;O$3,Dépenses[Type],$A45)</f>
        <v>0</v>
      </c>
      <c r="P45" s="22">
        <f t="shared" si="2"/>
        <v>0</v>
      </c>
      <c r="Q45" s="39">
        <f t="shared" si="4"/>
        <v>1524</v>
      </c>
      <c r="R45" s="90" t="e" vm="3">
        <f t="shared" si="3"/>
        <v>#VALUE!</v>
      </c>
      <c r="S45" s="91"/>
    </row>
    <row r="46" spans="1:22" x14ac:dyDescent="0.25">
      <c r="A46" s="4" t="s">
        <v>7</v>
      </c>
      <c r="B46" s="16"/>
      <c r="C46" s="17">
        <f>200*12</f>
        <v>2400</v>
      </c>
      <c r="D46" s="21">
        <f>SUMIFS(Dépenses[Montant],Dépenses[Date],"&gt;="&amp;D$2,Dépenses[Date],"&lt;="&amp;D$3,Dépenses[Type],$A46)</f>
        <v>227.24</v>
      </c>
      <c r="E46" s="21">
        <f>SUMIFS(Dépenses[Montant],Dépenses[Date],"&gt;="&amp;E$2,Dépenses[Date],"&lt;="&amp;E$3,Dépenses[Type],$A46)</f>
        <v>0</v>
      </c>
      <c r="F46" s="21">
        <f>SUMIFS(Dépenses[Montant],Dépenses[Date],"&gt;="&amp;F$2,Dépenses[Date],"&lt;="&amp;F$3,Dépenses[Type],$A46)</f>
        <v>0</v>
      </c>
      <c r="G46" s="21">
        <f>SUMIFS(Dépenses[Montant],Dépenses[Date],"&gt;="&amp;G$2,Dépenses[Date],"&lt;="&amp;G$3,Dépenses[Type],$A46)</f>
        <v>0</v>
      </c>
      <c r="H46" s="21">
        <f>SUMIFS(Dépenses[Montant],Dépenses[Date],"&gt;="&amp;H$2,Dépenses[Date],"&lt;="&amp;H$3,Dépenses[Type],$A46)</f>
        <v>0</v>
      </c>
      <c r="I46" s="21">
        <f>SUMIFS(Dépenses[Montant],Dépenses[Date],"&gt;="&amp;I$2,Dépenses[Date],"&lt;="&amp;I$3,Dépenses[Type],$A46)</f>
        <v>0</v>
      </c>
      <c r="J46" s="21">
        <f>SUMIFS(Dépenses[Montant],Dépenses[Date],"&gt;="&amp;J$2,Dépenses[Date],"&lt;="&amp;J$3,Dépenses[Type],$A46)</f>
        <v>0</v>
      </c>
      <c r="K46" s="21">
        <f>SUMIFS(Dépenses[Montant],Dépenses[Date],"&gt;="&amp;K$2,Dépenses[Date],"&lt;="&amp;K$3,Dépenses[Type],$A46)</f>
        <v>0</v>
      </c>
      <c r="L46" s="21">
        <f>SUMIFS(Dépenses[Montant],Dépenses[Date],"&gt;="&amp;L$2,Dépenses[Date],"&lt;="&amp;L$3,Dépenses[Type],$A46)</f>
        <v>0</v>
      </c>
      <c r="M46" s="21">
        <f>SUMIFS(Dépenses[Montant],Dépenses[Date],"&gt;="&amp;M$2,Dépenses[Date],"&lt;="&amp;M$3,Dépenses[Type],$A46)</f>
        <v>0</v>
      </c>
      <c r="N46" s="21">
        <f>SUMIFS(Dépenses[Montant],Dépenses[Date],"&gt;="&amp;N$2,Dépenses[Date],"&lt;="&amp;N$3,Dépenses[Type],$A46)</f>
        <v>0</v>
      </c>
      <c r="O46" s="21">
        <f>SUMIFS(Dépenses[Montant],Dépenses[Date],"&gt;="&amp;O$2,Dépenses[Date],"&lt;="&amp;O$3,Dépenses[Type],$A46)</f>
        <v>0</v>
      </c>
      <c r="P46" s="22">
        <f t="shared" si="2"/>
        <v>227.24</v>
      </c>
      <c r="Q46" s="39">
        <f t="shared" si="4"/>
        <v>2172.7600000000002</v>
      </c>
      <c r="R46" s="90" t="e" vm="3">
        <f t="shared" si="3"/>
        <v>#VALUE!</v>
      </c>
      <c r="S46" s="91"/>
    </row>
    <row r="47" spans="1:22" x14ac:dyDescent="0.25">
      <c r="A47" s="4" t="s">
        <v>51</v>
      </c>
      <c r="B47" s="16"/>
      <c r="C47" s="17">
        <f>30*12</f>
        <v>360</v>
      </c>
      <c r="D47" s="21">
        <f>SUMIFS(Dépenses[Montant],Dépenses[Date],"&gt;="&amp;D$2,Dépenses[Date],"&lt;="&amp;D$3,Dépenses[Type],$A47)</f>
        <v>0</v>
      </c>
      <c r="E47" s="21">
        <f>SUMIFS(Dépenses[Montant],Dépenses[Date],"&gt;="&amp;E$2,Dépenses[Date],"&lt;="&amp;E$3,Dépenses[Type],$A47)</f>
        <v>0</v>
      </c>
      <c r="F47" s="21">
        <f>SUMIFS(Dépenses[Montant],Dépenses[Date],"&gt;="&amp;F$2,Dépenses[Date],"&lt;="&amp;F$3,Dépenses[Type],$A47)</f>
        <v>0</v>
      </c>
      <c r="G47" s="21">
        <f>SUMIFS(Dépenses[Montant],Dépenses[Date],"&gt;="&amp;G$2,Dépenses[Date],"&lt;="&amp;G$3,Dépenses[Type],$A47)</f>
        <v>0</v>
      </c>
      <c r="H47" s="21">
        <f>SUMIFS(Dépenses[Montant],Dépenses[Date],"&gt;="&amp;H$2,Dépenses[Date],"&lt;="&amp;H$3,Dépenses[Type],$A47)</f>
        <v>0</v>
      </c>
      <c r="I47" s="21">
        <f>SUMIFS(Dépenses[Montant],Dépenses[Date],"&gt;="&amp;I$2,Dépenses[Date],"&lt;="&amp;I$3,Dépenses[Type],$A47)</f>
        <v>0</v>
      </c>
      <c r="J47" s="21">
        <f>SUMIFS(Dépenses[Montant],Dépenses[Date],"&gt;="&amp;J$2,Dépenses[Date],"&lt;="&amp;J$3,Dépenses[Type],$A47)</f>
        <v>0</v>
      </c>
      <c r="K47" s="21">
        <f>SUMIFS(Dépenses[Montant],Dépenses[Date],"&gt;="&amp;K$2,Dépenses[Date],"&lt;="&amp;K$3,Dépenses[Type],$A47)</f>
        <v>0</v>
      </c>
      <c r="L47" s="21">
        <f>SUMIFS(Dépenses[Montant],Dépenses[Date],"&gt;="&amp;L$2,Dépenses[Date],"&lt;="&amp;L$3,Dépenses[Type],$A47)</f>
        <v>0</v>
      </c>
      <c r="M47" s="21">
        <f>SUMIFS(Dépenses[Montant],Dépenses[Date],"&gt;="&amp;M$2,Dépenses[Date],"&lt;="&amp;M$3,Dépenses[Type],$A47)</f>
        <v>0</v>
      </c>
      <c r="N47" s="21">
        <f>SUMIFS(Dépenses[Montant],Dépenses[Date],"&gt;="&amp;N$2,Dépenses[Date],"&lt;="&amp;N$3,Dépenses[Type],$A47)</f>
        <v>0</v>
      </c>
      <c r="O47" s="21">
        <f>SUMIFS(Dépenses[Montant],Dépenses[Date],"&gt;="&amp;O$2,Dépenses[Date],"&lt;="&amp;O$3,Dépenses[Type],$A47)</f>
        <v>0</v>
      </c>
      <c r="P47" s="22">
        <f t="shared" ref="P47:P99" si="5">SUM(D47:O47)</f>
        <v>0</v>
      </c>
      <c r="Q47" s="39">
        <f t="shared" ref="Q47:Q99" si="6">C47-D47</f>
        <v>360</v>
      </c>
      <c r="R47" s="90" t="e" vm="3">
        <f t="shared" si="3"/>
        <v>#VALUE!</v>
      </c>
      <c r="S47" s="91"/>
    </row>
    <row r="48" spans="1:22" x14ac:dyDescent="0.25">
      <c r="A48" s="84" t="s">
        <v>52</v>
      </c>
      <c r="B48" s="82"/>
      <c r="C48" s="17">
        <f>30*12</f>
        <v>360</v>
      </c>
      <c r="D48" s="21">
        <f>SUMIFS(Dépenses[Montant],Dépenses[Date],"&gt;="&amp;D$2,Dépenses[Date],"&lt;="&amp;D$3,Dépenses[Type],$A48)</f>
        <v>0</v>
      </c>
      <c r="E48" s="21">
        <f>SUMIFS(Dépenses[Montant],Dépenses[Date],"&gt;="&amp;E$2,Dépenses[Date],"&lt;="&amp;E$3,Dépenses[Type],$A48)</f>
        <v>0</v>
      </c>
      <c r="F48" s="21">
        <f>SUMIFS(Dépenses[Montant],Dépenses[Date],"&gt;="&amp;F$2,Dépenses[Date],"&lt;="&amp;F$3,Dépenses[Type],$A48)</f>
        <v>0</v>
      </c>
      <c r="G48" s="21">
        <f>SUMIFS(Dépenses[Montant],Dépenses[Date],"&gt;="&amp;G$2,Dépenses[Date],"&lt;="&amp;G$3,Dépenses[Type],$A48)</f>
        <v>0</v>
      </c>
      <c r="H48" s="21">
        <f>SUMIFS(Dépenses[Montant],Dépenses[Date],"&gt;="&amp;H$2,Dépenses[Date],"&lt;="&amp;H$3,Dépenses[Type],$A48)</f>
        <v>0</v>
      </c>
      <c r="I48" s="21">
        <f>SUMIFS(Dépenses[Montant],Dépenses[Date],"&gt;="&amp;I$2,Dépenses[Date],"&lt;="&amp;I$3,Dépenses[Type],$A48)</f>
        <v>0</v>
      </c>
      <c r="J48" s="21">
        <f>SUMIFS(Dépenses[Montant],Dépenses[Date],"&gt;="&amp;J$2,Dépenses[Date],"&lt;="&amp;J$3,Dépenses[Type],$A48)</f>
        <v>0</v>
      </c>
      <c r="K48" s="21">
        <f>SUMIFS(Dépenses[Montant],Dépenses[Date],"&gt;="&amp;K$2,Dépenses[Date],"&lt;="&amp;K$3,Dépenses[Type],$A48)</f>
        <v>0</v>
      </c>
      <c r="L48" s="21">
        <f>SUMIFS(Dépenses[Montant],Dépenses[Date],"&gt;="&amp;L$2,Dépenses[Date],"&lt;="&amp;L$3,Dépenses[Type],$A48)</f>
        <v>0</v>
      </c>
      <c r="M48" s="21">
        <f>SUMIFS(Dépenses[Montant],Dépenses[Date],"&gt;="&amp;M$2,Dépenses[Date],"&lt;="&amp;M$3,Dépenses[Type],$A48)</f>
        <v>0</v>
      </c>
      <c r="N48" s="21">
        <f>SUMIFS(Dépenses[Montant],Dépenses[Date],"&gt;="&amp;N$2,Dépenses[Date],"&lt;="&amp;N$3,Dépenses[Type],$A48)</f>
        <v>0</v>
      </c>
      <c r="O48" s="21">
        <f>SUMIFS(Dépenses[Montant],Dépenses[Date],"&gt;="&amp;O$2,Dépenses[Date],"&lt;="&amp;O$3,Dépenses[Type],$A48)</f>
        <v>0</v>
      </c>
      <c r="P48" s="22">
        <f t="shared" si="5"/>
        <v>0</v>
      </c>
      <c r="Q48" s="39">
        <f t="shared" si="6"/>
        <v>360</v>
      </c>
      <c r="R48" s="90" t="e" vm="3">
        <f t="shared" si="3"/>
        <v>#VALUE!</v>
      </c>
      <c r="S48" s="91"/>
    </row>
    <row r="49" spans="1:19" x14ac:dyDescent="0.25">
      <c r="A49" s="84"/>
      <c r="B49" s="82"/>
      <c r="C49" s="83"/>
      <c r="D49" s="21">
        <f>SUMIFS(Dépenses[Montant],Dépenses[Date],"&gt;="&amp;D$2,Dépenses[Date],"&lt;="&amp;D$3,Dépenses[Type],$A49)</f>
        <v>0</v>
      </c>
      <c r="E49" s="21">
        <f>SUMIFS(Dépenses[Montant],Dépenses[Date],"&gt;="&amp;E$2,Dépenses[Date],"&lt;="&amp;E$3,Dépenses[Type],$A49)</f>
        <v>0</v>
      </c>
      <c r="F49" s="21">
        <f>SUMIFS(Dépenses[Montant],Dépenses[Date],"&gt;="&amp;F$2,Dépenses[Date],"&lt;="&amp;F$3,Dépenses[Type],$A49)</f>
        <v>0</v>
      </c>
      <c r="G49" s="21">
        <f>SUMIFS(Dépenses[Montant],Dépenses[Date],"&gt;="&amp;G$2,Dépenses[Date],"&lt;="&amp;G$3,Dépenses[Type],$A49)</f>
        <v>0</v>
      </c>
      <c r="H49" s="21">
        <f>SUMIFS(Dépenses[Montant],Dépenses[Date],"&gt;="&amp;H$2,Dépenses[Date],"&lt;="&amp;H$3,Dépenses[Type],$A49)</f>
        <v>0</v>
      </c>
      <c r="I49" s="21">
        <f>SUMIFS(Dépenses[Montant],Dépenses[Date],"&gt;="&amp;I$2,Dépenses[Date],"&lt;="&amp;I$3,Dépenses[Type],$A49)</f>
        <v>0</v>
      </c>
      <c r="J49" s="21">
        <f>SUMIFS(Dépenses[Montant],Dépenses[Date],"&gt;="&amp;J$2,Dépenses[Date],"&lt;="&amp;J$3,Dépenses[Type],$A49)</f>
        <v>0</v>
      </c>
      <c r="K49" s="21">
        <f>SUMIFS(Dépenses[Montant],Dépenses[Date],"&gt;="&amp;K$2,Dépenses[Date],"&lt;="&amp;K$3,Dépenses[Type],$A49)</f>
        <v>0</v>
      </c>
      <c r="L49" s="21">
        <f>SUMIFS(Dépenses[Montant],Dépenses[Date],"&gt;="&amp;L$2,Dépenses[Date],"&lt;="&amp;L$3,Dépenses[Type],$A49)</f>
        <v>0</v>
      </c>
      <c r="M49" s="21">
        <f>SUMIFS(Dépenses[Montant],Dépenses[Date],"&gt;="&amp;M$2,Dépenses[Date],"&lt;="&amp;M$3,Dépenses[Type],$A49)</f>
        <v>0</v>
      </c>
      <c r="N49" s="21">
        <f>SUMIFS(Dépenses[Montant],Dépenses[Date],"&gt;="&amp;N$2,Dépenses[Date],"&lt;="&amp;N$3,Dépenses[Type],$A49)</f>
        <v>0</v>
      </c>
      <c r="O49" s="21">
        <f>SUMIFS(Dépenses[Montant],Dépenses[Date],"&gt;="&amp;O$2,Dépenses[Date],"&lt;="&amp;O$3,Dépenses[Type],$A49)</f>
        <v>0</v>
      </c>
      <c r="P49" s="22">
        <f t="shared" si="5"/>
        <v>0</v>
      </c>
      <c r="Q49" s="39">
        <f t="shared" si="6"/>
        <v>0</v>
      </c>
      <c r="R49" s="90" t="str">
        <f t="shared" si="3"/>
        <v/>
      </c>
      <c r="S49" s="91"/>
    </row>
    <row r="50" spans="1:19" x14ac:dyDescent="0.25">
      <c r="A50" s="84"/>
      <c r="B50" s="82"/>
      <c r="C50" s="83"/>
      <c r="D50" s="21">
        <f>SUMIFS(Dépenses[Montant],Dépenses[Date],"&gt;="&amp;D$2,Dépenses[Date],"&lt;="&amp;D$3,Dépenses[Type],$A50)</f>
        <v>0</v>
      </c>
      <c r="E50" s="21">
        <f>SUMIFS(Dépenses[Montant],Dépenses[Date],"&gt;="&amp;E$2,Dépenses[Date],"&lt;="&amp;E$3,Dépenses[Type],$A50)</f>
        <v>0</v>
      </c>
      <c r="F50" s="21">
        <f>SUMIFS(Dépenses[Montant],Dépenses[Date],"&gt;="&amp;F$2,Dépenses[Date],"&lt;="&amp;F$3,Dépenses[Type],$A50)</f>
        <v>0</v>
      </c>
      <c r="G50" s="21">
        <f>SUMIFS(Dépenses[Montant],Dépenses[Date],"&gt;="&amp;G$2,Dépenses[Date],"&lt;="&amp;G$3,Dépenses[Type],$A50)</f>
        <v>0</v>
      </c>
      <c r="H50" s="21">
        <f>SUMIFS(Dépenses[Montant],Dépenses[Date],"&gt;="&amp;H$2,Dépenses[Date],"&lt;="&amp;H$3,Dépenses[Type],$A50)</f>
        <v>0</v>
      </c>
      <c r="I50" s="21">
        <f>SUMIFS(Dépenses[Montant],Dépenses[Date],"&gt;="&amp;I$2,Dépenses[Date],"&lt;="&amp;I$3,Dépenses[Type],$A50)</f>
        <v>0</v>
      </c>
      <c r="J50" s="21">
        <f>SUMIFS(Dépenses[Montant],Dépenses[Date],"&gt;="&amp;J$2,Dépenses[Date],"&lt;="&amp;J$3,Dépenses[Type],$A50)</f>
        <v>0</v>
      </c>
      <c r="K50" s="21">
        <f>SUMIFS(Dépenses[Montant],Dépenses[Date],"&gt;="&amp;K$2,Dépenses[Date],"&lt;="&amp;K$3,Dépenses[Type],$A50)</f>
        <v>0</v>
      </c>
      <c r="L50" s="21">
        <f>SUMIFS(Dépenses[Montant],Dépenses[Date],"&gt;="&amp;L$2,Dépenses[Date],"&lt;="&amp;L$3,Dépenses[Type],$A50)</f>
        <v>0</v>
      </c>
      <c r="M50" s="21">
        <f>SUMIFS(Dépenses[Montant],Dépenses[Date],"&gt;="&amp;M$2,Dépenses[Date],"&lt;="&amp;M$3,Dépenses[Type],$A50)</f>
        <v>0</v>
      </c>
      <c r="N50" s="21">
        <f>SUMIFS(Dépenses[Montant],Dépenses[Date],"&gt;="&amp;N$2,Dépenses[Date],"&lt;="&amp;N$3,Dépenses[Type],$A50)</f>
        <v>0</v>
      </c>
      <c r="O50" s="21">
        <f>SUMIFS(Dépenses[Montant],Dépenses[Date],"&gt;="&amp;O$2,Dépenses[Date],"&lt;="&amp;O$3,Dépenses[Type],$A50)</f>
        <v>0</v>
      </c>
      <c r="P50" s="22">
        <f t="shared" si="5"/>
        <v>0</v>
      </c>
      <c r="Q50" s="39">
        <f t="shared" si="6"/>
        <v>0</v>
      </c>
      <c r="R50" s="90" t="str">
        <f t="shared" si="3"/>
        <v/>
      </c>
      <c r="S50" s="91"/>
    </row>
    <row r="51" spans="1:19" x14ac:dyDescent="0.25">
      <c r="A51" s="84"/>
      <c r="B51" s="82"/>
      <c r="C51" s="83"/>
      <c r="D51" s="21">
        <f>SUMIFS(Dépenses[Montant],Dépenses[Date],"&gt;="&amp;D$2,Dépenses[Date],"&lt;="&amp;D$3,Dépenses[Type],$A51)</f>
        <v>0</v>
      </c>
      <c r="E51" s="21">
        <f>SUMIFS(Dépenses[Montant],Dépenses[Date],"&gt;="&amp;E$2,Dépenses[Date],"&lt;="&amp;E$3,Dépenses[Type],$A51)</f>
        <v>0</v>
      </c>
      <c r="F51" s="21">
        <f>SUMIFS(Dépenses[Montant],Dépenses[Date],"&gt;="&amp;F$2,Dépenses[Date],"&lt;="&amp;F$3,Dépenses[Type],$A51)</f>
        <v>0</v>
      </c>
      <c r="G51" s="21">
        <f>SUMIFS(Dépenses[Montant],Dépenses[Date],"&gt;="&amp;G$2,Dépenses[Date],"&lt;="&amp;G$3,Dépenses[Type],$A51)</f>
        <v>0</v>
      </c>
      <c r="H51" s="21">
        <f>SUMIFS(Dépenses[Montant],Dépenses[Date],"&gt;="&amp;H$2,Dépenses[Date],"&lt;="&amp;H$3,Dépenses[Type],$A51)</f>
        <v>0</v>
      </c>
      <c r="I51" s="21">
        <f>SUMIFS(Dépenses[Montant],Dépenses[Date],"&gt;="&amp;I$2,Dépenses[Date],"&lt;="&amp;I$3,Dépenses[Type],$A51)</f>
        <v>0</v>
      </c>
      <c r="J51" s="21">
        <f>SUMIFS(Dépenses[Montant],Dépenses[Date],"&gt;="&amp;J$2,Dépenses[Date],"&lt;="&amp;J$3,Dépenses[Type],$A51)</f>
        <v>0</v>
      </c>
      <c r="K51" s="21">
        <f>SUMIFS(Dépenses[Montant],Dépenses[Date],"&gt;="&amp;K$2,Dépenses[Date],"&lt;="&amp;K$3,Dépenses[Type],$A51)</f>
        <v>0</v>
      </c>
      <c r="L51" s="21">
        <f>SUMIFS(Dépenses[Montant],Dépenses[Date],"&gt;="&amp;L$2,Dépenses[Date],"&lt;="&amp;L$3,Dépenses[Type],$A51)</f>
        <v>0</v>
      </c>
      <c r="M51" s="21">
        <f>SUMIFS(Dépenses[Montant],Dépenses[Date],"&gt;="&amp;M$2,Dépenses[Date],"&lt;="&amp;M$3,Dépenses[Type],$A51)</f>
        <v>0</v>
      </c>
      <c r="N51" s="21">
        <f>SUMIFS(Dépenses[Montant],Dépenses[Date],"&gt;="&amp;N$2,Dépenses[Date],"&lt;="&amp;N$3,Dépenses[Type],$A51)</f>
        <v>0</v>
      </c>
      <c r="O51" s="21">
        <f>SUMIFS(Dépenses[Montant],Dépenses[Date],"&gt;="&amp;O$2,Dépenses[Date],"&lt;="&amp;O$3,Dépenses[Type],$A51)</f>
        <v>0</v>
      </c>
      <c r="P51" s="22">
        <f t="shared" si="5"/>
        <v>0</v>
      </c>
      <c r="Q51" s="39">
        <f t="shared" si="6"/>
        <v>0</v>
      </c>
      <c r="R51" s="90" t="str">
        <f t="shared" si="3"/>
        <v/>
      </c>
      <c r="S51" s="91"/>
    </row>
    <row r="52" spans="1:19" x14ac:dyDescent="0.25">
      <c r="A52" s="84"/>
      <c r="B52" s="82"/>
      <c r="C52" s="83"/>
      <c r="D52" s="21">
        <f>SUMIFS(Dépenses[Montant],Dépenses[Date],"&gt;="&amp;D$2,Dépenses[Date],"&lt;="&amp;D$3,Dépenses[Type],$A52)</f>
        <v>0</v>
      </c>
      <c r="E52" s="21">
        <f>SUMIFS(Dépenses[Montant],Dépenses[Date],"&gt;="&amp;E$2,Dépenses[Date],"&lt;="&amp;E$3,Dépenses[Type],$A52)</f>
        <v>0</v>
      </c>
      <c r="F52" s="21">
        <f>SUMIFS(Dépenses[Montant],Dépenses[Date],"&gt;="&amp;F$2,Dépenses[Date],"&lt;="&amp;F$3,Dépenses[Type],$A52)</f>
        <v>0</v>
      </c>
      <c r="G52" s="21">
        <f>SUMIFS(Dépenses[Montant],Dépenses[Date],"&gt;="&amp;G$2,Dépenses[Date],"&lt;="&amp;G$3,Dépenses[Type],$A52)</f>
        <v>0</v>
      </c>
      <c r="H52" s="21">
        <f>SUMIFS(Dépenses[Montant],Dépenses[Date],"&gt;="&amp;H$2,Dépenses[Date],"&lt;="&amp;H$3,Dépenses[Type],$A52)</f>
        <v>0</v>
      </c>
      <c r="I52" s="21">
        <f>SUMIFS(Dépenses[Montant],Dépenses[Date],"&gt;="&amp;I$2,Dépenses[Date],"&lt;="&amp;I$3,Dépenses[Type],$A52)</f>
        <v>0</v>
      </c>
      <c r="J52" s="21">
        <f>SUMIFS(Dépenses[Montant],Dépenses[Date],"&gt;="&amp;J$2,Dépenses[Date],"&lt;="&amp;J$3,Dépenses[Type],$A52)</f>
        <v>0</v>
      </c>
      <c r="K52" s="21">
        <f>SUMIFS(Dépenses[Montant],Dépenses[Date],"&gt;="&amp;K$2,Dépenses[Date],"&lt;="&amp;K$3,Dépenses[Type],$A52)</f>
        <v>0</v>
      </c>
      <c r="L52" s="21">
        <f>SUMIFS(Dépenses[Montant],Dépenses[Date],"&gt;="&amp;L$2,Dépenses[Date],"&lt;="&amp;L$3,Dépenses[Type],$A52)</f>
        <v>0</v>
      </c>
      <c r="M52" s="21">
        <f>SUMIFS(Dépenses[Montant],Dépenses[Date],"&gt;="&amp;M$2,Dépenses[Date],"&lt;="&amp;M$3,Dépenses[Type],$A52)</f>
        <v>0</v>
      </c>
      <c r="N52" s="21">
        <f>SUMIFS(Dépenses[Montant],Dépenses[Date],"&gt;="&amp;N$2,Dépenses[Date],"&lt;="&amp;N$3,Dépenses[Type],$A52)</f>
        <v>0</v>
      </c>
      <c r="O52" s="21">
        <f>SUMIFS(Dépenses[Montant],Dépenses[Date],"&gt;="&amp;O$2,Dépenses[Date],"&lt;="&amp;O$3,Dépenses[Type],$A52)</f>
        <v>0</v>
      </c>
      <c r="P52" s="22">
        <f t="shared" si="5"/>
        <v>0</v>
      </c>
      <c r="Q52" s="39">
        <f t="shared" si="6"/>
        <v>0</v>
      </c>
      <c r="R52" s="90" t="str">
        <f t="shared" si="3"/>
        <v/>
      </c>
      <c r="S52" s="91"/>
    </row>
    <row r="53" spans="1:19" x14ac:dyDescent="0.25">
      <c r="A53" s="84"/>
      <c r="B53" s="82"/>
      <c r="C53" s="83"/>
      <c r="D53" s="21">
        <f>SUMIFS(Dépenses[Montant],Dépenses[Date],"&gt;="&amp;D$2,Dépenses[Date],"&lt;="&amp;D$3,Dépenses[Type],$A53)</f>
        <v>0</v>
      </c>
      <c r="E53" s="21">
        <f>SUMIFS(Dépenses[Montant],Dépenses[Date],"&gt;="&amp;E$2,Dépenses[Date],"&lt;="&amp;E$3,Dépenses[Type],$A53)</f>
        <v>0</v>
      </c>
      <c r="F53" s="21">
        <f>SUMIFS(Dépenses[Montant],Dépenses[Date],"&gt;="&amp;F$2,Dépenses[Date],"&lt;="&amp;F$3,Dépenses[Type],$A53)</f>
        <v>0</v>
      </c>
      <c r="G53" s="21">
        <f>SUMIFS(Dépenses[Montant],Dépenses[Date],"&gt;="&amp;G$2,Dépenses[Date],"&lt;="&amp;G$3,Dépenses[Type],$A53)</f>
        <v>0</v>
      </c>
      <c r="H53" s="21">
        <f>SUMIFS(Dépenses[Montant],Dépenses[Date],"&gt;="&amp;H$2,Dépenses[Date],"&lt;="&amp;H$3,Dépenses[Type],$A53)</f>
        <v>0</v>
      </c>
      <c r="I53" s="21">
        <f>SUMIFS(Dépenses[Montant],Dépenses[Date],"&gt;="&amp;I$2,Dépenses[Date],"&lt;="&amp;I$3,Dépenses[Type],$A53)</f>
        <v>0</v>
      </c>
      <c r="J53" s="21">
        <f>SUMIFS(Dépenses[Montant],Dépenses[Date],"&gt;="&amp;J$2,Dépenses[Date],"&lt;="&amp;J$3,Dépenses[Type],$A53)</f>
        <v>0</v>
      </c>
      <c r="K53" s="21">
        <f>SUMIFS(Dépenses[Montant],Dépenses[Date],"&gt;="&amp;K$2,Dépenses[Date],"&lt;="&amp;K$3,Dépenses[Type],$A53)</f>
        <v>0</v>
      </c>
      <c r="L53" s="21">
        <f>SUMIFS(Dépenses[Montant],Dépenses[Date],"&gt;="&amp;L$2,Dépenses[Date],"&lt;="&amp;L$3,Dépenses[Type],$A53)</f>
        <v>0</v>
      </c>
      <c r="M53" s="21">
        <f>SUMIFS(Dépenses[Montant],Dépenses[Date],"&gt;="&amp;M$2,Dépenses[Date],"&lt;="&amp;M$3,Dépenses[Type],$A53)</f>
        <v>0</v>
      </c>
      <c r="N53" s="21">
        <f>SUMIFS(Dépenses[Montant],Dépenses[Date],"&gt;="&amp;N$2,Dépenses[Date],"&lt;="&amp;N$3,Dépenses[Type],$A53)</f>
        <v>0</v>
      </c>
      <c r="O53" s="21">
        <f>SUMIFS(Dépenses[Montant],Dépenses[Date],"&gt;="&amp;O$2,Dépenses[Date],"&lt;="&amp;O$3,Dépenses[Type],$A53)</f>
        <v>0</v>
      </c>
      <c r="P53" s="22">
        <f t="shared" si="5"/>
        <v>0</v>
      </c>
      <c r="Q53" s="39">
        <f t="shared" si="6"/>
        <v>0</v>
      </c>
      <c r="R53" s="90" t="str">
        <f t="shared" si="3"/>
        <v/>
      </c>
      <c r="S53" s="91"/>
    </row>
    <row r="54" spans="1:19" x14ac:dyDescent="0.25">
      <c r="A54" s="84"/>
      <c r="B54" s="82"/>
      <c r="C54" s="83"/>
      <c r="D54" s="21">
        <f>SUMIFS(Dépenses[Montant],Dépenses[Date],"&gt;="&amp;D$2,Dépenses[Date],"&lt;="&amp;D$3,Dépenses[Type],$A54)</f>
        <v>0</v>
      </c>
      <c r="E54" s="21">
        <f>SUMIFS(Dépenses[Montant],Dépenses[Date],"&gt;="&amp;E$2,Dépenses[Date],"&lt;="&amp;E$3,Dépenses[Type],$A54)</f>
        <v>0</v>
      </c>
      <c r="F54" s="21">
        <f>SUMIFS(Dépenses[Montant],Dépenses[Date],"&gt;="&amp;F$2,Dépenses[Date],"&lt;="&amp;F$3,Dépenses[Type],$A54)</f>
        <v>0</v>
      </c>
      <c r="G54" s="21">
        <f>SUMIFS(Dépenses[Montant],Dépenses[Date],"&gt;="&amp;G$2,Dépenses[Date],"&lt;="&amp;G$3,Dépenses[Type],$A54)</f>
        <v>0</v>
      </c>
      <c r="H54" s="21">
        <f>SUMIFS(Dépenses[Montant],Dépenses[Date],"&gt;="&amp;H$2,Dépenses[Date],"&lt;="&amp;H$3,Dépenses[Type],$A54)</f>
        <v>0</v>
      </c>
      <c r="I54" s="21">
        <f>SUMIFS(Dépenses[Montant],Dépenses[Date],"&gt;="&amp;I$2,Dépenses[Date],"&lt;="&amp;I$3,Dépenses[Type],$A54)</f>
        <v>0</v>
      </c>
      <c r="J54" s="21">
        <f>SUMIFS(Dépenses[Montant],Dépenses[Date],"&gt;="&amp;J$2,Dépenses[Date],"&lt;="&amp;J$3,Dépenses[Type],$A54)</f>
        <v>0</v>
      </c>
      <c r="K54" s="21">
        <f>SUMIFS(Dépenses[Montant],Dépenses[Date],"&gt;="&amp;K$2,Dépenses[Date],"&lt;="&amp;K$3,Dépenses[Type],$A54)</f>
        <v>0</v>
      </c>
      <c r="L54" s="21">
        <f>SUMIFS(Dépenses[Montant],Dépenses[Date],"&gt;="&amp;L$2,Dépenses[Date],"&lt;="&amp;L$3,Dépenses[Type],$A54)</f>
        <v>0</v>
      </c>
      <c r="M54" s="21">
        <f>SUMIFS(Dépenses[Montant],Dépenses[Date],"&gt;="&amp;M$2,Dépenses[Date],"&lt;="&amp;M$3,Dépenses[Type],$A54)</f>
        <v>0</v>
      </c>
      <c r="N54" s="21">
        <f>SUMIFS(Dépenses[Montant],Dépenses[Date],"&gt;="&amp;N$2,Dépenses[Date],"&lt;="&amp;N$3,Dépenses[Type],$A54)</f>
        <v>0</v>
      </c>
      <c r="O54" s="21">
        <f>SUMIFS(Dépenses[Montant],Dépenses[Date],"&gt;="&amp;O$2,Dépenses[Date],"&lt;="&amp;O$3,Dépenses[Type],$A54)</f>
        <v>0</v>
      </c>
      <c r="P54" s="22">
        <f t="shared" si="5"/>
        <v>0</v>
      </c>
      <c r="Q54" s="39">
        <f t="shared" si="6"/>
        <v>0</v>
      </c>
      <c r="R54" s="90" t="str">
        <f t="shared" si="3"/>
        <v/>
      </c>
      <c r="S54" s="91"/>
    </row>
    <row r="55" spans="1:19" x14ac:dyDescent="0.25">
      <c r="A55" s="84"/>
      <c r="B55" s="82"/>
      <c r="C55" s="83"/>
      <c r="D55" s="21">
        <f>SUMIFS(Dépenses[Montant],Dépenses[Date],"&gt;="&amp;D$2,Dépenses[Date],"&lt;="&amp;D$3,Dépenses[Type],$A55)</f>
        <v>0</v>
      </c>
      <c r="E55" s="21">
        <f>SUMIFS(Dépenses[Montant],Dépenses[Date],"&gt;="&amp;E$2,Dépenses[Date],"&lt;="&amp;E$3,Dépenses[Type],$A55)</f>
        <v>0</v>
      </c>
      <c r="F55" s="21">
        <f>SUMIFS(Dépenses[Montant],Dépenses[Date],"&gt;="&amp;F$2,Dépenses[Date],"&lt;="&amp;F$3,Dépenses[Type],$A55)</f>
        <v>0</v>
      </c>
      <c r="G55" s="21">
        <f>SUMIFS(Dépenses[Montant],Dépenses[Date],"&gt;="&amp;G$2,Dépenses[Date],"&lt;="&amp;G$3,Dépenses[Type],$A55)</f>
        <v>0</v>
      </c>
      <c r="H55" s="21">
        <f>SUMIFS(Dépenses[Montant],Dépenses[Date],"&gt;="&amp;H$2,Dépenses[Date],"&lt;="&amp;H$3,Dépenses[Type],$A55)</f>
        <v>0</v>
      </c>
      <c r="I55" s="21">
        <f>SUMIFS(Dépenses[Montant],Dépenses[Date],"&gt;="&amp;I$2,Dépenses[Date],"&lt;="&amp;I$3,Dépenses[Type],$A55)</f>
        <v>0</v>
      </c>
      <c r="J55" s="21">
        <f>SUMIFS(Dépenses[Montant],Dépenses[Date],"&gt;="&amp;J$2,Dépenses[Date],"&lt;="&amp;J$3,Dépenses[Type],$A55)</f>
        <v>0</v>
      </c>
      <c r="K55" s="21">
        <f>SUMIFS(Dépenses[Montant],Dépenses[Date],"&gt;="&amp;K$2,Dépenses[Date],"&lt;="&amp;K$3,Dépenses[Type],$A55)</f>
        <v>0</v>
      </c>
      <c r="L55" s="21">
        <f>SUMIFS(Dépenses[Montant],Dépenses[Date],"&gt;="&amp;L$2,Dépenses[Date],"&lt;="&amp;L$3,Dépenses[Type],$A55)</f>
        <v>0</v>
      </c>
      <c r="M55" s="21">
        <f>SUMIFS(Dépenses[Montant],Dépenses[Date],"&gt;="&amp;M$2,Dépenses[Date],"&lt;="&amp;M$3,Dépenses[Type],$A55)</f>
        <v>0</v>
      </c>
      <c r="N55" s="21">
        <f>SUMIFS(Dépenses[Montant],Dépenses[Date],"&gt;="&amp;N$2,Dépenses[Date],"&lt;="&amp;N$3,Dépenses[Type],$A55)</f>
        <v>0</v>
      </c>
      <c r="O55" s="21">
        <f>SUMIFS(Dépenses[Montant],Dépenses[Date],"&gt;="&amp;O$2,Dépenses[Date],"&lt;="&amp;O$3,Dépenses[Type],$A55)</f>
        <v>0</v>
      </c>
      <c r="P55" s="22">
        <f t="shared" si="5"/>
        <v>0</v>
      </c>
      <c r="Q55" s="39">
        <f t="shared" si="6"/>
        <v>0</v>
      </c>
      <c r="R55" s="90" t="str">
        <f t="shared" si="3"/>
        <v/>
      </c>
      <c r="S55" s="91"/>
    </row>
    <row r="56" spans="1:19" x14ac:dyDescent="0.25">
      <c r="A56" s="84"/>
      <c r="B56" s="82"/>
      <c r="C56" s="83"/>
      <c r="D56" s="21">
        <f>SUMIFS(Dépenses[Montant],Dépenses[Date],"&gt;="&amp;D$2,Dépenses[Date],"&lt;="&amp;D$3,Dépenses[Type],$A56)</f>
        <v>0</v>
      </c>
      <c r="E56" s="21">
        <f>SUMIFS(Dépenses[Montant],Dépenses[Date],"&gt;="&amp;E$2,Dépenses[Date],"&lt;="&amp;E$3,Dépenses[Type],$A56)</f>
        <v>0</v>
      </c>
      <c r="F56" s="21">
        <f>SUMIFS(Dépenses[Montant],Dépenses[Date],"&gt;="&amp;F$2,Dépenses[Date],"&lt;="&amp;F$3,Dépenses[Type],$A56)</f>
        <v>0</v>
      </c>
      <c r="G56" s="21">
        <f>SUMIFS(Dépenses[Montant],Dépenses[Date],"&gt;="&amp;G$2,Dépenses[Date],"&lt;="&amp;G$3,Dépenses[Type],$A56)</f>
        <v>0</v>
      </c>
      <c r="H56" s="21">
        <f>SUMIFS(Dépenses[Montant],Dépenses[Date],"&gt;="&amp;H$2,Dépenses[Date],"&lt;="&amp;H$3,Dépenses[Type],$A56)</f>
        <v>0</v>
      </c>
      <c r="I56" s="21">
        <f>SUMIFS(Dépenses[Montant],Dépenses[Date],"&gt;="&amp;I$2,Dépenses[Date],"&lt;="&amp;I$3,Dépenses[Type],$A56)</f>
        <v>0</v>
      </c>
      <c r="J56" s="21">
        <f>SUMIFS(Dépenses[Montant],Dépenses[Date],"&gt;="&amp;J$2,Dépenses[Date],"&lt;="&amp;J$3,Dépenses[Type],$A56)</f>
        <v>0</v>
      </c>
      <c r="K56" s="21">
        <f>SUMIFS(Dépenses[Montant],Dépenses[Date],"&gt;="&amp;K$2,Dépenses[Date],"&lt;="&amp;K$3,Dépenses[Type],$A56)</f>
        <v>0</v>
      </c>
      <c r="L56" s="21">
        <f>SUMIFS(Dépenses[Montant],Dépenses[Date],"&gt;="&amp;L$2,Dépenses[Date],"&lt;="&amp;L$3,Dépenses[Type],$A56)</f>
        <v>0</v>
      </c>
      <c r="M56" s="21">
        <f>SUMIFS(Dépenses[Montant],Dépenses[Date],"&gt;="&amp;M$2,Dépenses[Date],"&lt;="&amp;M$3,Dépenses[Type],$A56)</f>
        <v>0</v>
      </c>
      <c r="N56" s="21">
        <f>SUMIFS(Dépenses[Montant],Dépenses[Date],"&gt;="&amp;N$2,Dépenses[Date],"&lt;="&amp;N$3,Dépenses[Type],$A56)</f>
        <v>0</v>
      </c>
      <c r="O56" s="21">
        <f>SUMIFS(Dépenses[Montant],Dépenses[Date],"&gt;="&amp;O$2,Dépenses[Date],"&lt;="&amp;O$3,Dépenses[Type],$A56)</f>
        <v>0</v>
      </c>
      <c r="P56" s="22">
        <f t="shared" si="5"/>
        <v>0</v>
      </c>
      <c r="Q56" s="39">
        <f t="shared" si="6"/>
        <v>0</v>
      </c>
      <c r="R56" s="90" t="str">
        <f t="shared" si="3"/>
        <v/>
      </c>
      <c r="S56" s="91"/>
    </row>
    <row r="57" spans="1:19" x14ac:dyDescent="0.25">
      <c r="A57" s="84"/>
      <c r="B57" s="82"/>
      <c r="C57" s="83"/>
      <c r="D57" s="21">
        <f>SUMIFS(Dépenses[Montant],Dépenses[Date],"&gt;="&amp;D$2,Dépenses[Date],"&lt;="&amp;D$3,Dépenses[Type],$A57)</f>
        <v>0</v>
      </c>
      <c r="E57" s="21">
        <f>SUMIFS(Dépenses[Montant],Dépenses[Date],"&gt;="&amp;E$2,Dépenses[Date],"&lt;="&amp;E$3,Dépenses[Type],$A57)</f>
        <v>0</v>
      </c>
      <c r="F57" s="21">
        <f>SUMIFS(Dépenses[Montant],Dépenses[Date],"&gt;="&amp;F$2,Dépenses[Date],"&lt;="&amp;F$3,Dépenses[Type],$A57)</f>
        <v>0</v>
      </c>
      <c r="G57" s="21">
        <f>SUMIFS(Dépenses[Montant],Dépenses[Date],"&gt;="&amp;G$2,Dépenses[Date],"&lt;="&amp;G$3,Dépenses[Type],$A57)</f>
        <v>0</v>
      </c>
      <c r="H57" s="21">
        <f>SUMIFS(Dépenses[Montant],Dépenses[Date],"&gt;="&amp;H$2,Dépenses[Date],"&lt;="&amp;H$3,Dépenses[Type],$A57)</f>
        <v>0</v>
      </c>
      <c r="I57" s="21">
        <f>SUMIFS(Dépenses[Montant],Dépenses[Date],"&gt;="&amp;I$2,Dépenses[Date],"&lt;="&amp;I$3,Dépenses[Type],$A57)</f>
        <v>0</v>
      </c>
      <c r="J57" s="21">
        <f>SUMIFS(Dépenses[Montant],Dépenses[Date],"&gt;="&amp;J$2,Dépenses[Date],"&lt;="&amp;J$3,Dépenses[Type],$A57)</f>
        <v>0</v>
      </c>
      <c r="K57" s="21">
        <f>SUMIFS(Dépenses[Montant],Dépenses[Date],"&gt;="&amp;K$2,Dépenses[Date],"&lt;="&amp;K$3,Dépenses[Type],$A57)</f>
        <v>0</v>
      </c>
      <c r="L57" s="21">
        <f>SUMIFS(Dépenses[Montant],Dépenses[Date],"&gt;="&amp;L$2,Dépenses[Date],"&lt;="&amp;L$3,Dépenses[Type],$A57)</f>
        <v>0</v>
      </c>
      <c r="M57" s="21">
        <f>SUMIFS(Dépenses[Montant],Dépenses[Date],"&gt;="&amp;M$2,Dépenses[Date],"&lt;="&amp;M$3,Dépenses[Type],$A57)</f>
        <v>0</v>
      </c>
      <c r="N57" s="21">
        <f>SUMIFS(Dépenses[Montant],Dépenses[Date],"&gt;="&amp;N$2,Dépenses[Date],"&lt;="&amp;N$3,Dépenses[Type],$A57)</f>
        <v>0</v>
      </c>
      <c r="O57" s="21">
        <f>SUMIFS(Dépenses[Montant],Dépenses[Date],"&gt;="&amp;O$2,Dépenses[Date],"&lt;="&amp;O$3,Dépenses[Type],$A57)</f>
        <v>0</v>
      </c>
      <c r="P57" s="22">
        <f t="shared" si="5"/>
        <v>0</v>
      </c>
      <c r="Q57" s="39">
        <f t="shared" si="6"/>
        <v>0</v>
      </c>
      <c r="R57" s="90" t="str">
        <f t="shared" si="3"/>
        <v/>
      </c>
      <c r="S57" s="91"/>
    </row>
    <row r="58" spans="1:19" x14ac:dyDescent="0.25">
      <c r="A58" s="84"/>
      <c r="B58" s="82"/>
      <c r="C58" s="83"/>
      <c r="D58" s="21">
        <f>SUMIFS(Dépenses[Montant],Dépenses[Date],"&gt;="&amp;D$2,Dépenses[Date],"&lt;="&amp;D$3,Dépenses[Type],$A58)</f>
        <v>0</v>
      </c>
      <c r="E58" s="21">
        <f>SUMIFS(Dépenses[Montant],Dépenses[Date],"&gt;="&amp;E$2,Dépenses[Date],"&lt;="&amp;E$3,Dépenses[Type],$A58)</f>
        <v>0</v>
      </c>
      <c r="F58" s="21">
        <f>SUMIFS(Dépenses[Montant],Dépenses[Date],"&gt;="&amp;F$2,Dépenses[Date],"&lt;="&amp;F$3,Dépenses[Type],$A58)</f>
        <v>0</v>
      </c>
      <c r="G58" s="21">
        <f>SUMIFS(Dépenses[Montant],Dépenses[Date],"&gt;="&amp;G$2,Dépenses[Date],"&lt;="&amp;G$3,Dépenses[Type],$A58)</f>
        <v>0</v>
      </c>
      <c r="H58" s="21">
        <f>SUMIFS(Dépenses[Montant],Dépenses[Date],"&gt;="&amp;H$2,Dépenses[Date],"&lt;="&amp;H$3,Dépenses[Type],$A58)</f>
        <v>0</v>
      </c>
      <c r="I58" s="21">
        <f>SUMIFS(Dépenses[Montant],Dépenses[Date],"&gt;="&amp;I$2,Dépenses[Date],"&lt;="&amp;I$3,Dépenses[Type],$A58)</f>
        <v>0</v>
      </c>
      <c r="J58" s="21">
        <f>SUMIFS(Dépenses[Montant],Dépenses[Date],"&gt;="&amp;J$2,Dépenses[Date],"&lt;="&amp;J$3,Dépenses[Type],$A58)</f>
        <v>0</v>
      </c>
      <c r="K58" s="21">
        <f>SUMIFS(Dépenses[Montant],Dépenses[Date],"&gt;="&amp;K$2,Dépenses[Date],"&lt;="&amp;K$3,Dépenses[Type],$A58)</f>
        <v>0</v>
      </c>
      <c r="L58" s="21">
        <f>SUMIFS(Dépenses[Montant],Dépenses[Date],"&gt;="&amp;L$2,Dépenses[Date],"&lt;="&amp;L$3,Dépenses[Type],$A58)</f>
        <v>0</v>
      </c>
      <c r="M58" s="21">
        <f>SUMIFS(Dépenses[Montant],Dépenses[Date],"&gt;="&amp;M$2,Dépenses[Date],"&lt;="&amp;M$3,Dépenses[Type],$A58)</f>
        <v>0</v>
      </c>
      <c r="N58" s="21">
        <f>SUMIFS(Dépenses[Montant],Dépenses[Date],"&gt;="&amp;N$2,Dépenses[Date],"&lt;="&amp;N$3,Dépenses[Type],$A58)</f>
        <v>0</v>
      </c>
      <c r="O58" s="21">
        <f>SUMIFS(Dépenses[Montant],Dépenses[Date],"&gt;="&amp;O$2,Dépenses[Date],"&lt;="&amp;O$3,Dépenses[Type],$A58)</f>
        <v>0</v>
      </c>
      <c r="P58" s="22">
        <f t="shared" si="5"/>
        <v>0</v>
      </c>
      <c r="Q58" s="39">
        <f t="shared" si="6"/>
        <v>0</v>
      </c>
      <c r="R58" s="90" t="str">
        <f t="shared" si="3"/>
        <v/>
      </c>
      <c r="S58" s="91"/>
    </row>
    <row r="59" spans="1:19" x14ac:dyDescent="0.25">
      <c r="A59" s="84"/>
      <c r="B59" s="82"/>
      <c r="C59" s="83"/>
      <c r="D59" s="21">
        <f>SUMIFS(Dépenses[Montant],Dépenses[Date],"&gt;="&amp;D$2,Dépenses[Date],"&lt;="&amp;D$3,Dépenses[Type],$A59)</f>
        <v>0</v>
      </c>
      <c r="E59" s="21">
        <f>SUMIFS(Dépenses[Montant],Dépenses[Date],"&gt;="&amp;E$2,Dépenses[Date],"&lt;="&amp;E$3,Dépenses[Type],$A59)</f>
        <v>0</v>
      </c>
      <c r="F59" s="21">
        <f>SUMIFS(Dépenses[Montant],Dépenses[Date],"&gt;="&amp;F$2,Dépenses[Date],"&lt;="&amp;F$3,Dépenses[Type],$A59)</f>
        <v>0</v>
      </c>
      <c r="G59" s="21">
        <f>SUMIFS(Dépenses[Montant],Dépenses[Date],"&gt;="&amp;G$2,Dépenses[Date],"&lt;="&amp;G$3,Dépenses[Type],$A59)</f>
        <v>0</v>
      </c>
      <c r="H59" s="21">
        <f>SUMIFS(Dépenses[Montant],Dépenses[Date],"&gt;="&amp;H$2,Dépenses[Date],"&lt;="&amp;H$3,Dépenses[Type],$A59)</f>
        <v>0</v>
      </c>
      <c r="I59" s="21">
        <f>SUMIFS(Dépenses[Montant],Dépenses[Date],"&gt;="&amp;I$2,Dépenses[Date],"&lt;="&amp;I$3,Dépenses[Type],$A59)</f>
        <v>0</v>
      </c>
      <c r="J59" s="21">
        <f>SUMIFS(Dépenses[Montant],Dépenses[Date],"&gt;="&amp;J$2,Dépenses[Date],"&lt;="&amp;J$3,Dépenses[Type],$A59)</f>
        <v>0</v>
      </c>
      <c r="K59" s="21">
        <f>SUMIFS(Dépenses[Montant],Dépenses[Date],"&gt;="&amp;K$2,Dépenses[Date],"&lt;="&amp;K$3,Dépenses[Type],$A59)</f>
        <v>0</v>
      </c>
      <c r="L59" s="21">
        <f>SUMIFS(Dépenses[Montant],Dépenses[Date],"&gt;="&amp;L$2,Dépenses[Date],"&lt;="&amp;L$3,Dépenses[Type],$A59)</f>
        <v>0</v>
      </c>
      <c r="M59" s="21">
        <f>SUMIFS(Dépenses[Montant],Dépenses[Date],"&gt;="&amp;M$2,Dépenses[Date],"&lt;="&amp;M$3,Dépenses[Type],$A59)</f>
        <v>0</v>
      </c>
      <c r="N59" s="21">
        <f>SUMIFS(Dépenses[Montant],Dépenses[Date],"&gt;="&amp;N$2,Dépenses[Date],"&lt;="&amp;N$3,Dépenses[Type],$A59)</f>
        <v>0</v>
      </c>
      <c r="O59" s="21">
        <f>SUMIFS(Dépenses[Montant],Dépenses[Date],"&gt;="&amp;O$2,Dépenses[Date],"&lt;="&amp;O$3,Dépenses[Type],$A59)</f>
        <v>0</v>
      </c>
      <c r="P59" s="22">
        <f t="shared" si="5"/>
        <v>0</v>
      </c>
      <c r="Q59" s="39">
        <f t="shared" si="6"/>
        <v>0</v>
      </c>
      <c r="R59" s="90" t="str">
        <f t="shared" si="3"/>
        <v/>
      </c>
      <c r="S59" s="91"/>
    </row>
    <row r="60" spans="1:19" x14ac:dyDescent="0.25">
      <c r="A60" s="84"/>
      <c r="B60" s="82"/>
      <c r="C60" s="83"/>
      <c r="D60" s="21">
        <f>SUMIFS(Dépenses[Montant],Dépenses[Date],"&gt;="&amp;D$2,Dépenses[Date],"&lt;="&amp;D$3,Dépenses[Type],$A60)</f>
        <v>0</v>
      </c>
      <c r="E60" s="21">
        <f>SUMIFS(Dépenses[Montant],Dépenses[Date],"&gt;="&amp;E$2,Dépenses[Date],"&lt;="&amp;E$3,Dépenses[Type],$A60)</f>
        <v>0</v>
      </c>
      <c r="F60" s="21">
        <f>SUMIFS(Dépenses[Montant],Dépenses[Date],"&gt;="&amp;F$2,Dépenses[Date],"&lt;="&amp;F$3,Dépenses[Type],$A60)</f>
        <v>0</v>
      </c>
      <c r="G60" s="21">
        <f>SUMIFS(Dépenses[Montant],Dépenses[Date],"&gt;="&amp;G$2,Dépenses[Date],"&lt;="&amp;G$3,Dépenses[Type],$A60)</f>
        <v>0</v>
      </c>
      <c r="H60" s="21">
        <f>SUMIFS(Dépenses[Montant],Dépenses[Date],"&gt;="&amp;H$2,Dépenses[Date],"&lt;="&amp;H$3,Dépenses[Type],$A60)</f>
        <v>0</v>
      </c>
      <c r="I60" s="21">
        <f>SUMIFS(Dépenses[Montant],Dépenses[Date],"&gt;="&amp;I$2,Dépenses[Date],"&lt;="&amp;I$3,Dépenses[Type],$A60)</f>
        <v>0</v>
      </c>
      <c r="J60" s="21">
        <f>SUMIFS(Dépenses[Montant],Dépenses[Date],"&gt;="&amp;J$2,Dépenses[Date],"&lt;="&amp;J$3,Dépenses[Type],$A60)</f>
        <v>0</v>
      </c>
      <c r="K60" s="21">
        <f>SUMIFS(Dépenses[Montant],Dépenses[Date],"&gt;="&amp;K$2,Dépenses[Date],"&lt;="&amp;K$3,Dépenses[Type],$A60)</f>
        <v>0</v>
      </c>
      <c r="L60" s="21">
        <f>SUMIFS(Dépenses[Montant],Dépenses[Date],"&gt;="&amp;L$2,Dépenses[Date],"&lt;="&amp;L$3,Dépenses[Type],$A60)</f>
        <v>0</v>
      </c>
      <c r="M60" s="21">
        <f>SUMIFS(Dépenses[Montant],Dépenses[Date],"&gt;="&amp;M$2,Dépenses[Date],"&lt;="&amp;M$3,Dépenses[Type],$A60)</f>
        <v>0</v>
      </c>
      <c r="N60" s="21">
        <f>SUMIFS(Dépenses[Montant],Dépenses[Date],"&gt;="&amp;N$2,Dépenses[Date],"&lt;="&amp;N$3,Dépenses[Type],$A60)</f>
        <v>0</v>
      </c>
      <c r="O60" s="21">
        <f>SUMIFS(Dépenses[Montant],Dépenses[Date],"&gt;="&amp;O$2,Dépenses[Date],"&lt;="&amp;O$3,Dépenses[Type],$A60)</f>
        <v>0</v>
      </c>
      <c r="P60" s="22">
        <f t="shared" si="5"/>
        <v>0</v>
      </c>
      <c r="Q60" s="39">
        <f t="shared" si="6"/>
        <v>0</v>
      </c>
      <c r="R60" s="90" t="str">
        <f t="shared" si="3"/>
        <v/>
      </c>
      <c r="S60" s="91"/>
    </row>
    <row r="61" spans="1:19" x14ac:dyDescent="0.25">
      <c r="A61" s="84"/>
      <c r="B61" s="82"/>
      <c r="C61" s="83"/>
      <c r="D61" s="21">
        <f>SUMIFS(Dépenses[Montant],Dépenses[Date],"&gt;="&amp;D$2,Dépenses[Date],"&lt;="&amp;D$3,Dépenses[Type],$A61)</f>
        <v>0</v>
      </c>
      <c r="E61" s="21">
        <f>SUMIFS(Dépenses[Montant],Dépenses[Date],"&gt;="&amp;E$2,Dépenses[Date],"&lt;="&amp;E$3,Dépenses[Type],$A61)</f>
        <v>0</v>
      </c>
      <c r="F61" s="21">
        <f>SUMIFS(Dépenses[Montant],Dépenses[Date],"&gt;="&amp;F$2,Dépenses[Date],"&lt;="&amp;F$3,Dépenses[Type],$A61)</f>
        <v>0</v>
      </c>
      <c r="G61" s="21">
        <f>SUMIFS(Dépenses[Montant],Dépenses[Date],"&gt;="&amp;G$2,Dépenses[Date],"&lt;="&amp;G$3,Dépenses[Type],$A61)</f>
        <v>0</v>
      </c>
      <c r="H61" s="21">
        <f>SUMIFS(Dépenses[Montant],Dépenses[Date],"&gt;="&amp;H$2,Dépenses[Date],"&lt;="&amp;H$3,Dépenses[Type],$A61)</f>
        <v>0</v>
      </c>
      <c r="I61" s="21">
        <f>SUMIFS(Dépenses[Montant],Dépenses[Date],"&gt;="&amp;I$2,Dépenses[Date],"&lt;="&amp;I$3,Dépenses[Type],$A61)</f>
        <v>0</v>
      </c>
      <c r="J61" s="21">
        <f>SUMIFS(Dépenses[Montant],Dépenses[Date],"&gt;="&amp;J$2,Dépenses[Date],"&lt;="&amp;J$3,Dépenses[Type],$A61)</f>
        <v>0</v>
      </c>
      <c r="K61" s="21">
        <f>SUMIFS(Dépenses[Montant],Dépenses[Date],"&gt;="&amp;K$2,Dépenses[Date],"&lt;="&amp;K$3,Dépenses[Type],$A61)</f>
        <v>0</v>
      </c>
      <c r="L61" s="21">
        <f>SUMIFS(Dépenses[Montant],Dépenses[Date],"&gt;="&amp;L$2,Dépenses[Date],"&lt;="&amp;L$3,Dépenses[Type],$A61)</f>
        <v>0</v>
      </c>
      <c r="M61" s="21">
        <f>SUMIFS(Dépenses[Montant],Dépenses[Date],"&gt;="&amp;M$2,Dépenses[Date],"&lt;="&amp;M$3,Dépenses[Type],$A61)</f>
        <v>0</v>
      </c>
      <c r="N61" s="21">
        <f>SUMIFS(Dépenses[Montant],Dépenses[Date],"&gt;="&amp;N$2,Dépenses[Date],"&lt;="&amp;N$3,Dépenses[Type],$A61)</f>
        <v>0</v>
      </c>
      <c r="O61" s="21">
        <f>SUMIFS(Dépenses[Montant],Dépenses[Date],"&gt;="&amp;O$2,Dépenses[Date],"&lt;="&amp;O$3,Dépenses[Type],$A61)</f>
        <v>0</v>
      </c>
      <c r="P61" s="22">
        <f t="shared" si="5"/>
        <v>0</v>
      </c>
      <c r="Q61" s="39">
        <f t="shared" si="6"/>
        <v>0</v>
      </c>
      <c r="R61" s="90" t="str">
        <f t="shared" si="3"/>
        <v/>
      </c>
      <c r="S61" s="91"/>
    </row>
    <row r="62" spans="1:19" x14ac:dyDescent="0.25">
      <c r="A62" s="84"/>
      <c r="B62" s="82"/>
      <c r="C62" s="83"/>
      <c r="D62" s="21">
        <f>SUMIFS(Dépenses[Montant],Dépenses[Date],"&gt;="&amp;D$2,Dépenses[Date],"&lt;="&amp;D$3,Dépenses[Type],$A62)</f>
        <v>0</v>
      </c>
      <c r="E62" s="21">
        <f>SUMIFS(Dépenses[Montant],Dépenses[Date],"&gt;="&amp;E$2,Dépenses[Date],"&lt;="&amp;E$3,Dépenses[Type],$A62)</f>
        <v>0</v>
      </c>
      <c r="F62" s="21">
        <f>SUMIFS(Dépenses[Montant],Dépenses[Date],"&gt;="&amp;F$2,Dépenses[Date],"&lt;="&amp;F$3,Dépenses[Type],$A62)</f>
        <v>0</v>
      </c>
      <c r="G62" s="21">
        <f>SUMIFS(Dépenses[Montant],Dépenses[Date],"&gt;="&amp;G$2,Dépenses[Date],"&lt;="&amp;G$3,Dépenses[Type],$A62)</f>
        <v>0</v>
      </c>
      <c r="H62" s="21">
        <f>SUMIFS(Dépenses[Montant],Dépenses[Date],"&gt;="&amp;H$2,Dépenses[Date],"&lt;="&amp;H$3,Dépenses[Type],$A62)</f>
        <v>0</v>
      </c>
      <c r="I62" s="21">
        <f>SUMIFS(Dépenses[Montant],Dépenses[Date],"&gt;="&amp;I$2,Dépenses[Date],"&lt;="&amp;I$3,Dépenses[Type],$A62)</f>
        <v>0</v>
      </c>
      <c r="J62" s="21">
        <f>SUMIFS(Dépenses[Montant],Dépenses[Date],"&gt;="&amp;J$2,Dépenses[Date],"&lt;="&amp;J$3,Dépenses[Type],$A62)</f>
        <v>0</v>
      </c>
      <c r="K62" s="21">
        <f>SUMIFS(Dépenses[Montant],Dépenses[Date],"&gt;="&amp;K$2,Dépenses[Date],"&lt;="&amp;K$3,Dépenses[Type],$A62)</f>
        <v>0</v>
      </c>
      <c r="L62" s="21">
        <f>SUMIFS(Dépenses[Montant],Dépenses[Date],"&gt;="&amp;L$2,Dépenses[Date],"&lt;="&amp;L$3,Dépenses[Type],$A62)</f>
        <v>0</v>
      </c>
      <c r="M62" s="21">
        <f>SUMIFS(Dépenses[Montant],Dépenses[Date],"&gt;="&amp;M$2,Dépenses[Date],"&lt;="&amp;M$3,Dépenses[Type],$A62)</f>
        <v>0</v>
      </c>
      <c r="N62" s="21">
        <f>SUMIFS(Dépenses[Montant],Dépenses[Date],"&gt;="&amp;N$2,Dépenses[Date],"&lt;="&amp;N$3,Dépenses[Type],$A62)</f>
        <v>0</v>
      </c>
      <c r="O62" s="21">
        <f>SUMIFS(Dépenses[Montant],Dépenses[Date],"&gt;="&amp;O$2,Dépenses[Date],"&lt;="&amp;O$3,Dépenses[Type],$A62)</f>
        <v>0</v>
      </c>
      <c r="P62" s="22">
        <f t="shared" si="5"/>
        <v>0</v>
      </c>
      <c r="Q62" s="39">
        <f t="shared" si="6"/>
        <v>0</v>
      </c>
      <c r="R62" s="90" t="str">
        <f t="shared" si="3"/>
        <v/>
      </c>
      <c r="S62" s="91"/>
    </row>
    <row r="63" spans="1:19" x14ac:dyDescent="0.25">
      <c r="A63" s="84"/>
      <c r="B63" s="82"/>
      <c r="C63" s="83"/>
      <c r="D63" s="21">
        <f>SUMIFS(Dépenses[Montant],Dépenses[Date],"&gt;="&amp;D$2,Dépenses[Date],"&lt;="&amp;D$3,Dépenses[Type],$A63)</f>
        <v>0</v>
      </c>
      <c r="E63" s="21">
        <f>SUMIFS(Dépenses[Montant],Dépenses[Date],"&gt;="&amp;E$2,Dépenses[Date],"&lt;="&amp;E$3,Dépenses[Type],$A63)</f>
        <v>0</v>
      </c>
      <c r="F63" s="21">
        <f>SUMIFS(Dépenses[Montant],Dépenses[Date],"&gt;="&amp;F$2,Dépenses[Date],"&lt;="&amp;F$3,Dépenses[Type],$A63)</f>
        <v>0</v>
      </c>
      <c r="G63" s="21">
        <f>SUMIFS(Dépenses[Montant],Dépenses[Date],"&gt;="&amp;G$2,Dépenses[Date],"&lt;="&amp;G$3,Dépenses[Type],$A63)</f>
        <v>0</v>
      </c>
      <c r="H63" s="21">
        <f>SUMIFS(Dépenses[Montant],Dépenses[Date],"&gt;="&amp;H$2,Dépenses[Date],"&lt;="&amp;H$3,Dépenses[Type],$A63)</f>
        <v>0</v>
      </c>
      <c r="I63" s="21">
        <f>SUMIFS(Dépenses[Montant],Dépenses[Date],"&gt;="&amp;I$2,Dépenses[Date],"&lt;="&amp;I$3,Dépenses[Type],$A63)</f>
        <v>0</v>
      </c>
      <c r="J63" s="21">
        <f>SUMIFS(Dépenses[Montant],Dépenses[Date],"&gt;="&amp;J$2,Dépenses[Date],"&lt;="&amp;J$3,Dépenses[Type],$A63)</f>
        <v>0</v>
      </c>
      <c r="K63" s="21">
        <f>SUMIFS(Dépenses[Montant],Dépenses[Date],"&gt;="&amp;K$2,Dépenses[Date],"&lt;="&amp;K$3,Dépenses[Type],$A63)</f>
        <v>0</v>
      </c>
      <c r="L63" s="21">
        <f>SUMIFS(Dépenses[Montant],Dépenses[Date],"&gt;="&amp;L$2,Dépenses[Date],"&lt;="&amp;L$3,Dépenses[Type],$A63)</f>
        <v>0</v>
      </c>
      <c r="M63" s="21">
        <f>SUMIFS(Dépenses[Montant],Dépenses[Date],"&gt;="&amp;M$2,Dépenses[Date],"&lt;="&amp;M$3,Dépenses[Type],$A63)</f>
        <v>0</v>
      </c>
      <c r="N63" s="21">
        <f>SUMIFS(Dépenses[Montant],Dépenses[Date],"&gt;="&amp;N$2,Dépenses[Date],"&lt;="&amp;N$3,Dépenses[Type],$A63)</f>
        <v>0</v>
      </c>
      <c r="O63" s="21">
        <f>SUMIFS(Dépenses[Montant],Dépenses[Date],"&gt;="&amp;O$2,Dépenses[Date],"&lt;="&amp;O$3,Dépenses[Type],$A63)</f>
        <v>0</v>
      </c>
      <c r="P63" s="22">
        <f t="shared" si="5"/>
        <v>0</v>
      </c>
      <c r="Q63" s="39">
        <f t="shared" si="6"/>
        <v>0</v>
      </c>
      <c r="R63" s="90" t="str">
        <f t="shared" si="3"/>
        <v/>
      </c>
      <c r="S63" s="91"/>
    </row>
    <row r="64" spans="1:19" x14ac:dyDescent="0.25">
      <c r="A64" s="84"/>
      <c r="B64" s="82"/>
      <c r="C64" s="83"/>
      <c r="D64" s="21">
        <f>SUMIFS(Dépenses[Montant],Dépenses[Date],"&gt;="&amp;D$2,Dépenses[Date],"&lt;="&amp;D$3,Dépenses[Type],$A64)</f>
        <v>0</v>
      </c>
      <c r="E64" s="21">
        <f>SUMIFS(Dépenses[Montant],Dépenses[Date],"&gt;="&amp;E$2,Dépenses[Date],"&lt;="&amp;E$3,Dépenses[Type],$A64)</f>
        <v>0</v>
      </c>
      <c r="F64" s="21">
        <f>SUMIFS(Dépenses[Montant],Dépenses[Date],"&gt;="&amp;F$2,Dépenses[Date],"&lt;="&amp;F$3,Dépenses[Type],$A64)</f>
        <v>0</v>
      </c>
      <c r="G64" s="21">
        <f>SUMIFS(Dépenses[Montant],Dépenses[Date],"&gt;="&amp;G$2,Dépenses[Date],"&lt;="&amp;G$3,Dépenses[Type],$A64)</f>
        <v>0</v>
      </c>
      <c r="H64" s="21">
        <f>SUMIFS(Dépenses[Montant],Dépenses[Date],"&gt;="&amp;H$2,Dépenses[Date],"&lt;="&amp;H$3,Dépenses[Type],$A64)</f>
        <v>0</v>
      </c>
      <c r="I64" s="21">
        <f>SUMIFS(Dépenses[Montant],Dépenses[Date],"&gt;="&amp;I$2,Dépenses[Date],"&lt;="&amp;I$3,Dépenses[Type],$A64)</f>
        <v>0</v>
      </c>
      <c r="J64" s="21">
        <f>SUMIFS(Dépenses[Montant],Dépenses[Date],"&gt;="&amp;J$2,Dépenses[Date],"&lt;="&amp;J$3,Dépenses[Type],$A64)</f>
        <v>0</v>
      </c>
      <c r="K64" s="21">
        <f>SUMIFS(Dépenses[Montant],Dépenses[Date],"&gt;="&amp;K$2,Dépenses[Date],"&lt;="&amp;K$3,Dépenses[Type],$A64)</f>
        <v>0</v>
      </c>
      <c r="L64" s="21">
        <f>SUMIFS(Dépenses[Montant],Dépenses[Date],"&gt;="&amp;L$2,Dépenses[Date],"&lt;="&amp;L$3,Dépenses[Type],$A64)</f>
        <v>0</v>
      </c>
      <c r="M64" s="21">
        <f>SUMIFS(Dépenses[Montant],Dépenses[Date],"&gt;="&amp;M$2,Dépenses[Date],"&lt;="&amp;M$3,Dépenses[Type],$A64)</f>
        <v>0</v>
      </c>
      <c r="N64" s="21">
        <f>SUMIFS(Dépenses[Montant],Dépenses[Date],"&gt;="&amp;N$2,Dépenses[Date],"&lt;="&amp;N$3,Dépenses[Type],$A64)</f>
        <v>0</v>
      </c>
      <c r="O64" s="21">
        <f>SUMIFS(Dépenses[Montant],Dépenses[Date],"&gt;="&amp;O$2,Dépenses[Date],"&lt;="&amp;O$3,Dépenses[Type],$A64)</f>
        <v>0</v>
      </c>
      <c r="P64" s="22">
        <f t="shared" si="5"/>
        <v>0</v>
      </c>
      <c r="Q64" s="39">
        <f t="shared" si="6"/>
        <v>0</v>
      </c>
      <c r="R64" s="90" t="str">
        <f t="shared" si="3"/>
        <v/>
      </c>
      <c r="S64" s="91"/>
    </row>
    <row r="65" spans="1:19" x14ac:dyDescent="0.25">
      <c r="A65" s="84"/>
      <c r="B65" s="82"/>
      <c r="C65" s="83"/>
      <c r="D65" s="21">
        <f>SUMIFS(Dépenses[Montant],Dépenses[Date],"&gt;="&amp;D$2,Dépenses[Date],"&lt;="&amp;D$3,Dépenses[Type],$A65)</f>
        <v>0</v>
      </c>
      <c r="E65" s="21">
        <f>SUMIFS(Dépenses[Montant],Dépenses[Date],"&gt;="&amp;E$2,Dépenses[Date],"&lt;="&amp;E$3,Dépenses[Type],$A65)</f>
        <v>0</v>
      </c>
      <c r="F65" s="21">
        <f>SUMIFS(Dépenses[Montant],Dépenses[Date],"&gt;="&amp;F$2,Dépenses[Date],"&lt;="&amp;F$3,Dépenses[Type],$A65)</f>
        <v>0</v>
      </c>
      <c r="G65" s="21">
        <f>SUMIFS(Dépenses[Montant],Dépenses[Date],"&gt;="&amp;G$2,Dépenses[Date],"&lt;="&amp;G$3,Dépenses[Type],$A65)</f>
        <v>0</v>
      </c>
      <c r="H65" s="21">
        <f>SUMIFS(Dépenses[Montant],Dépenses[Date],"&gt;="&amp;H$2,Dépenses[Date],"&lt;="&amp;H$3,Dépenses[Type],$A65)</f>
        <v>0</v>
      </c>
      <c r="I65" s="21">
        <f>SUMIFS(Dépenses[Montant],Dépenses[Date],"&gt;="&amp;I$2,Dépenses[Date],"&lt;="&amp;I$3,Dépenses[Type],$A65)</f>
        <v>0</v>
      </c>
      <c r="J65" s="21">
        <f>SUMIFS(Dépenses[Montant],Dépenses[Date],"&gt;="&amp;J$2,Dépenses[Date],"&lt;="&amp;J$3,Dépenses[Type],$A65)</f>
        <v>0</v>
      </c>
      <c r="K65" s="21">
        <f>SUMIFS(Dépenses[Montant],Dépenses[Date],"&gt;="&amp;K$2,Dépenses[Date],"&lt;="&amp;K$3,Dépenses[Type],$A65)</f>
        <v>0</v>
      </c>
      <c r="L65" s="21">
        <f>SUMIFS(Dépenses[Montant],Dépenses[Date],"&gt;="&amp;L$2,Dépenses[Date],"&lt;="&amp;L$3,Dépenses[Type],$A65)</f>
        <v>0</v>
      </c>
      <c r="M65" s="21">
        <f>SUMIFS(Dépenses[Montant],Dépenses[Date],"&gt;="&amp;M$2,Dépenses[Date],"&lt;="&amp;M$3,Dépenses[Type],$A65)</f>
        <v>0</v>
      </c>
      <c r="N65" s="21">
        <f>SUMIFS(Dépenses[Montant],Dépenses[Date],"&gt;="&amp;N$2,Dépenses[Date],"&lt;="&amp;N$3,Dépenses[Type],$A65)</f>
        <v>0</v>
      </c>
      <c r="O65" s="21">
        <f>SUMIFS(Dépenses[Montant],Dépenses[Date],"&gt;="&amp;O$2,Dépenses[Date],"&lt;="&amp;O$3,Dépenses[Type],$A65)</f>
        <v>0</v>
      </c>
      <c r="P65" s="22">
        <f t="shared" si="5"/>
        <v>0</v>
      </c>
      <c r="Q65" s="39">
        <f t="shared" si="6"/>
        <v>0</v>
      </c>
      <c r="R65" s="90" t="str">
        <f t="shared" si="3"/>
        <v/>
      </c>
      <c r="S65" s="91"/>
    </row>
    <row r="66" spans="1:19" x14ac:dyDescent="0.25">
      <c r="A66" s="84"/>
      <c r="B66" s="82"/>
      <c r="C66" s="83"/>
      <c r="D66" s="21">
        <f>SUMIFS(Dépenses[Montant],Dépenses[Date],"&gt;="&amp;D$2,Dépenses[Date],"&lt;="&amp;D$3,Dépenses[Type],$A66)</f>
        <v>0</v>
      </c>
      <c r="E66" s="21">
        <f>SUMIFS(Dépenses[Montant],Dépenses[Date],"&gt;="&amp;E$2,Dépenses[Date],"&lt;="&amp;E$3,Dépenses[Type],$A66)</f>
        <v>0</v>
      </c>
      <c r="F66" s="21">
        <f>SUMIFS(Dépenses[Montant],Dépenses[Date],"&gt;="&amp;F$2,Dépenses[Date],"&lt;="&amp;F$3,Dépenses[Type],$A66)</f>
        <v>0</v>
      </c>
      <c r="G66" s="21">
        <f>SUMIFS(Dépenses[Montant],Dépenses[Date],"&gt;="&amp;G$2,Dépenses[Date],"&lt;="&amp;G$3,Dépenses[Type],$A66)</f>
        <v>0</v>
      </c>
      <c r="H66" s="21">
        <f>SUMIFS(Dépenses[Montant],Dépenses[Date],"&gt;="&amp;H$2,Dépenses[Date],"&lt;="&amp;H$3,Dépenses[Type],$A66)</f>
        <v>0</v>
      </c>
      <c r="I66" s="21">
        <f>SUMIFS(Dépenses[Montant],Dépenses[Date],"&gt;="&amp;I$2,Dépenses[Date],"&lt;="&amp;I$3,Dépenses[Type],$A66)</f>
        <v>0</v>
      </c>
      <c r="J66" s="21">
        <f>SUMIFS(Dépenses[Montant],Dépenses[Date],"&gt;="&amp;J$2,Dépenses[Date],"&lt;="&amp;J$3,Dépenses[Type],$A66)</f>
        <v>0</v>
      </c>
      <c r="K66" s="21">
        <f>SUMIFS(Dépenses[Montant],Dépenses[Date],"&gt;="&amp;K$2,Dépenses[Date],"&lt;="&amp;K$3,Dépenses[Type],$A66)</f>
        <v>0</v>
      </c>
      <c r="L66" s="21">
        <f>SUMIFS(Dépenses[Montant],Dépenses[Date],"&gt;="&amp;L$2,Dépenses[Date],"&lt;="&amp;L$3,Dépenses[Type],$A66)</f>
        <v>0</v>
      </c>
      <c r="M66" s="21">
        <f>SUMIFS(Dépenses[Montant],Dépenses[Date],"&gt;="&amp;M$2,Dépenses[Date],"&lt;="&amp;M$3,Dépenses[Type],$A66)</f>
        <v>0</v>
      </c>
      <c r="N66" s="21">
        <f>SUMIFS(Dépenses[Montant],Dépenses[Date],"&gt;="&amp;N$2,Dépenses[Date],"&lt;="&amp;N$3,Dépenses[Type],$A66)</f>
        <v>0</v>
      </c>
      <c r="O66" s="21">
        <f>SUMIFS(Dépenses[Montant],Dépenses[Date],"&gt;="&amp;O$2,Dépenses[Date],"&lt;="&amp;O$3,Dépenses[Type],$A66)</f>
        <v>0</v>
      </c>
      <c r="P66" s="22">
        <f t="shared" si="5"/>
        <v>0</v>
      </c>
      <c r="Q66" s="39">
        <f t="shared" si="6"/>
        <v>0</v>
      </c>
      <c r="R66" s="90" t="str">
        <f t="shared" si="3"/>
        <v/>
      </c>
      <c r="S66" s="91"/>
    </row>
    <row r="67" spans="1:19" x14ac:dyDescent="0.25">
      <c r="A67" s="84"/>
      <c r="B67" s="82"/>
      <c r="C67" s="83"/>
      <c r="D67" s="21">
        <f>SUMIFS(Dépenses[Montant],Dépenses[Date],"&gt;="&amp;D$2,Dépenses[Date],"&lt;="&amp;D$3,Dépenses[Type],$A67)</f>
        <v>0</v>
      </c>
      <c r="E67" s="21">
        <f>SUMIFS(Dépenses[Montant],Dépenses[Date],"&gt;="&amp;E$2,Dépenses[Date],"&lt;="&amp;E$3,Dépenses[Type],$A67)</f>
        <v>0</v>
      </c>
      <c r="F67" s="21">
        <f>SUMIFS(Dépenses[Montant],Dépenses[Date],"&gt;="&amp;F$2,Dépenses[Date],"&lt;="&amp;F$3,Dépenses[Type],$A67)</f>
        <v>0</v>
      </c>
      <c r="G67" s="21">
        <f>SUMIFS(Dépenses[Montant],Dépenses[Date],"&gt;="&amp;G$2,Dépenses[Date],"&lt;="&amp;G$3,Dépenses[Type],$A67)</f>
        <v>0</v>
      </c>
      <c r="H67" s="21">
        <f>SUMIFS(Dépenses[Montant],Dépenses[Date],"&gt;="&amp;H$2,Dépenses[Date],"&lt;="&amp;H$3,Dépenses[Type],$A67)</f>
        <v>0</v>
      </c>
      <c r="I67" s="21">
        <f>SUMIFS(Dépenses[Montant],Dépenses[Date],"&gt;="&amp;I$2,Dépenses[Date],"&lt;="&amp;I$3,Dépenses[Type],$A67)</f>
        <v>0</v>
      </c>
      <c r="J67" s="21">
        <f>SUMIFS(Dépenses[Montant],Dépenses[Date],"&gt;="&amp;J$2,Dépenses[Date],"&lt;="&amp;J$3,Dépenses[Type],$A67)</f>
        <v>0</v>
      </c>
      <c r="K67" s="21">
        <f>SUMIFS(Dépenses[Montant],Dépenses[Date],"&gt;="&amp;K$2,Dépenses[Date],"&lt;="&amp;K$3,Dépenses[Type],$A67)</f>
        <v>0</v>
      </c>
      <c r="L67" s="21">
        <f>SUMIFS(Dépenses[Montant],Dépenses[Date],"&gt;="&amp;L$2,Dépenses[Date],"&lt;="&amp;L$3,Dépenses[Type],$A67)</f>
        <v>0</v>
      </c>
      <c r="M67" s="21">
        <f>SUMIFS(Dépenses[Montant],Dépenses[Date],"&gt;="&amp;M$2,Dépenses[Date],"&lt;="&amp;M$3,Dépenses[Type],$A67)</f>
        <v>0</v>
      </c>
      <c r="N67" s="21">
        <f>SUMIFS(Dépenses[Montant],Dépenses[Date],"&gt;="&amp;N$2,Dépenses[Date],"&lt;="&amp;N$3,Dépenses[Type],$A67)</f>
        <v>0</v>
      </c>
      <c r="O67" s="21">
        <f>SUMIFS(Dépenses[Montant],Dépenses[Date],"&gt;="&amp;O$2,Dépenses[Date],"&lt;="&amp;O$3,Dépenses[Type],$A67)</f>
        <v>0</v>
      </c>
      <c r="P67" s="22">
        <f t="shared" si="5"/>
        <v>0</v>
      </c>
      <c r="Q67" s="39">
        <f t="shared" si="6"/>
        <v>0</v>
      </c>
      <c r="R67" s="90" t="str">
        <f t="shared" si="3"/>
        <v/>
      </c>
      <c r="S67" s="91"/>
    </row>
    <row r="68" spans="1:19" x14ac:dyDescent="0.25">
      <c r="A68" s="84"/>
      <c r="B68" s="82"/>
      <c r="C68" s="83"/>
      <c r="D68" s="21">
        <f>SUMIFS(Dépenses[Montant],Dépenses[Date],"&gt;="&amp;D$2,Dépenses[Date],"&lt;="&amp;D$3,Dépenses[Type],$A68)</f>
        <v>0</v>
      </c>
      <c r="E68" s="21">
        <f>SUMIFS(Dépenses[Montant],Dépenses[Date],"&gt;="&amp;E$2,Dépenses[Date],"&lt;="&amp;E$3,Dépenses[Type],$A68)</f>
        <v>0</v>
      </c>
      <c r="F68" s="21">
        <f>SUMIFS(Dépenses[Montant],Dépenses[Date],"&gt;="&amp;F$2,Dépenses[Date],"&lt;="&amp;F$3,Dépenses[Type],$A68)</f>
        <v>0</v>
      </c>
      <c r="G68" s="21">
        <f>SUMIFS(Dépenses[Montant],Dépenses[Date],"&gt;="&amp;G$2,Dépenses[Date],"&lt;="&amp;G$3,Dépenses[Type],$A68)</f>
        <v>0</v>
      </c>
      <c r="H68" s="21">
        <f>SUMIFS(Dépenses[Montant],Dépenses[Date],"&gt;="&amp;H$2,Dépenses[Date],"&lt;="&amp;H$3,Dépenses[Type],$A68)</f>
        <v>0</v>
      </c>
      <c r="I68" s="21">
        <f>SUMIFS(Dépenses[Montant],Dépenses[Date],"&gt;="&amp;I$2,Dépenses[Date],"&lt;="&amp;I$3,Dépenses[Type],$A68)</f>
        <v>0</v>
      </c>
      <c r="J68" s="21">
        <f>SUMIFS(Dépenses[Montant],Dépenses[Date],"&gt;="&amp;J$2,Dépenses[Date],"&lt;="&amp;J$3,Dépenses[Type],$A68)</f>
        <v>0</v>
      </c>
      <c r="K68" s="21">
        <f>SUMIFS(Dépenses[Montant],Dépenses[Date],"&gt;="&amp;K$2,Dépenses[Date],"&lt;="&amp;K$3,Dépenses[Type],$A68)</f>
        <v>0</v>
      </c>
      <c r="L68" s="21">
        <f>SUMIFS(Dépenses[Montant],Dépenses[Date],"&gt;="&amp;L$2,Dépenses[Date],"&lt;="&amp;L$3,Dépenses[Type],$A68)</f>
        <v>0</v>
      </c>
      <c r="M68" s="21">
        <f>SUMIFS(Dépenses[Montant],Dépenses[Date],"&gt;="&amp;M$2,Dépenses[Date],"&lt;="&amp;M$3,Dépenses[Type],$A68)</f>
        <v>0</v>
      </c>
      <c r="N68" s="21">
        <f>SUMIFS(Dépenses[Montant],Dépenses[Date],"&gt;="&amp;N$2,Dépenses[Date],"&lt;="&amp;N$3,Dépenses[Type],$A68)</f>
        <v>0</v>
      </c>
      <c r="O68" s="21">
        <f>SUMIFS(Dépenses[Montant],Dépenses[Date],"&gt;="&amp;O$2,Dépenses[Date],"&lt;="&amp;O$3,Dépenses[Type],$A68)</f>
        <v>0</v>
      </c>
      <c r="P68" s="22">
        <f t="shared" si="5"/>
        <v>0</v>
      </c>
      <c r="Q68" s="39">
        <f t="shared" si="6"/>
        <v>0</v>
      </c>
      <c r="R68" s="90" t="str">
        <f t="shared" si="3"/>
        <v/>
      </c>
      <c r="S68" s="91"/>
    </row>
    <row r="69" spans="1:19" x14ac:dyDescent="0.25">
      <c r="A69" s="84"/>
      <c r="B69" s="82"/>
      <c r="C69" s="83"/>
      <c r="D69" s="21">
        <f>SUMIFS(Dépenses[Montant],Dépenses[Date],"&gt;="&amp;D$2,Dépenses[Date],"&lt;="&amp;D$3,Dépenses[Type],$A69)</f>
        <v>0</v>
      </c>
      <c r="E69" s="21">
        <f>SUMIFS(Dépenses[Montant],Dépenses[Date],"&gt;="&amp;E$2,Dépenses[Date],"&lt;="&amp;E$3,Dépenses[Type],$A69)</f>
        <v>0</v>
      </c>
      <c r="F69" s="21">
        <f>SUMIFS(Dépenses[Montant],Dépenses[Date],"&gt;="&amp;F$2,Dépenses[Date],"&lt;="&amp;F$3,Dépenses[Type],$A69)</f>
        <v>0</v>
      </c>
      <c r="G69" s="21">
        <f>SUMIFS(Dépenses[Montant],Dépenses[Date],"&gt;="&amp;G$2,Dépenses[Date],"&lt;="&amp;G$3,Dépenses[Type],$A69)</f>
        <v>0</v>
      </c>
      <c r="H69" s="21">
        <f>SUMIFS(Dépenses[Montant],Dépenses[Date],"&gt;="&amp;H$2,Dépenses[Date],"&lt;="&amp;H$3,Dépenses[Type],$A69)</f>
        <v>0</v>
      </c>
      <c r="I69" s="21">
        <f>SUMIFS(Dépenses[Montant],Dépenses[Date],"&gt;="&amp;I$2,Dépenses[Date],"&lt;="&amp;I$3,Dépenses[Type],$A69)</f>
        <v>0</v>
      </c>
      <c r="J69" s="21">
        <f>SUMIFS(Dépenses[Montant],Dépenses[Date],"&gt;="&amp;J$2,Dépenses[Date],"&lt;="&amp;J$3,Dépenses[Type],$A69)</f>
        <v>0</v>
      </c>
      <c r="K69" s="21">
        <f>SUMIFS(Dépenses[Montant],Dépenses[Date],"&gt;="&amp;K$2,Dépenses[Date],"&lt;="&amp;K$3,Dépenses[Type],$A69)</f>
        <v>0</v>
      </c>
      <c r="L69" s="21">
        <f>SUMIFS(Dépenses[Montant],Dépenses[Date],"&gt;="&amp;L$2,Dépenses[Date],"&lt;="&amp;L$3,Dépenses[Type],$A69)</f>
        <v>0</v>
      </c>
      <c r="M69" s="21">
        <f>SUMIFS(Dépenses[Montant],Dépenses[Date],"&gt;="&amp;M$2,Dépenses[Date],"&lt;="&amp;M$3,Dépenses[Type],$A69)</f>
        <v>0</v>
      </c>
      <c r="N69" s="21">
        <f>SUMIFS(Dépenses[Montant],Dépenses[Date],"&gt;="&amp;N$2,Dépenses[Date],"&lt;="&amp;N$3,Dépenses[Type],$A69)</f>
        <v>0</v>
      </c>
      <c r="O69" s="21">
        <f>SUMIFS(Dépenses[Montant],Dépenses[Date],"&gt;="&amp;O$2,Dépenses[Date],"&lt;="&amp;O$3,Dépenses[Type],$A69)</f>
        <v>0</v>
      </c>
      <c r="P69" s="22">
        <f t="shared" si="5"/>
        <v>0</v>
      </c>
      <c r="Q69" s="39">
        <f t="shared" si="6"/>
        <v>0</v>
      </c>
      <c r="R69" s="90" t="str">
        <f t="shared" si="3"/>
        <v/>
      </c>
      <c r="S69" s="91"/>
    </row>
    <row r="70" spans="1:19" x14ac:dyDescent="0.25">
      <c r="A70" s="84"/>
      <c r="B70" s="82"/>
      <c r="C70" s="83"/>
      <c r="D70" s="21">
        <f>SUMIFS(Dépenses[Montant],Dépenses[Date],"&gt;="&amp;D$2,Dépenses[Date],"&lt;="&amp;D$3,Dépenses[Type],$A70)</f>
        <v>0</v>
      </c>
      <c r="E70" s="21">
        <f>SUMIFS(Dépenses[Montant],Dépenses[Date],"&gt;="&amp;E$2,Dépenses[Date],"&lt;="&amp;E$3,Dépenses[Type],$A70)</f>
        <v>0</v>
      </c>
      <c r="F70" s="21">
        <f>SUMIFS(Dépenses[Montant],Dépenses[Date],"&gt;="&amp;F$2,Dépenses[Date],"&lt;="&amp;F$3,Dépenses[Type],$A70)</f>
        <v>0</v>
      </c>
      <c r="G70" s="21">
        <f>SUMIFS(Dépenses[Montant],Dépenses[Date],"&gt;="&amp;G$2,Dépenses[Date],"&lt;="&amp;G$3,Dépenses[Type],$A70)</f>
        <v>0</v>
      </c>
      <c r="H70" s="21">
        <f>SUMIFS(Dépenses[Montant],Dépenses[Date],"&gt;="&amp;H$2,Dépenses[Date],"&lt;="&amp;H$3,Dépenses[Type],$A70)</f>
        <v>0</v>
      </c>
      <c r="I70" s="21">
        <f>SUMIFS(Dépenses[Montant],Dépenses[Date],"&gt;="&amp;I$2,Dépenses[Date],"&lt;="&amp;I$3,Dépenses[Type],$A70)</f>
        <v>0</v>
      </c>
      <c r="J70" s="21">
        <f>SUMIFS(Dépenses[Montant],Dépenses[Date],"&gt;="&amp;J$2,Dépenses[Date],"&lt;="&amp;J$3,Dépenses[Type],$A70)</f>
        <v>0</v>
      </c>
      <c r="K70" s="21">
        <f>SUMIFS(Dépenses[Montant],Dépenses[Date],"&gt;="&amp;K$2,Dépenses[Date],"&lt;="&amp;K$3,Dépenses[Type],$A70)</f>
        <v>0</v>
      </c>
      <c r="L70" s="21">
        <f>SUMIFS(Dépenses[Montant],Dépenses[Date],"&gt;="&amp;L$2,Dépenses[Date],"&lt;="&amp;L$3,Dépenses[Type],$A70)</f>
        <v>0</v>
      </c>
      <c r="M70" s="21">
        <f>SUMIFS(Dépenses[Montant],Dépenses[Date],"&gt;="&amp;M$2,Dépenses[Date],"&lt;="&amp;M$3,Dépenses[Type],$A70)</f>
        <v>0</v>
      </c>
      <c r="N70" s="21">
        <f>SUMIFS(Dépenses[Montant],Dépenses[Date],"&gt;="&amp;N$2,Dépenses[Date],"&lt;="&amp;N$3,Dépenses[Type],$A70)</f>
        <v>0</v>
      </c>
      <c r="O70" s="21">
        <f>SUMIFS(Dépenses[Montant],Dépenses[Date],"&gt;="&amp;O$2,Dépenses[Date],"&lt;="&amp;O$3,Dépenses[Type],$A70)</f>
        <v>0</v>
      </c>
      <c r="P70" s="22">
        <f t="shared" si="5"/>
        <v>0</v>
      </c>
      <c r="Q70" s="39">
        <f t="shared" si="6"/>
        <v>0</v>
      </c>
      <c r="R70" s="90" t="str">
        <f t="shared" si="3"/>
        <v/>
      </c>
      <c r="S70" s="91"/>
    </row>
    <row r="71" spans="1:19" x14ac:dyDescent="0.25">
      <c r="A71" s="84"/>
      <c r="B71" s="82"/>
      <c r="C71" s="83"/>
      <c r="D71" s="21">
        <f>SUMIFS(Dépenses[Montant],Dépenses[Date],"&gt;="&amp;D$2,Dépenses[Date],"&lt;="&amp;D$3,Dépenses[Type],$A71)</f>
        <v>0</v>
      </c>
      <c r="E71" s="21">
        <f>SUMIFS(Dépenses[Montant],Dépenses[Date],"&gt;="&amp;E$2,Dépenses[Date],"&lt;="&amp;E$3,Dépenses[Type],$A71)</f>
        <v>0</v>
      </c>
      <c r="F71" s="21">
        <f>SUMIFS(Dépenses[Montant],Dépenses[Date],"&gt;="&amp;F$2,Dépenses[Date],"&lt;="&amp;F$3,Dépenses[Type],$A71)</f>
        <v>0</v>
      </c>
      <c r="G71" s="21">
        <f>SUMIFS(Dépenses[Montant],Dépenses[Date],"&gt;="&amp;G$2,Dépenses[Date],"&lt;="&amp;G$3,Dépenses[Type],$A71)</f>
        <v>0</v>
      </c>
      <c r="H71" s="21">
        <f>SUMIFS(Dépenses[Montant],Dépenses[Date],"&gt;="&amp;H$2,Dépenses[Date],"&lt;="&amp;H$3,Dépenses[Type],$A71)</f>
        <v>0</v>
      </c>
      <c r="I71" s="21">
        <f>SUMIFS(Dépenses[Montant],Dépenses[Date],"&gt;="&amp;I$2,Dépenses[Date],"&lt;="&amp;I$3,Dépenses[Type],$A71)</f>
        <v>0</v>
      </c>
      <c r="J71" s="21">
        <f>SUMIFS(Dépenses[Montant],Dépenses[Date],"&gt;="&amp;J$2,Dépenses[Date],"&lt;="&amp;J$3,Dépenses[Type],$A71)</f>
        <v>0</v>
      </c>
      <c r="K71" s="21">
        <f>SUMIFS(Dépenses[Montant],Dépenses[Date],"&gt;="&amp;K$2,Dépenses[Date],"&lt;="&amp;K$3,Dépenses[Type],$A71)</f>
        <v>0</v>
      </c>
      <c r="L71" s="21">
        <f>SUMIFS(Dépenses[Montant],Dépenses[Date],"&gt;="&amp;L$2,Dépenses[Date],"&lt;="&amp;L$3,Dépenses[Type],$A71)</f>
        <v>0</v>
      </c>
      <c r="M71" s="21">
        <f>SUMIFS(Dépenses[Montant],Dépenses[Date],"&gt;="&amp;M$2,Dépenses[Date],"&lt;="&amp;M$3,Dépenses[Type],$A71)</f>
        <v>0</v>
      </c>
      <c r="N71" s="21">
        <f>SUMIFS(Dépenses[Montant],Dépenses[Date],"&gt;="&amp;N$2,Dépenses[Date],"&lt;="&amp;N$3,Dépenses[Type],$A71)</f>
        <v>0</v>
      </c>
      <c r="O71" s="21">
        <f>SUMIFS(Dépenses[Montant],Dépenses[Date],"&gt;="&amp;O$2,Dépenses[Date],"&lt;="&amp;O$3,Dépenses[Type],$A71)</f>
        <v>0</v>
      </c>
      <c r="P71" s="22">
        <f t="shared" si="5"/>
        <v>0</v>
      </c>
      <c r="Q71" s="39">
        <f t="shared" si="6"/>
        <v>0</v>
      </c>
      <c r="R71" s="90" t="str">
        <f t="shared" si="3"/>
        <v/>
      </c>
      <c r="S71" s="91"/>
    </row>
    <row r="72" spans="1:19" x14ac:dyDescent="0.25">
      <c r="A72" s="84"/>
      <c r="B72" s="82"/>
      <c r="C72" s="83"/>
      <c r="D72" s="21">
        <f>SUMIFS(Dépenses[Montant],Dépenses[Date],"&gt;="&amp;D$2,Dépenses[Date],"&lt;="&amp;D$3,Dépenses[Type],$A72)</f>
        <v>0</v>
      </c>
      <c r="E72" s="21">
        <f>SUMIFS(Dépenses[Montant],Dépenses[Date],"&gt;="&amp;E$2,Dépenses[Date],"&lt;="&amp;E$3,Dépenses[Type],$A72)</f>
        <v>0</v>
      </c>
      <c r="F72" s="21">
        <f>SUMIFS(Dépenses[Montant],Dépenses[Date],"&gt;="&amp;F$2,Dépenses[Date],"&lt;="&amp;F$3,Dépenses[Type],$A72)</f>
        <v>0</v>
      </c>
      <c r="G72" s="21">
        <f>SUMIFS(Dépenses[Montant],Dépenses[Date],"&gt;="&amp;G$2,Dépenses[Date],"&lt;="&amp;G$3,Dépenses[Type],$A72)</f>
        <v>0</v>
      </c>
      <c r="H72" s="21">
        <f>SUMIFS(Dépenses[Montant],Dépenses[Date],"&gt;="&amp;H$2,Dépenses[Date],"&lt;="&amp;H$3,Dépenses[Type],$A72)</f>
        <v>0</v>
      </c>
      <c r="I72" s="21">
        <f>SUMIFS(Dépenses[Montant],Dépenses[Date],"&gt;="&amp;I$2,Dépenses[Date],"&lt;="&amp;I$3,Dépenses[Type],$A72)</f>
        <v>0</v>
      </c>
      <c r="J72" s="21">
        <f>SUMIFS(Dépenses[Montant],Dépenses[Date],"&gt;="&amp;J$2,Dépenses[Date],"&lt;="&amp;J$3,Dépenses[Type],$A72)</f>
        <v>0</v>
      </c>
      <c r="K72" s="21">
        <f>SUMIFS(Dépenses[Montant],Dépenses[Date],"&gt;="&amp;K$2,Dépenses[Date],"&lt;="&amp;K$3,Dépenses[Type],$A72)</f>
        <v>0</v>
      </c>
      <c r="L72" s="21">
        <f>SUMIFS(Dépenses[Montant],Dépenses[Date],"&gt;="&amp;L$2,Dépenses[Date],"&lt;="&amp;L$3,Dépenses[Type],$A72)</f>
        <v>0</v>
      </c>
      <c r="M72" s="21">
        <f>SUMIFS(Dépenses[Montant],Dépenses[Date],"&gt;="&amp;M$2,Dépenses[Date],"&lt;="&amp;M$3,Dépenses[Type],$A72)</f>
        <v>0</v>
      </c>
      <c r="N72" s="21">
        <f>SUMIFS(Dépenses[Montant],Dépenses[Date],"&gt;="&amp;N$2,Dépenses[Date],"&lt;="&amp;N$3,Dépenses[Type],$A72)</f>
        <v>0</v>
      </c>
      <c r="O72" s="21">
        <f>SUMIFS(Dépenses[Montant],Dépenses[Date],"&gt;="&amp;O$2,Dépenses[Date],"&lt;="&amp;O$3,Dépenses[Type],$A72)</f>
        <v>0</v>
      </c>
      <c r="P72" s="22">
        <f t="shared" si="5"/>
        <v>0</v>
      </c>
      <c r="Q72" s="39">
        <f t="shared" si="6"/>
        <v>0</v>
      </c>
      <c r="R72" s="90" t="str">
        <f t="shared" si="3"/>
        <v/>
      </c>
      <c r="S72" s="91"/>
    </row>
    <row r="73" spans="1:19" x14ac:dyDescent="0.25">
      <c r="A73" s="84"/>
      <c r="B73" s="82"/>
      <c r="C73" s="83"/>
      <c r="D73" s="21">
        <f>SUMIFS(Dépenses[Montant],Dépenses[Date],"&gt;="&amp;D$2,Dépenses[Date],"&lt;="&amp;D$3,Dépenses[Type],$A73)</f>
        <v>0</v>
      </c>
      <c r="E73" s="21">
        <f>SUMIFS(Dépenses[Montant],Dépenses[Date],"&gt;="&amp;E$2,Dépenses[Date],"&lt;="&amp;E$3,Dépenses[Type],$A73)</f>
        <v>0</v>
      </c>
      <c r="F73" s="21">
        <f>SUMIFS(Dépenses[Montant],Dépenses[Date],"&gt;="&amp;F$2,Dépenses[Date],"&lt;="&amp;F$3,Dépenses[Type],$A73)</f>
        <v>0</v>
      </c>
      <c r="G73" s="21">
        <f>SUMIFS(Dépenses[Montant],Dépenses[Date],"&gt;="&amp;G$2,Dépenses[Date],"&lt;="&amp;G$3,Dépenses[Type],$A73)</f>
        <v>0</v>
      </c>
      <c r="H73" s="21">
        <f>SUMIFS(Dépenses[Montant],Dépenses[Date],"&gt;="&amp;H$2,Dépenses[Date],"&lt;="&amp;H$3,Dépenses[Type],$A73)</f>
        <v>0</v>
      </c>
      <c r="I73" s="21">
        <f>SUMIFS(Dépenses[Montant],Dépenses[Date],"&gt;="&amp;I$2,Dépenses[Date],"&lt;="&amp;I$3,Dépenses[Type],$A73)</f>
        <v>0</v>
      </c>
      <c r="J73" s="21">
        <f>SUMIFS(Dépenses[Montant],Dépenses[Date],"&gt;="&amp;J$2,Dépenses[Date],"&lt;="&amp;J$3,Dépenses[Type],$A73)</f>
        <v>0</v>
      </c>
      <c r="K73" s="21">
        <f>SUMIFS(Dépenses[Montant],Dépenses[Date],"&gt;="&amp;K$2,Dépenses[Date],"&lt;="&amp;K$3,Dépenses[Type],$A73)</f>
        <v>0</v>
      </c>
      <c r="L73" s="21">
        <f>SUMIFS(Dépenses[Montant],Dépenses[Date],"&gt;="&amp;L$2,Dépenses[Date],"&lt;="&amp;L$3,Dépenses[Type],$A73)</f>
        <v>0</v>
      </c>
      <c r="M73" s="21">
        <f>SUMIFS(Dépenses[Montant],Dépenses[Date],"&gt;="&amp;M$2,Dépenses[Date],"&lt;="&amp;M$3,Dépenses[Type],$A73)</f>
        <v>0</v>
      </c>
      <c r="N73" s="21">
        <f>SUMIFS(Dépenses[Montant],Dépenses[Date],"&gt;="&amp;N$2,Dépenses[Date],"&lt;="&amp;N$3,Dépenses[Type],$A73)</f>
        <v>0</v>
      </c>
      <c r="O73" s="21">
        <f>SUMIFS(Dépenses[Montant],Dépenses[Date],"&gt;="&amp;O$2,Dépenses[Date],"&lt;="&amp;O$3,Dépenses[Type],$A73)</f>
        <v>0</v>
      </c>
      <c r="P73" s="22">
        <f t="shared" si="5"/>
        <v>0</v>
      </c>
      <c r="Q73" s="39">
        <f t="shared" si="6"/>
        <v>0</v>
      </c>
      <c r="R73" s="90" t="str">
        <f t="shared" ref="R73:R100" si="7">IF(C73="","",IF(P73&gt;C73,$R$6,$S$6))</f>
        <v/>
      </c>
      <c r="S73" s="91"/>
    </row>
    <row r="74" spans="1:19" x14ac:dyDescent="0.25">
      <c r="A74" s="84"/>
      <c r="B74" s="82"/>
      <c r="C74" s="83"/>
      <c r="D74" s="21">
        <f>SUMIFS(Dépenses[Montant],Dépenses[Date],"&gt;="&amp;D$2,Dépenses[Date],"&lt;="&amp;D$3,Dépenses[Type],$A74)</f>
        <v>0</v>
      </c>
      <c r="E74" s="21">
        <f>SUMIFS(Dépenses[Montant],Dépenses[Date],"&gt;="&amp;E$2,Dépenses[Date],"&lt;="&amp;E$3,Dépenses[Type],$A74)</f>
        <v>0</v>
      </c>
      <c r="F74" s="21">
        <f>SUMIFS(Dépenses[Montant],Dépenses[Date],"&gt;="&amp;F$2,Dépenses[Date],"&lt;="&amp;F$3,Dépenses[Type],$A74)</f>
        <v>0</v>
      </c>
      <c r="G74" s="21">
        <f>SUMIFS(Dépenses[Montant],Dépenses[Date],"&gt;="&amp;G$2,Dépenses[Date],"&lt;="&amp;G$3,Dépenses[Type],$A74)</f>
        <v>0</v>
      </c>
      <c r="H74" s="21">
        <f>SUMIFS(Dépenses[Montant],Dépenses[Date],"&gt;="&amp;H$2,Dépenses[Date],"&lt;="&amp;H$3,Dépenses[Type],$A74)</f>
        <v>0</v>
      </c>
      <c r="I74" s="21">
        <f>SUMIFS(Dépenses[Montant],Dépenses[Date],"&gt;="&amp;I$2,Dépenses[Date],"&lt;="&amp;I$3,Dépenses[Type],$A74)</f>
        <v>0</v>
      </c>
      <c r="J74" s="21">
        <f>SUMIFS(Dépenses[Montant],Dépenses[Date],"&gt;="&amp;J$2,Dépenses[Date],"&lt;="&amp;J$3,Dépenses[Type],$A74)</f>
        <v>0</v>
      </c>
      <c r="K74" s="21">
        <f>SUMIFS(Dépenses[Montant],Dépenses[Date],"&gt;="&amp;K$2,Dépenses[Date],"&lt;="&amp;K$3,Dépenses[Type],$A74)</f>
        <v>0</v>
      </c>
      <c r="L74" s="21">
        <f>SUMIFS(Dépenses[Montant],Dépenses[Date],"&gt;="&amp;L$2,Dépenses[Date],"&lt;="&amp;L$3,Dépenses[Type],$A74)</f>
        <v>0</v>
      </c>
      <c r="M74" s="21">
        <f>SUMIFS(Dépenses[Montant],Dépenses[Date],"&gt;="&amp;M$2,Dépenses[Date],"&lt;="&amp;M$3,Dépenses[Type],$A74)</f>
        <v>0</v>
      </c>
      <c r="N74" s="21">
        <f>SUMIFS(Dépenses[Montant],Dépenses[Date],"&gt;="&amp;N$2,Dépenses[Date],"&lt;="&amp;N$3,Dépenses[Type],$A74)</f>
        <v>0</v>
      </c>
      <c r="O74" s="21">
        <f>SUMIFS(Dépenses[Montant],Dépenses[Date],"&gt;="&amp;O$2,Dépenses[Date],"&lt;="&amp;O$3,Dépenses[Type],$A74)</f>
        <v>0</v>
      </c>
      <c r="P74" s="22">
        <f t="shared" si="5"/>
        <v>0</v>
      </c>
      <c r="Q74" s="39">
        <f t="shared" si="6"/>
        <v>0</v>
      </c>
      <c r="R74" s="90" t="str">
        <f t="shared" si="7"/>
        <v/>
      </c>
      <c r="S74" s="91"/>
    </row>
    <row r="75" spans="1:19" x14ac:dyDescent="0.25">
      <c r="A75" s="84"/>
      <c r="B75" s="82"/>
      <c r="C75" s="83"/>
      <c r="D75" s="21">
        <f>SUMIFS(Dépenses[Montant],Dépenses[Date],"&gt;="&amp;D$2,Dépenses[Date],"&lt;="&amp;D$3,Dépenses[Type],$A75)</f>
        <v>0</v>
      </c>
      <c r="E75" s="21">
        <f>SUMIFS(Dépenses[Montant],Dépenses[Date],"&gt;="&amp;E$2,Dépenses[Date],"&lt;="&amp;E$3,Dépenses[Type],$A75)</f>
        <v>0</v>
      </c>
      <c r="F75" s="21">
        <f>SUMIFS(Dépenses[Montant],Dépenses[Date],"&gt;="&amp;F$2,Dépenses[Date],"&lt;="&amp;F$3,Dépenses[Type],$A75)</f>
        <v>0</v>
      </c>
      <c r="G75" s="21">
        <f>SUMIFS(Dépenses[Montant],Dépenses[Date],"&gt;="&amp;G$2,Dépenses[Date],"&lt;="&amp;G$3,Dépenses[Type],$A75)</f>
        <v>0</v>
      </c>
      <c r="H75" s="21">
        <f>SUMIFS(Dépenses[Montant],Dépenses[Date],"&gt;="&amp;H$2,Dépenses[Date],"&lt;="&amp;H$3,Dépenses[Type],$A75)</f>
        <v>0</v>
      </c>
      <c r="I75" s="21">
        <f>SUMIFS(Dépenses[Montant],Dépenses[Date],"&gt;="&amp;I$2,Dépenses[Date],"&lt;="&amp;I$3,Dépenses[Type],$A75)</f>
        <v>0</v>
      </c>
      <c r="J75" s="21">
        <f>SUMIFS(Dépenses[Montant],Dépenses[Date],"&gt;="&amp;J$2,Dépenses[Date],"&lt;="&amp;J$3,Dépenses[Type],$A75)</f>
        <v>0</v>
      </c>
      <c r="K75" s="21">
        <f>SUMIFS(Dépenses[Montant],Dépenses[Date],"&gt;="&amp;K$2,Dépenses[Date],"&lt;="&amp;K$3,Dépenses[Type],$A75)</f>
        <v>0</v>
      </c>
      <c r="L75" s="21">
        <f>SUMIFS(Dépenses[Montant],Dépenses[Date],"&gt;="&amp;L$2,Dépenses[Date],"&lt;="&amp;L$3,Dépenses[Type],$A75)</f>
        <v>0</v>
      </c>
      <c r="M75" s="21">
        <f>SUMIFS(Dépenses[Montant],Dépenses[Date],"&gt;="&amp;M$2,Dépenses[Date],"&lt;="&amp;M$3,Dépenses[Type],$A75)</f>
        <v>0</v>
      </c>
      <c r="N75" s="21">
        <f>SUMIFS(Dépenses[Montant],Dépenses[Date],"&gt;="&amp;N$2,Dépenses[Date],"&lt;="&amp;N$3,Dépenses[Type],$A75)</f>
        <v>0</v>
      </c>
      <c r="O75" s="21">
        <f>SUMIFS(Dépenses[Montant],Dépenses[Date],"&gt;="&amp;O$2,Dépenses[Date],"&lt;="&amp;O$3,Dépenses[Type],$A75)</f>
        <v>0</v>
      </c>
      <c r="P75" s="22">
        <f t="shared" si="5"/>
        <v>0</v>
      </c>
      <c r="Q75" s="39">
        <f t="shared" si="6"/>
        <v>0</v>
      </c>
      <c r="R75" s="90" t="str">
        <f t="shared" si="7"/>
        <v/>
      </c>
      <c r="S75" s="91"/>
    </row>
    <row r="76" spans="1:19" x14ac:dyDescent="0.25">
      <c r="A76" s="84"/>
      <c r="B76" s="82"/>
      <c r="C76" s="83"/>
      <c r="D76" s="21">
        <f>SUMIFS(Dépenses[Montant],Dépenses[Date],"&gt;="&amp;D$2,Dépenses[Date],"&lt;="&amp;D$3,Dépenses[Type],$A76)</f>
        <v>0</v>
      </c>
      <c r="E76" s="21">
        <f>SUMIFS(Dépenses[Montant],Dépenses[Date],"&gt;="&amp;E$2,Dépenses[Date],"&lt;="&amp;E$3,Dépenses[Type],$A76)</f>
        <v>0</v>
      </c>
      <c r="F76" s="21">
        <f>SUMIFS(Dépenses[Montant],Dépenses[Date],"&gt;="&amp;F$2,Dépenses[Date],"&lt;="&amp;F$3,Dépenses[Type],$A76)</f>
        <v>0</v>
      </c>
      <c r="G76" s="21">
        <f>SUMIFS(Dépenses[Montant],Dépenses[Date],"&gt;="&amp;G$2,Dépenses[Date],"&lt;="&amp;G$3,Dépenses[Type],$A76)</f>
        <v>0</v>
      </c>
      <c r="H76" s="21">
        <f>SUMIFS(Dépenses[Montant],Dépenses[Date],"&gt;="&amp;H$2,Dépenses[Date],"&lt;="&amp;H$3,Dépenses[Type],$A76)</f>
        <v>0</v>
      </c>
      <c r="I76" s="21">
        <f>SUMIFS(Dépenses[Montant],Dépenses[Date],"&gt;="&amp;I$2,Dépenses[Date],"&lt;="&amp;I$3,Dépenses[Type],$A76)</f>
        <v>0</v>
      </c>
      <c r="J76" s="21">
        <f>SUMIFS(Dépenses[Montant],Dépenses[Date],"&gt;="&amp;J$2,Dépenses[Date],"&lt;="&amp;J$3,Dépenses[Type],$A76)</f>
        <v>0</v>
      </c>
      <c r="K76" s="21">
        <f>SUMIFS(Dépenses[Montant],Dépenses[Date],"&gt;="&amp;K$2,Dépenses[Date],"&lt;="&amp;K$3,Dépenses[Type],$A76)</f>
        <v>0</v>
      </c>
      <c r="L76" s="21">
        <f>SUMIFS(Dépenses[Montant],Dépenses[Date],"&gt;="&amp;L$2,Dépenses[Date],"&lt;="&amp;L$3,Dépenses[Type],$A76)</f>
        <v>0</v>
      </c>
      <c r="M76" s="21">
        <f>SUMIFS(Dépenses[Montant],Dépenses[Date],"&gt;="&amp;M$2,Dépenses[Date],"&lt;="&amp;M$3,Dépenses[Type],$A76)</f>
        <v>0</v>
      </c>
      <c r="N76" s="21">
        <f>SUMIFS(Dépenses[Montant],Dépenses[Date],"&gt;="&amp;N$2,Dépenses[Date],"&lt;="&amp;N$3,Dépenses[Type],$A76)</f>
        <v>0</v>
      </c>
      <c r="O76" s="21">
        <f>SUMIFS(Dépenses[Montant],Dépenses[Date],"&gt;="&amp;O$2,Dépenses[Date],"&lt;="&amp;O$3,Dépenses[Type],$A76)</f>
        <v>0</v>
      </c>
      <c r="P76" s="22">
        <f t="shared" si="5"/>
        <v>0</v>
      </c>
      <c r="Q76" s="39">
        <f t="shared" si="6"/>
        <v>0</v>
      </c>
      <c r="R76" s="90" t="str">
        <f t="shared" si="7"/>
        <v/>
      </c>
      <c r="S76" s="91"/>
    </row>
    <row r="77" spans="1:19" x14ac:dyDescent="0.25">
      <c r="A77" s="84"/>
      <c r="B77" s="82"/>
      <c r="C77" s="83"/>
      <c r="D77" s="21">
        <f>SUMIFS(Dépenses[Montant],Dépenses[Date],"&gt;="&amp;D$2,Dépenses[Date],"&lt;="&amp;D$3,Dépenses[Type],$A77)</f>
        <v>0</v>
      </c>
      <c r="E77" s="21">
        <f>SUMIFS(Dépenses[Montant],Dépenses[Date],"&gt;="&amp;E$2,Dépenses[Date],"&lt;="&amp;E$3,Dépenses[Type],$A77)</f>
        <v>0</v>
      </c>
      <c r="F77" s="21">
        <f>SUMIFS(Dépenses[Montant],Dépenses[Date],"&gt;="&amp;F$2,Dépenses[Date],"&lt;="&amp;F$3,Dépenses[Type],$A77)</f>
        <v>0</v>
      </c>
      <c r="G77" s="21">
        <f>SUMIFS(Dépenses[Montant],Dépenses[Date],"&gt;="&amp;G$2,Dépenses[Date],"&lt;="&amp;G$3,Dépenses[Type],$A77)</f>
        <v>0</v>
      </c>
      <c r="H77" s="21">
        <f>SUMIFS(Dépenses[Montant],Dépenses[Date],"&gt;="&amp;H$2,Dépenses[Date],"&lt;="&amp;H$3,Dépenses[Type],$A77)</f>
        <v>0</v>
      </c>
      <c r="I77" s="21">
        <f>SUMIFS(Dépenses[Montant],Dépenses[Date],"&gt;="&amp;I$2,Dépenses[Date],"&lt;="&amp;I$3,Dépenses[Type],$A77)</f>
        <v>0</v>
      </c>
      <c r="J77" s="21">
        <f>SUMIFS(Dépenses[Montant],Dépenses[Date],"&gt;="&amp;J$2,Dépenses[Date],"&lt;="&amp;J$3,Dépenses[Type],$A77)</f>
        <v>0</v>
      </c>
      <c r="K77" s="21">
        <f>SUMIFS(Dépenses[Montant],Dépenses[Date],"&gt;="&amp;K$2,Dépenses[Date],"&lt;="&amp;K$3,Dépenses[Type],$A77)</f>
        <v>0</v>
      </c>
      <c r="L77" s="21">
        <f>SUMIFS(Dépenses[Montant],Dépenses[Date],"&gt;="&amp;L$2,Dépenses[Date],"&lt;="&amp;L$3,Dépenses[Type],$A77)</f>
        <v>0</v>
      </c>
      <c r="M77" s="21">
        <f>SUMIFS(Dépenses[Montant],Dépenses[Date],"&gt;="&amp;M$2,Dépenses[Date],"&lt;="&amp;M$3,Dépenses[Type],$A77)</f>
        <v>0</v>
      </c>
      <c r="N77" s="21">
        <f>SUMIFS(Dépenses[Montant],Dépenses[Date],"&gt;="&amp;N$2,Dépenses[Date],"&lt;="&amp;N$3,Dépenses[Type],$A77)</f>
        <v>0</v>
      </c>
      <c r="O77" s="21">
        <f>SUMIFS(Dépenses[Montant],Dépenses[Date],"&gt;="&amp;O$2,Dépenses[Date],"&lt;="&amp;O$3,Dépenses[Type],$A77)</f>
        <v>0</v>
      </c>
      <c r="P77" s="22">
        <f t="shared" si="5"/>
        <v>0</v>
      </c>
      <c r="Q77" s="39">
        <f t="shared" si="6"/>
        <v>0</v>
      </c>
      <c r="R77" s="90" t="str">
        <f t="shared" si="7"/>
        <v/>
      </c>
      <c r="S77" s="91"/>
    </row>
    <row r="78" spans="1:19" x14ac:dyDescent="0.25">
      <c r="A78" s="84"/>
      <c r="B78" s="82"/>
      <c r="C78" s="83"/>
      <c r="D78" s="21">
        <f>SUMIFS(Dépenses[Montant],Dépenses[Date],"&gt;="&amp;D$2,Dépenses[Date],"&lt;="&amp;D$3,Dépenses[Type],$A78)</f>
        <v>0</v>
      </c>
      <c r="E78" s="21">
        <f>SUMIFS(Dépenses[Montant],Dépenses[Date],"&gt;="&amp;E$2,Dépenses[Date],"&lt;="&amp;E$3,Dépenses[Type],$A78)</f>
        <v>0</v>
      </c>
      <c r="F78" s="21">
        <f>SUMIFS(Dépenses[Montant],Dépenses[Date],"&gt;="&amp;F$2,Dépenses[Date],"&lt;="&amp;F$3,Dépenses[Type],$A78)</f>
        <v>0</v>
      </c>
      <c r="G78" s="21">
        <f>SUMIFS(Dépenses[Montant],Dépenses[Date],"&gt;="&amp;G$2,Dépenses[Date],"&lt;="&amp;G$3,Dépenses[Type],$A78)</f>
        <v>0</v>
      </c>
      <c r="H78" s="21">
        <f>SUMIFS(Dépenses[Montant],Dépenses[Date],"&gt;="&amp;H$2,Dépenses[Date],"&lt;="&amp;H$3,Dépenses[Type],$A78)</f>
        <v>0</v>
      </c>
      <c r="I78" s="21">
        <f>SUMIFS(Dépenses[Montant],Dépenses[Date],"&gt;="&amp;I$2,Dépenses[Date],"&lt;="&amp;I$3,Dépenses[Type],$A78)</f>
        <v>0</v>
      </c>
      <c r="J78" s="21">
        <f>SUMIFS(Dépenses[Montant],Dépenses[Date],"&gt;="&amp;J$2,Dépenses[Date],"&lt;="&amp;J$3,Dépenses[Type],$A78)</f>
        <v>0</v>
      </c>
      <c r="K78" s="21">
        <f>SUMIFS(Dépenses[Montant],Dépenses[Date],"&gt;="&amp;K$2,Dépenses[Date],"&lt;="&amp;K$3,Dépenses[Type],$A78)</f>
        <v>0</v>
      </c>
      <c r="L78" s="21">
        <f>SUMIFS(Dépenses[Montant],Dépenses[Date],"&gt;="&amp;L$2,Dépenses[Date],"&lt;="&amp;L$3,Dépenses[Type],$A78)</f>
        <v>0</v>
      </c>
      <c r="M78" s="21">
        <f>SUMIFS(Dépenses[Montant],Dépenses[Date],"&gt;="&amp;M$2,Dépenses[Date],"&lt;="&amp;M$3,Dépenses[Type],$A78)</f>
        <v>0</v>
      </c>
      <c r="N78" s="21">
        <f>SUMIFS(Dépenses[Montant],Dépenses[Date],"&gt;="&amp;N$2,Dépenses[Date],"&lt;="&amp;N$3,Dépenses[Type],$A78)</f>
        <v>0</v>
      </c>
      <c r="O78" s="21">
        <f>SUMIFS(Dépenses[Montant],Dépenses[Date],"&gt;="&amp;O$2,Dépenses[Date],"&lt;="&amp;O$3,Dépenses[Type],$A78)</f>
        <v>0</v>
      </c>
      <c r="P78" s="22">
        <f t="shared" si="5"/>
        <v>0</v>
      </c>
      <c r="Q78" s="39">
        <f t="shared" si="6"/>
        <v>0</v>
      </c>
      <c r="R78" s="90" t="str">
        <f t="shared" si="7"/>
        <v/>
      </c>
      <c r="S78" s="91"/>
    </row>
    <row r="79" spans="1:19" x14ac:dyDescent="0.25">
      <c r="A79" s="84"/>
      <c r="B79" s="82"/>
      <c r="C79" s="83"/>
      <c r="D79" s="21">
        <f>SUMIFS(Dépenses[Montant],Dépenses[Date],"&gt;="&amp;D$2,Dépenses[Date],"&lt;="&amp;D$3,Dépenses[Type],$A79)</f>
        <v>0</v>
      </c>
      <c r="E79" s="21">
        <f>SUMIFS(Dépenses[Montant],Dépenses[Date],"&gt;="&amp;E$2,Dépenses[Date],"&lt;="&amp;E$3,Dépenses[Type],$A79)</f>
        <v>0</v>
      </c>
      <c r="F79" s="21">
        <f>SUMIFS(Dépenses[Montant],Dépenses[Date],"&gt;="&amp;F$2,Dépenses[Date],"&lt;="&amp;F$3,Dépenses[Type],$A79)</f>
        <v>0</v>
      </c>
      <c r="G79" s="21">
        <f>SUMIFS(Dépenses[Montant],Dépenses[Date],"&gt;="&amp;G$2,Dépenses[Date],"&lt;="&amp;G$3,Dépenses[Type],$A79)</f>
        <v>0</v>
      </c>
      <c r="H79" s="21">
        <f>SUMIFS(Dépenses[Montant],Dépenses[Date],"&gt;="&amp;H$2,Dépenses[Date],"&lt;="&amp;H$3,Dépenses[Type],$A79)</f>
        <v>0</v>
      </c>
      <c r="I79" s="21">
        <f>SUMIFS(Dépenses[Montant],Dépenses[Date],"&gt;="&amp;I$2,Dépenses[Date],"&lt;="&amp;I$3,Dépenses[Type],$A79)</f>
        <v>0</v>
      </c>
      <c r="J79" s="21">
        <f>SUMIFS(Dépenses[Montant],Dépenses[Date],"&gt;="&amp;J$2,Dépenses[Date],"&lt;="&amp;J$3,Dépenses[Type],$A79)</f>
        <v>0</v>
      </c>
      <c r="K79" s="21">
        <f>SUMIFS(Dépenses[Montant],Dépenses[Date],"&gt;="&amp;K$2,Dépenses[Date],"&lt;="&amp;K$3,Dépenses[Type],$A79)</f>
        <v>0</v>
      </c>
      <c r="L79" s="21">
        <f>SUMIFS(Dépenses[Montant],Dépenses[Date],"&gt;="&amp;L$2,Dépenses[Date],"&lt;="&amp;L$3,Dépenses[Type],$A79)</f>
        <v>0</v>
      </c>
      <c r="M79" s="21">
        <f>SUMIFS(Dépenses[Montant],Dépenses[Date],"&gt;="&amp;M$2,Dépenses[Date],"&lt;="&amp;M$3,Dépenses[Type],$A79)</f>
        <v>0</v>
      </c>
      <c r="N79" s="21">
        <f>SUMIFS(Dépenses[Montant],Dépenses[Date],"&gt;="&amp;N$2,Dépenses[Date],"&lt;="&amp;N$3,Dépenses[Type],$A79)</f>
        <v>0</v>
      </c>
      <c r="O79" s="21">
        <f>SUMIFS(Dépenses[Montant],Dépenses[Date],"&gt;="&amp;O$2,Dépenses[Date],"&lt;="&amp;O$3,Dépenses[Type],$A79)</f>
        <v>0</v>
      </c>
      <c r="P79" s="22">
        <f t="shared" si="5"/>
        <v>0</v>
      </c>
      <c r="Q79" s="39">
        <f t="shared" si="6"/>
        <v>0</v>
      </c>
      <c r="R79" s="90" t="str">
        <f t="shared" si="7"/>
        <v/>
      </c>
      <c r="S79" s="91"/>
    </row>
    <row r="80" spans="1:19" x14ac:dyDescent="0.25">
      <c r="A80" s="84"/>
      <c r="B80" s="82"/>
      <c r="C80" s="83"/>
      <c r="D80" s="21">
        <f>SUMIFS(Dépenses[Montant],Dépenses[Date],"&gt;="&amp;D$2,Dépenses[Date],"&lt;="&amp;D$3,Dépenses[Type],$A80)</f>
        <v>0</v>
      </c>
      <c r="E80" s="21">
        <f>SUMIFS(Dépenses[Montant],Dépenses[Date],"&gt;="&amp;E$2,Dépenses[Date],"&lt;="&amp;E$3,Dépenses[Type],$A80)</f>
        <v>0</v>
      </c>
      <c r="F80" s="21">
        <f>SUMIFS(Dépenses[Montant],Dépenses[Date],"&gt;="&amp;F$2,Dépenses[Date],"&lt;="&amp;F$3,Dépenses[Type],$A80)</f>
        <v>0</v>
      </c>
      <c r="G80" s="21">
        <f>SUMIFS(Dépenses[Montant],Dépenses[Date],"&gt;="&amp;G$2,Dépenses[Date],"&lt;="&amp;G$3,Dépenses[Type],$A80)</f>
        <v>0</v>
      </c>
      <c r="H80" s="21">
        <f>SUMIFS(Dépenses[Montant],Dépenses[Date],"&gt;="&amp;H$2,Dépenses[Date],"&lt;="&amp;H$3,Dépenses[Type],$A80)</f>
        <v>0</v>
      </c>
      <c r="I80" s="21">
        <f>SUMIFS(Dépenses[Montant],Dépenses[Date],"&gt;="&amp;I$2,Dépenses[Date],"&lt;="&amp;I$3,Dépenses[Type],$A80)</f>
        <v>0</v>
      </c>
      <c r="J80" s="21">
        <f>SUMIFS(Dépenses[Montant],Dépenses[Date],"&gt;="&amp;J$2,Dépenses[Date],"&lt;="&amp;J$3,Dépenses[Type],$A80)</f>
        <v>0</v>
      </c>
      <c r="K80" s="21">
        <f>SUMIFS(Dépenses[Montant],Dépenses[Date],"&gt;="&amp;K$2,Dépenses[Date],"&lt;="&amp;K$3,Dépenses[Type],$A80)</f>
        <v>0</v>
      </c>
      <c r="L80" s="21">
        <f>SUMIFS(Dépenses[Montant],Dépenses[Date],"&gt;="&amp;L$2,Dépenses[Date],"&lt;="&amp;L$3,Dépenses[Type],$A80)</f>
        <v>0</v>
      </c>
      <c r="M80" s="21">
        <f>SUMIFS(Dépenses[Montant],Dépenses[Date],"&gt;="&amp;M$2,Dépenses[Date],"&lt;="&amp;M$3,Dépenses[Type],$A80)</f>
        <v>0</v>
      </c>
      <c r="N80" s="21">
        <f>SUMIFS(Dépenses[Montant],Dépenses[Date],"&gt;="&amp;N$2,Dépenses[Date],"&lt;="&amp;N$3,Dépenses[Type],$A80)</f>
        <v>0</v>
      </c>
      <c r="O80" s="21">
        <f>SUMIFS(Dépenses[Montant],Dépenses[Date],"&gt;="&amp;O$2,Dépenses[Date],"&lt;="&amp;O$3,Dépenses[Type],$A80)</f>
        <v>0</v>
      </c>
      <c r="P80" s="22">
        <f t="shared" si="5"/>
        <v>0</v>
      </c>
      <c r="Q80" s="39">
        <f t="shared" si="6"/>
        <v>0</v>
      </c>
      <c r="R80" s="90" t="str">
        <f t="shared" si="7"/>
        <v/>
      </c>
      <c r="S80" s="91"/>
    </row>
    <row r="81" spans="1:19" x14ac:dyDescent="0.25">
      <c r="A81" s="84"/>
      <c r="B81" s="82"/>
      <c r="C81" s="83"/>
      <c r="D81" s="21">
        <f>SUMIFS(Dépenses[Montant],Dépenses[Date],"&gt;="&amp;D$2,Dépenses[Date],"&lt;="&amp;D$3,Dépenses[Type],$A81)</f>
        <v>0</v>
      </c>
      <c r="E81" s="21">
        <f>SUMIFS(Dépenses[Montant],Dépenses[Date],"&gt;="&amp;E$2,Dépenses[Date],"&lt;="&amp;E$3,Dépenses[Type],$A81)</f>
        <v>0</v>
      </c>
      <c r="F81" s="21">
        <f>SUMIFS(Dépenses[Montant],Dépenses[Date],"&gt;="&amp;F$2,Dépenses[Date],"&lt;="&amp;F$3,Dépenses[Type],$A81)</f>
        <v>0</v>
      </c>
      <c r="G81" s="21">
        <f>SUMIFS(Dépenses[Montant],Dépenses[Date],"&gt;="&amp;G$2,Dépenses[Date],"&lt;="&amp;G$3,Dépenses[Type],$A81)</f>
        <v>0</v>
      </c>
      <c r="H81" s="21">
        <f>SUMIFS(Dépenses[Montant],Dépenses[Date],"&gt;="&amp;H$2,Dépenses[Date],"&lt;="&amp;H$3,Dépenses[Type],$A81)</f>
        <v>0</v>
      </c>
      <c r="I81" s="21">
        <f>SUMIFS(Dépenses[Montant],Dépenses[Date],"&gt;="&amp;I$2,Dépenses[Date],"&lt;="&amp;I$3,Dépenses[Type],$A81)</f>
        <v>0</v>
      </c>
      <c r="J81" s="21">
        <f>SUMIFS(Dépenses[Montant],Dépenses[Date],"&gt;="&amp;J$2,Dépenses[Date],"&lt;="&amp;J$3,Dépenses[Type],$A81)</f>
        <v>0</v>
      </c>
      <c r="K81" s="21">
        <f>SUMIFS(Dépenses[Montant],Dépenses[Date],"&gt;="&amp;K$2,Dépenses[Date],"&lt;="&amp;K$3,Dépenses[Type],$A81)</f>
        <v>0</v>
      </c>
      <c r="L81" s="21">
        <f>SUMIFS(Dépenses[Montant],Dépenses[Date],"&gt;="&amp;L$2,Dépenses[Date],"&lt;="&amp;L$3,Dépenses[Type],$A81)</f>
        <v>0</v>
      </c>
      <c r="M81" s="21">
        <f>SUMIFS(Dépenses[Montant],Dépenses[Date],"&gt;="&amp;M$2,Dépenses[Date],"&lt;="&amp;M$3,Dépenses[Type],$A81)</f>
        <v>0</v>
      </c>
      <c r="N81" s="21">
        <f>SUMIFS(Dépenses[Montant],Dépenses[Date],"&gt;="&amp;N$2,Dépenses[Date],"&lt;="&amp;N$3,Dépenses[Type],$A81)</f>
        <v>0</v>
      </c>
      <c r="O81" s="21">
        <f>SUMIFS(Dépenses[Montant],Dépenses[Date],"&gt;="&amp;O$2,Dépenses[Date],"&lt;="&amp;O$3,Dépenses[Type],$A81)</f>
        <v>0</v>
      </c>
      <c r="P81" s="22">
        <f t="shared" si="5"/>
        <v>0</v>
      </c>
      <c r="Q81" s="39">
        <f t="shared" si="6"/>
        <v>0</v>
      </c>
      <c r="R81" s="90" t="str">
        <f t="shared" si="7"/>
        <v/>
      </c>
      <c r="S81" s="91"/>
    </row>
    <row r="82" spans="1:19" x14ac:dyDescent="0.25">
      <c r="A82" s="84"/>
      <c r="B82" s="82"/>
      <c r="C82" s="83"/>
      <c r="D82" s="21">
        <f>SUMIFS(Dépenses[Montant],Dépenses[Date],"&gt;="&amp;D$2,Dépenses[Date],"&lt;="&amp;D$3,Dépenses[Type],$A82)</f>
        <v>0</v>
      </c>
      <c r="E82" s="21">
        <f>SUMIFS(Dépenses[Montant],Dépenses[Date],"&gt;="&amp;E$2,Dépenses[Date],"&lt;="&amp;E$3,Dépenses[Type],$A82)</f>
        <v>0</v>
      </c>
      <c r="F82" s="21">
        <f>SUMIFS(Dépenses[Montant],Dépenses[Date],"&gt;="&amp;F$2,Dépenses[Date],"&lt;="&amp;F$3,Dépenses[Type],$A82)</f>
        <v>0</v>
      </c>
      <c r="G82" s="21">
        <f>SUMIFS(Dépenses[Montant],Dépenses[Date],"&gt;="&amp;G$2,Dépenses[Date],"&lt;="&amp;G$3,Dépenses[Type],$A82)</f>
        <v>0</v>
      </c>
      <c r="H82" s="21">
        <f>SUMIFS(Dépenses[Montant],Dépenses[Date],"&gt;="&amp;H$2,Dépenses[Date],"&lt;="&amp;H$3,Dépenses[Type],$A82)</f>
        <v>0</v>
      </c>
      <c r="I82" s="21">
        <f>SUMIFS(Dépenses[Montant],Dépenses[Date],"&gt;="&amp;I$2,Dépenses[Date],"&lt;="&amp;I$3,Dépenses[Type],$A82)</f>
        <v>0</v>
      </c>
      <c r="J82" s="21">
        <f>SUMIFS(Dépenses[Montant],Dépenses[Date],"&gt;="&amp;J$2,Dépenses[Date],"&lt;="&amp;J$3,Dépenses[Type],$A82)</f>
        <v>0</v>
      </c>
      <c r="K82" s="21">
        <f>SUMIFS(Dépenses[Montant],Dépenses[Date],"&gt;="&amp;K$2,Dépenses[Date],"&lt;="&amp;K$3,Dépenses[Type],$A82)</f>
        <v>0</v>
      </c>
      <c r="L82" s="21">
        <f>SUMIFS(Dépenses[Montant],Dépenses[Date],"&gt;="&amp;L$2,Dépenses[Date],"&lt;="&amp;L$3,Dépenses[Type],$A82)</f>
        <v>0</v>
      </c>
      <c r="M82" s="21">
        <f>SUMIFS(Dépenses[Montant],Dépenses[Date],"&gt;="&amp;M$2,Dépenses[Date],"&lt;="&amp;M$3,Dépenses[Type],$A82)</f>
        <v>0</v>
      </c>
      <c r="N82" s="21">
        <f>SUMIFS(Dépenses[Montant],Dépenses[Date],"&gt;="&amp;N$2,Dépenses[Date],"&lt;="&amp;N$3,Dépenses[Type],$A82)</f>
        <v>0</v>
      </c>
      <c r="O82" s="21">
        <f>SUMIFS(Dépenses[Montant],Dépenses[Date],"&gt;="&amp;O$2,Dépenses[Date],"&lt;="&amp;O$3,Dépenses[Type],$A82)</f>
        <v>0</v>
      </c>
      <c r="P82" s="22">
        <f t="shared" si="5"/>
        <v>0</v>
      </c>
      <c r="Q82" s="39">
        <f t="shared" si="6"/>
        <v>0</v>
      </c>
      <c r="R82" s="90" t="str">
        <f t="shared" si="7"/>
        <v/>
      </c>
      <c r="S82" s="91"/>
    </row>
    <row r="83" spans="1:19" x14ac:dyDescent="0.25">
      <c r="A83" s="84"/>
      <c r="B83" s="82"/>
      <c r="C83" s="83"/>
      <c r="D83" s="21">
        <f>SUMIFS(Dépenses[Montant],Dépenses[Date],"&gt;="&amp;D$2,Dépenses[Date],"&lt;="&amp;D$3,Dépenses[Type],$A83)</f>
        <v>0</v>
      </c>
      <c r="E83" s="21">
        <f>SUMIFS(Dépenses[Montant],Dépenses[Date],"&gt;="&amp;E$2,Dépenses[Date],"&lt;="&amp;E$3,Dépenses[Type],$A83)</f>
        <v>0</v>
      </c>
      <c r="F83" s="21">
        <f>SUMIFS(Dépenses[Montant],Dépenses[Date],"&gt;="&amp;F$2,Dépenses[Date],"&lt;="&amp;F$3,Dépenses[Type],$A83)</f>
        <v>0</v>
      </c>
      <c r="G83" s="21">
        <f>SUMIFS(Dépenses[Montant],Dépenses[Date],"&gt;="&amp;G$2,Dépenses[Date],"&lt;="&amp;G$3,Dépenses[Type],$A83)</f>
        <v>0</v>
      </c>
      <c r="H83" s="21">
        <f>SUMIFS(Dépenses[Montant],Dépenses[Date],"&gt;="&amp;H$2,Dépenses[Date],"&lt;="&amp;H$3,Dépenses[Type],$A83)</f>
        <v>0</v>
      </c>
      <c r="I83" s="21">
        <f>SUMIFS(Dépenses[Montant],Dépenses[Date],"&gt;="&amp;I$2,Dépenses[Date],"&lt;="&amp;I$3,Dépenses[Type],$A83)</f>
        <v>0</v>
      </c>
      <c r="J83" s="21">
        <f>SUMIFS(Dépenses[Montant],Dépenses[Date],"&gt;="&amp;J$2,Dépenses[Date],"&lt;="&amp;J$3,Dépenses[Type],$A83)</f>
        <v>0</v>
      </c>
      <c r="K83" s="21">
        <f>SUMIFS(Dépenses[Montant],Dépenses[Date],"&gt;="&amp;K$2,Dépenses[Date],"&lt;="&amp;K$3,Dépenses[Type],$A83)</f>
        <v>0</v>
      </c>
      <c r="L83" s="21">
        <f>SUMIFS(Dépenses[Montant],Dépenses[Date],"&gt;="&amp;L$2,Dépenses[Date],"&lt;="&amp;L$3,Dépenses[Type],$A83)</f>
        <v>0</v>
      </c>
      <c r="M83" s="21">
        <f>SUMIFS(Dépenses[Montant],Dépenses[Date],"&gt;="&amp;M$2,Dépenses[Date],"&lt;="&amp;M$3,Dépenses[Type],$A83)</f>
        <v>0</v>
      </c>
      <c r="N83" s="21">
        <f>SUMIFS(Dépenses[Montant],Dépenses[Date],"&gt;="&amp;N$2,Dépenses[Date],"&lt;="&amp;N$3,Dépenses[Type],$A83)</f>
        <v>0</v>
      </c>
      <c r="O83" s="21">
        <f>SUMIFS(Dépenses[Montant],Dépenses[Date],"&gt;="&amp;O$2,Dépenses[Date],"&lt;="&amp;O$3,Dépenses[Type],$A83)</f>
        <v>0</v>
      </c>
      <c r="P83" s="22">
        <f t="shared" si="5"/>
        <v>0</v>
      </c>
      <c r="Q83" s="39">
        <f t="shared" si="6"/>
        <v>0</v>
      </c>
      <c r="R83" s="90" t="str">
        <f t="shared" si="7"/>
        <v/>
      </c>
      <c r="S83" s="91"/>
    </row>
    <row r="84" spans="1:19" x14ac:dyDescent="0.25">
      <c r="A84" s="84"/>
      <c r="B84" s="82"/>
      <c r="C84" s="83"/>
      <c r="D84" s="21">
        <f>SUMIFS(Dépenses[Montant],Dépenses[Date],"&gt;="&amp;D$2,Dépenses[Date],"&lt;="&amp;D$3,Dépenses[Type],$A84)</f>
        <v>0</v>
      </c>
      <c r="E84" s="21">
        <f>SUMIFS(Dépenses[Montant],Dépenses[Date],"&gt;="&amp;E$2,Dépenses[Date],"&lt;="&amp;E$3,Dépenses[Type],$A84)</f>
        <v>0</v>
      </c>
      <c r="F84" s="21">
        <f>SUMIFS(Dépenses[Montant],Dépenses[Date],"&gt;="&amp;F$2,Dépenses[Date],"&lt;="&amp;F$3,Dépenses[Type],$A84)</f>
        <v>0</v>
      </c>
      <c r="G84" s="21">
        <f>SUMIFS(Dépenses[Montant],Dépenses[Date],"&gt;="&amp;G$2,Dépenses[Date],"&lt;="&amp;G$3,Dépenses[Type],$A84)</f>
        <v>0</v>
      </c>
      <c r="H84" s="21">
        <f>SUMIFS(Dépenses[Montant],Dépenses[Date],"&gt;="&amp;H$2,Dépenses[Date],"&lt;="&amp;H$3,Dépenses[Type],$A84)</f>
        <v>0</v>
      </c>
      <c r="I84" s="21">
        <f>SUMIFS(Dépenses[Montant],Dépenses[Date],"&gt;="&amp;I$2,Dépenses[Date],"&lt;="&amp;I$3,Dépenses[Type],$A84)</f>
        <v>0</v>
      </c>
      <c r="J84" s="21">
        <f>SUMIFS(Dépenses[Montant],Dépenses[Date],"&gt;="&amp;J$2,Dépenses[Date],"&lt;="&amp;J$3,Dépenses[Type],$A84)</f>
        <v>0</v>
      </c>
      <c r="K84" s="21">
        <f>SUMIFS(Dépenses[Montant],Dépenses[Date],"&gt;="&amp;K$2,Dépenses[Date],"&lt;="&amp;K$3,Dépenses[Type],$A84)</f>
        <v>0</v>
      </c>
      <c r="L84" s="21">
        <f>SUMIFS(Dépenses[Montant],Dépenses[Date],"&gt;="&amp;L$2,Dépenses[Date],"&lt;="&amp;L$3,Dépenses[Type],$A84)</f>
        <v>0</v>
      </c>
      <c r="M84" s="21">
        <f>SUMIFS(Dépenses[Montant],Dépenses[Date],"&gt;="&amp;M$2,Dépenses[Date],"&lt;="&amp;M$3,Dépenses[Type],$A84)</f>
        <v>0</v>
      </c>
      <c r="N84" s="21">
        <f>SUMIFS(Dépenses[Montant],Dépenses[Date],"&gt;="&amp;N$2,Dépenses[Date],"&lt;="&amp;N$3,Dépenses[Type],$A84)</f>
        <v>0</v>
      </c>
      <c r="O84" s="21">
        <f>SUMIFS(Dépenses[Montant],Dépenses[Date],"&gt;="&amp;O$2,Dépenses[Date],"&lt;="&amp;O$3,Dépenses[Type],$A84)</f>
        <v>0</v>
      </c>
      <c r="P84" s="22">
        <f t="shared" si="5"/>
        <v>0</v>
      </c>
      <c r="Q84" s="39">
        <f t="shared" si="6"/>
        <v>0</v>
      </c>
      <c r="R84" s="90" t="str">
        <f t="shared" si="7"/>
        <v/>
      </c>
      <c r="S84" s="91"/>
    </row>
    <row r="85" spans="1:19" x14ac:dyDescent="0.25">
      <c r="A85" s="84"/>
      <c r="B85" s="82"/>
      <c r="C85" s="83"/>
      <c r="D85" s="21">
        <f>SUMIFS(Dépenses[Montant],Dépenses[Date],"&gt;="&amp;D$2,Dépenses[Date],"&lt;="&amp;D$3,Dépenses[Type],$A85)</f>
        <v>0</v>
      </c>
      <c r="E85" s="21">
        <f>SUMIFS(Dépenses[Montant],Dépenses[Date],"&gt;="&amp;E$2,Dépenses[Date],"&lt;="&amp;E$3,Dépenses[Type],$A85)</f>
        <v>0</v>
      </c>
      <c r="F85" s="21">
        <f>SUMIFS(Dépenses[Montant],Dépenses[Date],"&gt;="&amp;F$2,Dépenses[Date],"&lt;="&amp;F$3,Dépenses[Type],$A85)</f>
        <v>0</v>
      </c>
      <c r="G85" s="21">
        <f>SUMIFS(Dépenses[Montant],Dépenses[Date],"&gt;="&amp;G$2,Dépenses[Date],"&lt;="&amp;G$3,Dépenses[Type],$A85)</f>
        <v>0</v>
      </c>
      <c r="H85" s="21">
        <f>SUMIFS(Dépenses[Montant],Dépenses[Date],"&gt;="&amp;H$2,Dépenses[Date],"&lt;="&amp;H$3,Dépenses[Type],$A85)</f>
        <v>0</v>
      </c>
      <c r="I85" s="21">
        <f>SUMIFS(Dépenses[Montant],Dépenses[Date],"&gt;="&amp;I$2,Dépenses[Date],"&lt;="&amp;I$3,Dépenses[Type],$A85)</f>
        <v>0</v>
      </c>
      <c r="J85" s="21">
        <f>SUMIFS(Dépenses[Montant],Dépenses[Date],"&gt;="&amp;J$2,Dépenses[Date],"&lt;="&amp;J$3,Dépenses[Type],$A85)</f>
        <v>0</v>
      </c>
      <c r="K85" s="21">
        <f>SUMIFS(Dépenses[Montant],Dépenses[Date],"&gt;="&amp;K$2,Dépenses[Date],"&lt;="&amp;K$3,Dépenses[Type],$A85)</f>
        <v>0</v>
      </c>
      <c r="L85" s="21">
        <f>SUMIFS(Dépenses[Montant],Dépenses[Date],"&gt;="&amp;L$2,Dépenses[Date],"&lt;="&amp;L$3,Dépenses[Type],$A85)</f>
        <v>0</v>
      </c>
      <c r="M85" s="21">
        <f>SUMIFS(Dépenses[Montant],Dépenses[Date],"&gt;="&amp;M$2,Dépenses[Date],"&lt;="&amp;M$3,Dépenses[Type],$A85)</f>
        <v>0</v>
      </c>
      <c r="N85" s="21">
        <f>SUMIFS(Dépenses[Montant],Dépenses[Date],"&gt;="&amp;N$2,Dépenses[Date],"&lt;="&amp;N$3,Dépenses[Type],$A85)</f>
        <v>0</v>
      </c>
      <c r="O85" s="21">
        <f>SUMIFS(Dépenses[Montant],Dépenses[Date],"&gt;="&amp;O$2,Dépenses[Date],"&lt;="&amp;O$3,Dépenses[Type],$A85)</f>
        <v>0</v>
      </c>
      <c r="P85" s="22">
        <f t="shared" si="5"/>
        <v>0</v>
      </c>
      <c r="Q85" s="39">
        <f t="shared" si="6"/>
        <v>0</v>
      </c>
      <c r="R85" s="90" t="str">
        <f t="shared" si="7"/>
        <v/>
      </c>
      <c r="S85" s="91"/>
    </row>
    <row r="86" spans="1:19" x14ac:dyDescent="0.25">
      <c r="A86" s="84"/>
      <c r="B86" s="82"/>
      <c r="C86" s="83"/>
      <c r="D86" s="21">
        <f>SUMIFS(Dépenses[Montant],Dépenses[Date],"&gt;="&amp;D$2,Dépenses[Date],"&lt;="&amp;D$3,Dépenses[Type],$A86)</f>
        <v>0</v>
      </c>
      <c r="E86" s="21">
        <f>SUMIFS(Dépenses[Montant],Dépenses[Date],"&gt;="&amp;E$2,Dépenses[Date],"&lt;="&amp;E$3,Dépenses[Type],$A86)</f>
        <v>0</v>
      </c>
      <c r="F86" s="21">
        <f>SUMIFS(Dépenses[Montant],Dépenses[Date],"&gt;="&amp;F$2,Dépenses[Date],"&lt;="&amp;F$3,Dépenses[Type],$A86)</f>
        <v>0</v>
      </c>
      <c r="G86" s="21">
        <f>SUMIFS(Dépenses[Montant],Dépenses[Date],"&gt;="&amp;G$2,Dépenses[Date],"&lt;="&amp;G$3,Dépenses[Type],$A86)</f>
        <v>0</v>
      </c>
      <c r="H86" s="21">
        <f>SUMIFS(Dépenses[Montant],Dépenses[Date],"&gt;="&amp;H$2,Dépenses[Date],"&lt;="&amp;H$3,Dépenses[Type],$A86)</f>
        <v>0</v>
      </c>
      <c r="I86" s="21">
        <f>SUMIFS(Dépenses[Montant],Dépenses[Date],"&gt;="&amp;I$2,Dépenses[Date],"&lt;="&amp;I$3,Dépenses[Type],$A86)</f>
        <v>0</v>
      </c>
      <c r="J86" s="21">
        <f>SUMIFS(Dépenses[Montant],Dépenses[Date],"&gt;="&amp;J$2,Dépenses[Date],"&lt;="&amp;J$3,Dépenses[Type],$A86)</f>
        <v>0</v>
      </c>
      <c r="K86" s="21">
        <f>SUMIFS(Dépenses[Montant],Dépenses[Date],"&gt;="&amp;K$2,Dépenses[Date],"&lt;="&amp;K$3,Dépenses[Type],$A86)</f>
        <v>0</v>
      </c>
      <c r="L86" s="21">
        <f>SUMIFS(Dépenses[Montant],Dépenses[Date],"&gt;="&amp;L$2,Dépenses[Date],"&lt;="&amp;L$3,Dépenses[Type],$A86)</f>
        <v>0</v>
      </c>
      <c r="M86" s="21">
        <f>SUMIFS(Dépenses[Montant],Dépenses[Date],"&gt;="&amp;M$2,Dépenses[Date],"&lt;="&amp;M$3,Dépenses[Type],$A86)</f>
        <v>0</v>
      </c>
      <c r="N86" s="21">
        <f>SUMIFS(Dépenses[Montant],Dépenses[Date],"&gt;="&amp;N$2,Dépenses[Date],"&lt;="&amp;N$3,Dépenses[Type],$A86)</f>
        <v>0</v>
      </c>
      <c r="O86" s="21">
        <f>SUMIFS(Dépenses[Montant],Dépenses[Date],"&gt;="&amp;O$2,Dépenses[Date],"&lt;="&amp;O$3,Dépenses[Type],$A86)</f>
        <v>0</v>
      </c>
      <c r="P86" s="22">
        <f t="shared" si="5"/>
        <v>0</v>
      </c>
      <c r="Q86" s="39">
        <f t="shared" si="6"/>
        <v>0</v>
      </c>
      <c r="R86" s="90" t="str">
        <f t="shared" si="7"/>
        <v/>
      </c>
      <c r="S86" s="91"/>
    </row>
    <row r="87" spans="1:19" x14ac:dyDescent="0.25">
      <c r="A87" s="84"/>
      <c r="B87" s="82"/>
      <c r="C87" s="83"/>
      <c r="D87" s="21">
        <f>SUMIFS(Dépenses[Montant],Dépenses[Date],"&gt;="&amp;D$2,Dépenses[Date],"&lt;="&amp;D$3,Dépenses[Type],$A87)</f>
        <v>0</v>
      </c>
      <c r="E87" s="21">
        <f>SUMIFS(Dépenses[Montant],Dépenses[Date],"&gt;="&amp;E$2,Dépenses[Date],"&lt;="&amp;E$3,Dépenses[Type],$A87)</f>
        <v>0</v>
      </c>
      <c r="F87" s="21">
        <f>SUMIFS(Dépenses[Montant],Dépenses[Date],"&gt;="&amp;F$2,Dépenses[Date],"&lt;="&amp;F$3,Dépenses[Type],$A87)</f>
        <v>0</v>
      </c>
      <c r="G87" s="21">
        <f>SUMIFS(Dépenses[Montant],Dépenses[Date],"&gt;="&amp;G$2,Dépenses[Date],"&lt;="&amp;G$3,Dépenses[Type],$A87)</f>
        <v>0</v>
      </c>
      <c r="H87" s="21">
        <f>SUMIFS(Dépenses[Montant],Dépenses[Date],"&gt;="&amp;H$2,Dépenses[Date],"&lt;="&amp;H$3,Dépenses[Type],$A87)</f>
        <v>0</v>
      </c>
      <c r="I87" s="21">
        <f>SUMIFS(Dépenses[Montant],Dépenses[Date],"&gt;="&amp;I$2,Dépenses[Date],"&lt;="&amp;I$3,Dépenses[Type],$A87)</f>
        <v>0</v>
      </c>
      <c r="J87" s="21">
        <f>SUMIFS(Dépenses[Montant],Dépenses[Date],"&gt;="&amp;J$2,Dépenses[Date],"&lt;="&amp;J$3,Dépenses[Type],$A87)</f>
        <v>0</v>
      </c>
      <c r="K87" s="21">
        <f>SUMIFS(Dépenses[Montant],Dépenses[Date],"&gt;="&amp;K$2,Dépenses[Date],"&lt;="&amp;K$3,Dépenses[Type],$A87)</f>
        <v>0</v>
      </c>
      <c r="L87" s="21">
        <f>SUMIFS(Dépenses[Montant],Dépenses[Date],"&gt;="&amp;L$2,Dépenses[Date],"&lt;="&amp;L$3,Dépenses[Type],$A87)</f>
        <v>0</v>
      </c>
      <c r="M87" s="21">
        <f>SUMIFS(Dépenses[Montant],Dépenses[Date],"&gt;="&amp;M$2,Dépenses[Date],"&lt;="&amp;M$3,Dépenses[Type],$A87)</f>
        <v>0</v>
      </c>
      <c r="N87" s="21">
        <f>SUMIFS(Dépenses[Montant],Dépenses[Date],"&gt;="&amp;N$2,Dépenses[Date],"&lt;="&amp;N$3,Dépenses[Type],$A87)</f>
        <v>0</v>
      </c>
      <c r="O87" s="21">
        <f>SUMIFS(Dépenses[Montant],Dépenses[Date],"&gt;="&amp;O$2,Dépenses[Date],"&lt;="&amp;O$3,Dépenses[Type],$A87)</f>
        <v>0</v>
      </c>
      <c r="P87" s="22">
        <f t="shared" si="5"/>
        <v>0</v>
      </c>
      <c r="Q87" s="39">
        <f t="shared" si="6"/>
        <v>0</v>
      </c>
      <c r="R87" s="90" t="str">
        <f t="shared" si="7"/>
        <v/>
      </c>
      <c r="S87" s="91"/>
    </row>
    <row r="88" spans="1:19" x14ac:dyDescent="0.25">
      <c r="A88" s="84"/>
      <c r="B88" s="82"/>
      <c r="C88" s="83"/>
      <c r="D88" s="21">
        <f>SUMIFS(Dépenses[Montant],Dépenses[Date],"&gt;="&amp;D$2,Dépenses[Date],"&lt;="&amp;D$3,Dépenses[Type],$A88)</f>
        <v>0</v>
      </c>
      <c r="E88" s="21">
        <f>SUMIFS(Dépenses[Montant],Dépenses[Date],"&gt;="&amp;E$2,Dépenses[Date],"&lt;="&amp;E$3,Dépenses[Type],$A88)</f>
        <v>0</v>
      </c>
      <c r="F88" s="21">
        <f>SUMIFS(Dépenses[Montant],Dépenses[Date],"&gt;="&amp;F$2,Dépenses[Date],"&lt;="&amp;F$3,Dépenses[Type],$A88)</f>
        <v>0</v>
      </c>
      <c r="G88" s="21">
        <f>SUMIFS(Dépenses[Montant],Dépenses[Date],"&gt;="&amp;G$2,Dépenses[Date],"&lt;="&amp;G$3,Dépenses[Type],$A88)</f>
        <v>0</v>
      </c>
      <c r="H88" s="21">
        <f>SUMIFS(Dépenses[Montant],Dépenses[Date],"&gt;="&amp;H$2,Dépenses[Date],"&lt;="&amp;H$3,Dépenses[Type],$A88)</f>
        <v>0</v>
      </c>
      <c r="I88" s="21">
        <f>SUMIFS(Dépenses[Montant],Dépenses[Date],"&gt;="&amp;I$2,Dépenses[Date],"&lt;="&amp;I$3,Dépenses[Type],$A88)</f>
        <v>0</v>
      </c>
      <c r="J88" s="21">
        <f>SUMIFS(Dépenses[Montant],Dépenses[Date],"&gt;="&amp;J$2,Dépenses[Date],"&lt;="&amp;J$3,Dépenses[Type],$A88)</f>
        <v>0</v>
      </c>
      <c r="K88" s="21">
        <f>SUMIFS(Dépenses[Montant],Dépenses[Date],"&gt;="&amp;K$2,Dépenses[Date],"&lt;="&amp;K$3,Dépenses[Type],$A88)</f>
        <v>0</v>
      </c>
      <c r="L88" s="21">
        <f>SUMIFS(Dépenses[Montant],Dépenses[Date],"&gt;="&amp;L$2,Dépenses[Date],"&lt;="&amp;L$3,Dépenses[Type],$A88)</f>
        <v>0</v>
      </c>
      <c r="M88" s="21">
        <f>SUMIFS(Dépenses[Montant],Dépenses[Date],"&gt;="&amp;M$2,Dépenses[Date],"&lt;="&amp;M$3,Dépenses[Type],$A88)</f>
        <v>0</v>
      </c>
      <c r="N88" s="21">
        <f>SUMIFS(Dépenses[Montant],Dépenses[Date],"&gt;="&amp;N$2,Dépenses[Date],"&lt;="&amp;N$3,Dépenses[Type],$A88)</f>
        <v>0</v>
      </c>
      <c r="O88" s="21">
        <f>SUMIFS(Dépenses[Montant],Dépenses[Date],"&gt;="&amp;O$2,Dépenses[Date],"&lt;="&amp;O$3,Dépenses[Type],$A88)</f>
        <v>0</v>
      </c>
      <c r="P88" s="22">
        <f t="shared" si="5"/>
        <v>0</v>
      </c>
      <c r="Q88" s="39">
        <f t="shared" si="6"/>
        <v>0</v>
      </c>
      <c r="R88" s="90" t="str">
        <f t="shared" si="7"/>
        <v/>
      </c>
      <c r="S88" s="91"/>
    </row>
    <row r="89" spans="1:19" x14ac:dyDescent="0.25">
      <c r="A89" s="84"/>
      <c r="B89" s="82"/>
      <c r="C89" s="83"/>
      <c r="D89" s="21">
        <f>SUMIFS(Dépenses[Montant],Dépenses[Date],"&gt;="&amp;D$2,Dépenses[Date],"&lt;="&amp;D$3,Dépenses[Type],$A89)</f>
        <v>0</v>
      </c>
      <c r="E89" s="21">
        <f>SUMIFS(Dépenses[Montant],Dépenses[Date],"&gt;="&amp;E$2,Dépenses[Date],"&lt;="&amp;E$3,Dépenses[Type],$A89)</f>
        <v>0</v>
      </c>
      <c r="F89" s="21">
        <f>SUMIFS(Dépenses[Montant],Dépenses[Date],"&gt;="&amp;F$2,Dépenses[Date],"&lt;="&amp;F$3,Dépenses[Type],$A89)</f>
        <v>0</v>
      </c>
      <c r="G89" s="21">
        <f>SUMIFS(Dépenses[Montant],Dépenses[Date],"&gt;="&amp;G$2,Dépenses[Date],"&lt;="&amp;G$3,Dépenses[Type],$A89)</f>
        <v>0</v>
      </c>
      <c r="H89" s="21">
        <f>SUMIFS(Dépenses[Montant],Dépenses[Date],"&gt;="&amp;H$2,Dépenses[Date],"&lt;="&amp;H$3,Dépenses[Type],$A89)</f>
        <v>0</v>
      </c>
      <c r="I89" s="21">
        <f>SUMIFS(Dépenses[Montant],Dépenses[Date],"&gt;="&amp;I$2,Dépenses[Date],"&lt;="&amp;I$3,Dépenses[Type],$A89)</f>
        <v>0</v>
      </c>
      <c r="J89" s="21">
        <f>SUMIFS(Dépenses[Montant],Dépenses[Date],"&gt;="&amp;J$2,Dépenses[Date],"&lt;="&amp;J$3,Dépenses[Type],$A89)</f>
        <v>0</v>
      </c>
      <c r="K89" s="21">
        <f>SUMIFS(Dépenses[Montant],Dépenses[Date],"&gt;="&amp;K$2,Dépenses[Date],"&lt;="&amp;K$3,Dépenses[Type],$A89)</f>
        <v>0</v>
      </c>
      <c r="L89" s="21">
        <f>SUMIFS(Dépenses[Montant],Dépenses[Date],"&gt;="&amp;L$2,Dépenses[Date],"&lt;="&amp;L$3,Dépenses[Type],$A89)</f>
        <v>0</v>
      </c>
      <c r="M89" s="21">
        <f>SUMIFS(Dépenses[Montant],Dépenses[Date],"&gt;="&amp;M$2,Dépenses[Date],"&lt;="&amp;M$3,Dépenses[Type],$A89)</f>
        <v>0</v>
      </c>
      <c r="N89" s="21">
        <f>SUMIFS(Dépenses[Montant],Dépenses[Date],"&gt;="&amp;N$2,Dépenses[Date],"&lt;="&amp;N$3,Dépenses[Type],$A89)</f>
        <v>0</v>
      </c>
      <c r="O89" s="21">
        <f>SUMIFS(Dépenses[Montant],Dépenses[Date],"&gt;="&amp;O$2,Dépenses[Date],"&lt;="&amp;O$3,Dépenses[Type],$A89)</f>
        <v>0</v>
      </c>
      <c r="P89" s="22">
        <f t="shared" si="5"/>
        <v>0</v>
      </c>
      <c r="Q89" s="39">
        <f t="shared" si="6"/>
        <v>0</v>
      </c>
      <c r="R89" s="90" t="str">
        <f t="shared" si="7"/>
        <v/>
      </c>
      <c r="S89" s="91"/>
    </row>
    <row r="90" spans="1:19" x14ac:dyDescent="0.25">
      <c r="A90" s="84"/>
      <c r="B90" s="82"/>
      <c r="C90" s="83"/>
      <c r="D90" s="21">
        <f>SUMIFS(Dépenses[Montant],Dépenses[Date],"&gt;="&amp;D$2,Dépenses[Date],"&lt;="&amp;D$3,Dépenses[Type],$A90)</f>
        <v>0</v>
      </c>
      <c r="E90" s="21">
        <f>SUMIFS(Dépenses[Montant],Dépenses[Date],"&gt;="&amp;E$2,Dépenses[Date],"&lt;="&amp;E$3,Dépenses[Type],$A90)</f>
        <v>0</v>
      </c>
      <c r="F90" s="21">
        <f>SUMIFS(Dépenses[Montant],Dépenses[Date],"&gt;="&amp;F$2,Dépenses[Date],"&lt;="&amp;F$3,Dépenses[Type],$A90)</f>
        <v>0</v>
      </c>
      <c r="G90" s="21">
        <f>SUMIFS(Dépenses[Montant],Dépenses[Date],"&gt;="&amp;G$2,Dépenses[Date],"&lt;="&amp;G$3,Dépenses[Type],$A90)</f>
        <v>0</v>
      </c>
      <c r="H90" s="21">
        <f>SUMIFS(Dépenses[Montant],Dépenses[Date],"&gt;="&amp;H$2,Dépenses[Date],"&lt;="&amp;H$3,Dépenses[Type],$A90)</f>
        <v>0</v>
      </c>
      <c r="I90" s="21">
        <f>SUMIFS(Dépenses[Montant],Dépenses[Date],"&gt;="&amp;I$2,Dépenses[Date],"&lt;="&amp;I$3,Dépenses[Type],$A90)</f>
        <v>0</v>
      </c>
      <c r="J90" s="21">
        <f>SUMIFS(Dépenses[Montant],Dépenses[Date],"&gt;="&amp;J$2,Dépenses[Date],"&lt;="&amp;J$3,Dépenses[Type],$A90)</f>
        <v>0</v>
      </c>
      <c r="K90" s="21">
        <f>SUMIFS(Dépenses[Montant],Dépenses[Date],"&gt;="&amp;K$2,Dépenses[Date],"&lt;="&amp;K$3,Dépenses[Type],$A90)</f>
        <v>0</v>
      </c>
      <c r="L90" s="21">
        <f>SUMIFS(Dépenses[Montant],Dépenses[Date],"&gt;="&amp;L$2,Dépenses[Date],"&lt;="&amp;L$3,Dépenses[Type],$A90)</f>
        <v>0</v>
      </c>
      <c r="M90" s="21">
        <f>SUMIFS(Dépenses[Montant],Dépenses[Date],"&gt;="&amp;M$2,Dépenses[Date],"&lt;="&amp;M$3,Dépenses[Type],$A90)</f>
        <v>0</v>
      </c>
      <c r="N90" s="21">
        <f>SUMIFS(Dépenses[Montant],Dépenses[Date],"&gt;="&amp;N$2,Dépenses[Date],"&lt;="&amp;N$3,Dépenses[Type],$A90)</f>
        <v>0</v>
      </c>
      <c r="O90" s="21">
        <f>SUMIFS(Dépenses[Montant],Dépenses[Date],"&gt;="&amp;O$2,Dépenses[Date],"&lt;="&amp;O$3,Dépenses[Type],$A90)</f>
        <v>0</v>
      </c>
      <c r="P90" s="22">
        <f t="shared" si="5"/>
        <v>0</v>
      </c>
      <c r="Q90" s="39">
        <f t="shared" si="6"/>
        <v>0</v>
      </c>
      <c r="R90" s="90" t="str">
        <f t="shared" si="7"/>
        <v/>
      </c>
      <c r="S90" s="91"/>
    </row>
    <row r="91" spans="1:19" x14ac:dyDescent="0.25">
      <c r="A91" s="84"/>
      <c r="B91" s="82"/>
      <c r="C91" s="83"/>
      <c r="D91" s="21">
        <f>SUMIFS(Dépenses[Montant],Dépenses[Date],"&gt;="&amp;D$2,Dépenses[Date],"&lt;="&amp;D$3,Dépenses[Type],$A91)</f>
        <v>0</v>
      </c>
      <c r="E91" s="21">
        <f>SUMIFS(Dépenses[Montant],Dépenses[Date],"&gt;="&amp;E$2,Dépenses[Date],"&lt;="&amp;E$3,Dépenses[Type],$A91)</f>
        <v>0</v>
      </c>
      <c r="F91" s="21">
        <f>SUMIFS(Dépenses[Montant],Dépenses[Date],"&gt;="&amp;F$2,Dépenses[Date],"&lt;="&amp;F$3,Dépenses[Type],$A91)</f>
        <v>0</v>
      </c>
      <c r="G91" s="21">
        <f>SUMIFS(Dépenses[Montant],Dépenses[Date],"&gt;="&amp;G$2,Dépenses[Date],"&lt;="&amp;G$3,Dépenses[Type],$A91)</f>
        <v>0</v>
      </c>
      <c r="H91" s="21">
        <f>SUMIFS(Dépenses[Montant],Dépenses[Date],"&gt;="&amp;H$2,Dépenses[Date],"&lt;="&amp;H$3,Dépenses[Type],$A91)</f>
        <v>0</v>
      </c>
      <c r="I91" s="21">
        <f>SUMIFS(Dépenses[Montant],Dépenses[Date],"&gt;="&amp;I$2,Dépenses[Date],"&lt;="&amp;I$3,Dépenses[Type],$A91)</f>
        <v>0</v>
      </c>
      <c r="J91" s="21">
        <f>SUMIFS(Dépenses[Montant],Dépenses[Date],"&gt;="&amp;J$2,Dépenses[Date],"&lt;="&amp;J$3,Dépenses[Type],$A91)</f>
        <v>0</v>
      </c>
      <c r="K91" s="21">
        <f>SUMIFS(Dépenses[Montant],Dépenses[Date],"&gt;="&amp;K$2,Dépenses[Date],"&lt;="&amp;K$3,Dépenses[Type],$A91)</f>
        <v>0</v>
      </c>
      <c r="L91" s="21">
        <f>SUMIFS(Dépenses[Montant],Dépenses[Date],"&gt;="&amp;L$2,Dépenses[Date],"&lt;="&amp;L$3,Dépenses[Type],$A91)</f>
        <v>0</v>
      </c>
      <c r="M91" s="21">
        <f>SUMIFS(Dépenses[Montant],Dépenses[Date],"&gt;="&amp;M$2,Dépenses[Date],"&lt;="&amp;M$3,Dépenses[Type],$A91)</f>
        <v>0</v>
      </c>
      <c r="N91" s="21">
        <f>SUMIFS(Dépenses[Montant],Dépenses[Date],"&gt;="&amp;N$2,Dépenses[Date],"&lt;="&amp;N$3,Dépenses[Type],$A91)</f>
        <v>0</v>
      </c>
      <c r="O91" s="21">
        <f>SUMIFS(Dépenses[Montant],Dépenses[Date],"&gt;="&amp;O$2,Dépenses[Date],"&lt;="&amp;O$3,Dépenses[Type],$A91)</f>
        <v>0</v>
      </c>
      <c r="P91" s="22">
        <f t="shared" si="5"/>
        <v>0</v>
      </c>
      <c r="Q91" s="39">
        <f t="shared" si="6"/>
        <v>0</v>
      </c>
      <c r="R91" s="90" t="str">
        <f t="shared" si="7"/>
        <v/>
      </c>
      <c r="S91" s="91"/>
    </row>
    <row r="92" spans="1:19" x14ac:dyDescent="0.25">
      <c r="A92" s="84"/>
      <c r="B92" s="82"/>
      <c r="C92" s="83"/>
      <c r="D92" s="21">
        <f>SUMIFS(Dépenses[Montant],Dépenses[Date],"&gt;="&amp;D$2,Dépenses[Date],"&lt;="&amp;D$3,Dépenses[Type],$A92)</f>
        <v>0</v>
      </c>
      <c r="E92" s="21">
        <f>SUMIFS(Dépenses[Montant],Dépenses[Date],"&gt;="&amp;E$2,Dépenses[Date],"&lt;="&amp;E$3,Dépenses[Type],$A92)</f>
        <v>0</v>
      </c>
      <c r="F92" s="21">
        <f>SUMIFS(Dépenses[Montant],Dépenses[Date],"&gt;="&amp;F$2,Dépenses[Date],"&lt;="&amp;F$3,Dépenses[Type],$A92)</f>
        <v>0</v>
      </c>
      <c r="G92" s="21">
        <f>SUMIFS(Dépenses[Montant],Dépenses[Date],"&gt;="&amp;G$2,Dépenses[Date],"&lt;="&amp;G$3,Dépenses[Type],$A92)</f>
        <v>0</v>
      </c>
      <c r="H92" s="21">
        <f>SUMIFS(Dépenses[Montant],Dépenses[Date],"&gt;="&amp;H$2,Dépenses[Date],"&lt;="&amp;H$3,Dépenses[Type],$A92)</f>
        <v>0</v>
      </c>
      <c r="I92" s="21">
        <f>SUMIFS(Dépenses[Montant],Dépenses[Date],"&gt;="&amp;I$2,Dépenses[Date],"&lt;="&amp;I$3,Dépenses[Type],$A92)</f>
        <v>0</v>
      </c>
      <c r="J92" s="21">
        <f>SUMIFS(Dépenses[Montant],Dépenses[Date],"&gt;="&amp;J$2,Dépenses[Date],"&lt;="&amp;J$3,Dépenses[Type],$A92)</f>
        <v>0</v>
      </c>
      <c r="K92" s="21">
        <f>SUMIFS(Dépenses[Montant],Dépenses[Date],"&gt;="&amp;K$2,Dépenses[Date],"&lt;="&amp;K$3,Dépenses[Type],$A92)</f>
        <v>0</v>
      </c>
      <c r="L92" s="21">
        <f>SUMIFS(Dépenses[Montant],Dépenses[Date],"&gt;="&amp;L$2,Dépenses[Date],"&lt;="&amp;L$3,Dépenses[Type],$A92)</f>
        <v>0</v>
      </c>
      <c r="M92" s="21">
        <f>SUMIFS(Dépenses[Montant],Dépenses[Date],"&gt;="&amp;M$2,Dépenses[Date],"&lt;="&amp;M$3,Dépenses[Type],$A92)</f>
        <v>0</v>
      </c>
      <c r="N92" s="21">
        <f>SUMIFS(Dépenses[Montant],Dépenses[Date],"&gt;="&amp;N$2,Dépenses[Date],"&lt;="&amp;N$3,Dépenses[Type],$A92)</f>
        <v>0</v>
      </c>
      <c r="O92" s="21">
        <f>SUMIFS(Dépenses[Montant],Dépenses[Date],"&gt;="&amp;O$2,Dépenses[Date],"&lt;="&amp;O$3,Dépenses[Type],$A92)</f>
        <v>0</v>
      </c>
      <c r="P92" s="22">
        <f t="shared" si="5"/>
        <v>0</v>
      </c>
      <c r="Q92" s="39">
        <f t="shared" si="6"/>
        <v>0</v>
      </c>
      <c r="R92" s="90" t="str">
        <f t="shared" si="7"/>
        <v/>
      </c>
      <c r="S92" s="91"/>
    </row>
    <row r="93" spans="1:19" x14ac:dyDescent="0.25">
      <c r="A93" s="84"/>
      <c r="B93" s="82"/>
      <c r="C93" s="83"/>
      <c r="D93" s="21">
        <f>SUMIFS(Dépenses[Montant],Dépenses[Date],"&gt;="&amp;D$2,Dépenses[Date],"&lt;="&amp;D$3,Dépenses[Type],$A93)</f>
        <v>0</v>
      </c>
      <c r="E93" s="21">
        <f>SUMIFS(Dépenses[Montant],Dépenses[Date],"&gt;="&amp;E$2,Dépenses[Date],"&lt;="&amp;E$3,Dépenses[Type],$A93)</f>
        <v>0</v>
      </c>
      <c r="F93" s="21">
        <f>SUMIFS(Dépenses[Montant],Dépenses[Date],"&gt;="&amp;F$2,Dépenses[Date],"&lt;="&amp;F$3,Dépenses[Type],$A93)</f>
        <v>0</v>
      </c>
      <c r="G93" s="21">
        <f>SUMIFS(Dépenses[Montant],Dépenses[Date],"&gt;="&amp;G$2,Dépenses[Date],"&lt;="&amp;G$3,Dépenses[Type],$A93)</f>
        <v>0</v>
      </c>
      <c r="H93" s="21">
        <f>SUMIFS(Dépenses[Montant],Dépenses[Date],"&gt;="&amp;H$2,Dépenses[Date],"&lt;="&amp;H$3,Dépenses[Type],$A93)</f>
        <v>0</v>
      </c>
      <c r="I93" s="21">
        <f>SUMIFS(Dépenses[Montant],Dépenses[Date],"&gt;="&amp;I$2,Dépenses[Date],"&lt;="&amp;I$3,Dépenses[Type],$A93)</f>
        <v>0</v>
      </c>
      <c r="J93" s="21">
        <f>SUMIFS(Dépenses[Montant],Dépenses[Date],"&gt;="&amp;J$2,Dépenses[Date],"&lt;="&amp;J$3,Dépenses[Type],$A93)</f>
        <v>0</v>
      </c>
      <c r="K93" s="21">
        <f>SUMIFS(Dépenses[Montant],Dépenses[Date],"&gt;="&amp;K$2,Dépenses[Date],"&lt;="&amp;K$3,Dépenses[Type],$A93)</f>
        <v>0</v>
      </c>
      <c r="L93" s="21">
        <f>SUMIFS(Dépenses[Montant],Dépenses[Date],"&gt;="&amp;L$2,Dépenses[Date],"&lt;="&amp;L$3,Dépenses[Type],$A93)</f>
        <v>0</v>
      </c>
      <c r="M93" s="21">
        <f>SUMIFS(Dépenses[Montant],Dépenses[Date],"&gt;="&amp;M$2,Dépenses[Date],"&lt;="&amp;M$3,Dépenses[Type],$A93)</f>
        <v>0</v>
      </c>
      <c r="N93" s="21">
        <f>SUMIFS(Dépenses[Montant],Dépenses[Date],"&gt;="&amp;N$2,Dépenses[Date],"&lt;="&amp;N$3,Dépenses[Type],$A93)</f>
        <v>0</v>
      </c>
      <c r="O93" s="21">
        <f>SUMIFS(Dépenses[Montant],Dépenses[Date],"&gt;="&amp;O$2,Dépenses[Date],"&lt;="&amp;O$3,Dépenses[Type],$A93)</f>
        <v>0</v>
      </c>
      <c r="P93" s="22">
        <f t="shared" si="5"/>
        <v>0</v>
      </c>
      <c r="Q93" s="39">
        <f t="shared" si="6"/>
        <v>0</v>
      </c>
      <c r="R93" s="90" t="str">
        <f t="shared" si="7"/>
        <v/>
      </c>
      <c r="S93" s="91"/>
    </row>
    <row r="94" spans="1:19" x14ac:dyDescent="0.25">
      <c r="A94" s="84"/>
      <c r="B94" s="82"/>
      <c r="C94" s="83"/>
      <c r="D94" s="21">
        <f>SUMIFS(Dépenses[Montant],Dépenses[Date],"&gt;="&amp;D$2,Dépenses[Date],"&lt;="&amp;D$3,Dépenses[Type],$A94)</f>
        <v>0</v>
      </c>
      <c r="E94" s="21">
        <f>SUMIFS(Dépenses[Montant],Dépenses[Date],"&gt;="&amp;E$2,Dépenses[Date],"&lt;="&amp;E$3,Dépenses[Type],$A94)</f>
        <v>0</v>
      </c>
      <c r="F94" s="21">
        <f>SUMIFS(Dépenses[Montant],Dépenses[Date],"&gt;="&amp;F$2,Dépenses[Date],"&lt;="&amp;F$3,Dépenses[Type],$A94)</f>
        <v>0</v>
      </c>
      <c r="G94" s="21">
        <f>SUMIFS(Dépenses[Montant],Dépenses[Date],"&gt;="&amp;G$2,Dépenses[Date],"&lt;="&amp;G$3,Dépenses[Type],$A94)</f>
        <v>0</v>
      </c>
      <c r="H94" s="21">
        <f>SUMIFS(Dépenses[Montant],Dépenses[Date],"&gt;="&amp;H$2,Dépenses[Date],"&lt;="&amp;H$3,Dépenses[Type],$A94)</f>
        <v>0</v>
      </c>
      <c r="I94" s="21">
        <f>SUMIFS(Dépenses[Montant],Dépenses[Date],"&gt;="&amp;I$2,Dépenses[Date],"&lt;="&amp;I$3,Dépenses[Type],$A94)</f>
        <v>0</v>
      </c>
      <c r="J94" s="21">
        <f>SUMIFS(Dépenses[Montant],Dépenses[Date],"&gt;="&amp;J$2,Dépenses[Date],"&lt;="&amp;J$3,Dépenses[Type],$A94)</f>
        <v>0</v>
      </c>
      <c r="K94" s="21">
        <f>SUMIFS(Dépenses[Montant],Dépenses[Date],"&gt;="&amp;K$2,Dépenses[Date],"&lt;="&amp;K$3,Dépenses[Type],$A94)</f>
        <v>0</v>
      </c>
      <c r="L94" s="21">
        <f>SUMIFS(Dépenses[Montant],Dépenses[Date],"&gt;="&amp;L$2,Dépenses[Date],"&lt;="&amp;L$3,Dépenses[Type],$A94)</f>
        <v>0</v>
      </c>
      <c r="M94" s="21">
        <f>SUMIFS(Dépenses[Montant],Dépenses[Date],"&gt;="&amp;M$2,Dépenses[Date],"&lt;="&amp;M$3,Dépenses[Type],$A94)</f>
        <v>0</v>
      </c>
      <c r="N94" s="21">
        <f>SUMIFS(Dépenses[Montant],Dépenses[Date],"&gt;="&amp;N$2,Dépenses[Date],"&lt;="&amp;N$3,Dépenses[Type],$A94)</f>
        <v>0</v>
      </c>
      <c r="O94" s="21">
        <f>SUMIFS(Dépenses[Montant],Dépenses[Date],"&gt;="&amp;O$2,Dépenses[Date],"&lt;="&amp;O$3,Dépenses[Type],$A94)</f>
        <v>0</v>
      </c>
      <c r="P94" s="22">
        <f t="shared" si="5"/>
        <v>0</v>
      </c>
      <c r="Q94" s="39">
        <f t="shared" si="6"/>
        <v>0</v>
      </c>
      <c r="R94" s="90" t="str">
        <f t="shared" si="7"/>
        <v/>
      </c>
      <c r="S94" s="91"/>
    </row>
    <row r="95" spans="1:19" x14ac:dyDescent="0.25">
      <c r="A95" s="84"/>
      <c r="B95" s="82"/>
      <c r="C95" s="83"/>
      <c r="D95" s="21">
        <f>SUMIFS(Dépenses[Montant],Dépenses[Date],"&gt;="&amp;D$2,Dépenses[Date],"&lt;="&amp;D$3,Dépenses[Type],$A95)</f>
        <v>0</v>
      </c>
      <c r="E95" s="21">
        <f>SUMIFS(Dépenses[Montant],Dépenses[Date],"&gt;="&amp;E$2,Dépenses[Date],"&lt;="&amp;E$3,Dépenses[Type],$A95)</f>
        <v>0</v>
      </c>
      <c r="F95" s="21">
        <f>SUMIFS(Dépenses[Montant],Dépenses[Date],"&gt;="&amp;F$2,Dépenses[Date],"&lt;="&amp;F$3,Dépenses[Type],$A95)</f>
        <v>0</v>
      </c>
      <c r="G95" s="21">
        <f>SUMIFS(Dépenses[Montant],Dépenses[Date],"&gt;="&amp;G$2,Dépenses[Date],"&lt;="&amp;G$3,Dépenses[Type],$A95)</f>
        <v>0</v>
      </c>
      <c r="H95" s="21">
        <f>SUMIFS(Dépenses[Montant],Dépenses[Date],"&gt;="&amp;H$2,Dépenses[Date],"&lt;="&amp;H$3,Dépenses[Type],$A95)</f>
        <v>0</v>
      </c>
      <c r="I95" s="21">
        <f>SUMIFS(Dépenses[Montant],Dépenses[Date],"&gt;="&amp;I$2,Dépenses[Date],"&lt;="&amp;I$3,Dépenses[Type],$A95)</f>
        <v>0</v>
      </c>
      <c r="J95" s="21">
        <f>SUMIFS(Dépenses[Montant],Dépenses[Date],"&gt;="&amp;J$2,Dépenses[Date],"&lt;="&amp;J$3,Dépenses[Type],$A95)</f>
        <v>0</v>
      </c>
      <c r="K95" s="21">
        <f>SUMIFS(Dépenses[Montant],Dépenses[Date],"&gt;="&amp;K$2,Dépenses[Date],"&lt;="&amp;K$3,Dépenses[Type],$A95)</f>
        <v>0</v>
      </c>
      <c r="L95" s="21">
        <f>SUMIFS(Dépenses[Montant],Dépenses[Date],"&gt;="&amp;L$2,Dépenses[Date],"&lt;="&amp;L$3,Dépenses[Type],$A95)</f>
        <v>0</v>
      </c>
      <c r="M95" s="21">
        <f>SUMIFS(Dépenses[Montant],Dépenses[Date],"&gt;="&amp;M$2,Dépenses[Date],"&lt;="&amp;M$3,Dépenses[Type],$A95)</f>
        <v>0</v>
      </c>
      <c r="N95" s="21">
        <f>SUMIFS(Dépenses[Montant],Dépenses[Date],"&gt;="&amp;N$2,Dépenses[Date],"&lt;="&amp;N$3,Dépenses[Type],$A95)</f>
        <v>0</v>
      </c>
      <c r="O95" s="21">
        <f>SUMIFS(Dépenses[Montant],Dépenses[Date],"&gt;="&amp;O$2,Dépenses[Date],"&lt;="&amp;O$3,Dépenses[Type],$A95)</f>
        <v>0</v>
      </c>
      <c r="P95" s="22">
        <f t="shared" si="5"/>
        <v>0</v>
      </c>
      <c r="Q95" s="39">
        <f t="shared" si="6"/>
        <v>0</v>
      </c>
      <c r="R95" s="90" t="str">
        <f t="shared" si="7"/>
        <v/>
      </c>
      <c r="S95" s="91"/>
    </row>
    <row r="96" spans="1:19" x14ac:dyDescent="0.25">
      <c r="A96" s="84"/>
      <c r="B96" s="82"/>
      <c r="C96" s="83"/>
      <c r="D96" s="21">
        <f>SUMIFS(Dépenses[Montant],Dépenses[Date],"&gt;="&amp;D$2,Dépenses[Date],"&lt;="&amp;D$3,Dépenses[Type],$A96)</f>
        <v>0</v>
      </c>
      <c r="E96" s="21">
        <f>SUMIFS(Dépenses[Montant],Dépenses[Date],"&gt;="&amp;E$2,Dépenses[Date],"&lt;="&amp;E$3,Dépenses[Type],$A96)</f>
        <v>0</v>
      </c>
      <c r="F96" s="21">
        <f>SUMIFS(Dépenses[Montant],Dépenses[Date],"&gt;="&amp;F$2,Dépenses[Date],"&lt;="&amp;F$3,Dépenses[Type],$A96)</f>
        <v>0</v>
      </c>
      <c r="G96" s="21">
        <f>SUMIFS(Dépenses[Montant],Dépenses[Date],"&gt;="&amp;G$2,Dépenses[Date],"&lt;="&amp;G$3,Dépenses[Type],$A96)</f>
        <v>0</v>
      </c>
      <c r="H96" s="21">
        <f>SUMIFS(Dépenses[Montant],Dépenses[Date],"&gt;="&amp;H$2,Dépenses[Date],"&lt;="&amp;H$3,Dépenses[Type],$A96)</f>
        <v>0</v>
      </c>
      <c r="I96" s="21">
        <f>SUMIFS(Dépenses[Montant],Dépenses[Date],"&gt;="&amp;I$2,Dépenses[Date],"&lt;="&amp;I$3,Dépenses[Type],$A96)</f>
        <v>0</v>
      </c>
      <c r="J96" s="21">
        <f>SUMIFS(Dépenses[Montant],Dépenses[Date],"&gt;="&amp;J$2,Dépenses[Date],"&lt;="&amp;J$3,Dépenses[Type],$A96)</f>
        <v>0</v>
      </c>
      <c r="K96" s="21">
        <f>SUMIFS(Dépenses[Montant],Dépenses[Date],"&gt;="&amp;K$2,Dépenses[Date],"&lt;="&amp;K$3,Dépenses[Type],$A96)</f>
        <v>0</v>
      </c>
      <c r="L96" s="21">
        <f>SUMIFS(Dépenses[Montant],Dépenses[Date],"&gt;="&amp;L$2,Dépenses[Date],"&lt;="&amp;L$3,Dépenses[Type],$A96)</f>
        <v>0</v>
      </c>
      <c r="M96" s="21">
        <f>SUMIFS(Dépenses[Montant],Dépenses[Date],"&gt;="&amp;M$2,Dépenses[Date],"&lt;="&amp;M$3,Dépenses[Type],$A96)</f>
        <v>0</v>
      </c>
      <c r="N96" s="21">
        <f>SUMIFS(Dépenses[Montant],Dépenses[Date],"&gt;="&amp;N$2,Dépenses[Date],"&lt;="&amp;N$3,Dépenses[Type],$A96)</f>
        <v>0</v>
      </c>
      <c r="O96" s="21">
        <f>SUMIFS(Dépenses[Montant],Dépenses[Date],"&gt;="&amp;O$2,Dépenses[Date],"&lt;="&amp;O$3,Dépenses[Type],$A96)</f>
        <v>0</v>
      </c>
      <c r="P96" s="22">
        <f t="shared" si="5"/>
        <v>0</v>
      </c>
      <c r="Q96" s="39">
        <f t="shared" si="6"/>
        <v>0</v>
      </c>
      <c r="R96" s="90" t="str">
        <f t="shared" si="7"/>
        <v/>
      </c>
      <c r="S96" s="91"/>
    </row>
    <row r="97" spans="1:19" x14ac:dyDescent="0.25">
      <c r="A97" s="84"/>
      <c r="B97" s="82"/>
      <c r="C97" s="83"/>
      <c r="D97" s="21">
        <f>SUMIFS(Dépenses[Montant],Dépenses[Date],"&gt;="&amp;D$2,Dépenses[Date],"&lt;="&amp;D$3,Dépenses[Type],$A97)</f>
        <v>0</v>
      </c>
      <c r="E97" s="21">
        <f>SUMIFS(Dépenses[Montant],Dépenses[Date],"&gt;="&amp;E$2,Dépenses[Date],"&lt;="&amp;E$3,Dépenses[Type],$A97)</f>
        <v>0</v>
      </c>
      <c r="F97" s="21">
        <f>SUMIFS(Dépenses[Montant],Dépenses[Date],"&gt;="&amp;F$2,Dépenses[Date],"&lt;="&amp;F$3,Dépenses[Type],$A97)</f>
        <v>0</v>
      </c>
      <c r="G97" s="21">
        <f>SUMIFS(Dépenses[Montant],Dépenses[Date],"&gt;="&amp;G$2,Dépenses[Date],"&lt;="&amp;G$3,Dépenses[Type],$A97)</f>
        <v>0</v>
      </c>
      <c r="H97" s="21">
        <f>SUMIFS(Dépenses[Montant],Dépenses[Date],"&gt;="&amp;H$2,Dépenses[Date],"&lt;="&amp;H$3,Dépenses[Type],$A97)</f>
        <v>0</v>
      </c>
      <c r="I97" s="21">
        <f>SUMIFS(Dépenses[Montant],Dépenses[Date],"&gt;="&amp;I$2,Dépenses[Date],"&lt;="&amp;I$3,Dépenses[Type],$A97)</f>
        <v>0</v>
      </c>
      <c r="J97" s="21">
        <f>SUMIFS(Dépenses[Montant],Dépenses[Date],"&gt;="&amp;J$2,Dépenses[Date],"&lt;="&amp;J$3,Dépenses[Type],$A97)</f>
        <v>0</v>
      </c>
      <c r="K97" s="21">
        <f>SUMIFS(Dépenses[Montant],Dépenses[Date],"&gt;="&amp;K$2,Dépenses[Date],"&lt;="&amp;K$3,Dépenses[Type],$A97)</f>
        <v>0</v>
      </c>
      <c r="L97" s="21">
        <f>SUMIFS(Dépenses[Montant],Dépenses[Date],"&gt;="&amp;L$2,Dépenses[Date],"&lt;="&amp;L$3,Dépenses[Type],$A97)</f>
        <v>0</v>
      </c>
      <c r="M97" s="21">
        <f>SUMIFS(Dépenses[Montant],Dépenses[Date],"&gt;="&amp;M$2,Dépenses[Date],"&lt;="&amp;M$3,Dépenses[Type],$A97)</f>
        <v>0</v>
      </c>
      <c r="N97" s="21">
        <f>SUMIFS(Dépenses[Montant],Dépenses[Date],"&gt;="&amp;N$2,Dépenses[Date],"&lt;="&amp;N$3,Dépenses[Type],$A97)</f>
        <v>0</v>
      </c>
      <c r="O97" s="21">
        <f>SUMIFS(Dépenses[Montant],Dépenses[Date],"&gt;="&amp;O$2,Dépenses[Date],"&lt;="&amp;O$3,Dépenses[Type],$A97)</f>
        <v>0</v>
      </c>
      <c r="P97" s="22">
        <f t="shared" si="5"/>
        <v>0</v>
      </c>
      <c r="Q97" s="39">
        <f t="shared" si="6"/>
        <v>0</v>
      </c>
      <c r="R97" s="90" t="str">
        <f t="shared" si="7"/>
        <v/>
      </c>
      <c r="S97" s="91"/>
    </row>
    <row r="98" spans="1:19" x14ac:dyDescent="0.25">
      <c r="A98" s="84"/>
      <c r="B98" s="82"/>
      <c r="C98" s="83"/>
      <c r="D98" s="21">
        <f>SUMIFS(Dépenses[Montant],Dépenses[Date],"&gt;="&amp;D$2,Dépenses[Date],"&lt;="&amp;D$3,Dépenses[Type],$A98)</f>
        <v>0</v>
      </c>
      <c r="E98" s="21">
        <f>SUMIFS(Dépenses[Montant],Dépenses[Date],"&gt;="&amp;E$2,Dépenses[Date],"&lt;="&amp;E$3,Dépenses[Type],$A98)</f>
        <v>0</v>
      </c>
      <c r="F98" s="21">
        <f>SUMIFS(Dépenses[Montant],Dépenses[Date],"&gt;="&amp;F$2,Dépenses[Date],"&lt;="&amp;F$3,Dépenses[Type],$A98)</f>
        <v>0</v>
      </c>
      <c r="G98" s="21">
        <f>SUMIFS(Dépenses[Montant],Dépenses[Date],"&gt;="&amp;G$2,Dépenses[Date],"&lt;="&amp;G$3,Dépenses[Type],$A98)</f>
        <v>0</v>
      </c>
      <c r="H98" s="21">
        <f>SUMIFS(Dépenses[Montant],Dépenses[Date],"&gt;="&amp;H$2,Dépenses[Date],"&lt;="&amp;H$3,Dépenses[Type],$A98)</f>
        <v>0</v>
      </c>
      <c r="I98" s="21">
        <f>SUMIFS(Dépenses[Montant],Dépenses[Date],"&gt;="&amp;I$2,Dépenses[Date],"&lt;="&amp;I$3,Dépenses[Type],$A98)</f>
        <v>0</v>
      </c>
      <c r="J98" s="21">
        <f>SUMIFS(Dépenses[Montant],Dépenses[Date],"&gt;="&amp;J$2,Dépenses[Date],"&lt;="&amp;J$3,Dépenses[Type],$A98)</f>
        <v>0</v>
      </c>
      <c r="K98" s="21">
        <f>SUMIFS(Dépenses[Montant],Dépenses[Date],"&gt;="&amp;K$2,Dépenses[Date],"&lt;="&amp;K$3,Dépenses[Type],$A98)</f>
        <v>0</v>
      </c>
      <c r="L98" s="21">
        <f>SUMIFS(Dépenses[Montant],Dépenses[Date],"&gt;="&amp;L$2,Dépenses[Date],"&lt;="&amp;L$3,Dépenses[Type],$A98)</f>
        <v>0</v>
      </c>
      <c r="M98" s="21">
        <f>SUMIFS(Dépenses[Montant],Dépenses[Date],"&gt;="&amp;M$2,Dépenses[Date],"&lt;="&amp;M$3,Dépenses[Type],$A98)</f>
        <v>0</v>
      </c>
      <c r="N98" s="21">
        <f>SUMIFS(Dépenses[Montant],Dépenses[Date],"&gt;="&amp;N$2,Dépenses[Date],"&lt;="&amp;N$3,Dépenses[Type],$A98)</f>
        <v>0</v>
      </c>
      <c r="O98" s="21">
        <f>SUMIFS(Dépenses[Montant],Dépenses[Date],"&gt;="&amp;O$2,Dépenses[Date],"&lt;="&amp;O$3,Dépenses[Type],$A98)</f>
        <v>0</v>
      </c>
      <c r="P98" s="22">
        <f t="shared" si="5"/>
        <v>0</v>
      </c>
      <c r="Q98" s="39">
        <f t="shared" si="6"/>
        <v>0</v>
      </c>
      <c r="R98" s="90" t="str">
        <f t="shared" si="7"/>
        <v/>
      </c>
      <c r="S98" s="91"/>
    </row>
    <row r="99" spans="1:19" x14ac:dyDescent="0.25">
      <c r="A99" s="84"/>
      <c r="B99" s="82"/>
      <c r="C99" s="83"/>
      <c r="D99" s="21">
        <f>SUMIFS(Dépenses[Montant],Dépenses[Date],"&gt;="&amp;D$2,Dépenses[Date],"&lt;="&amp;D$3,Dépenses[Type],$A99)</f>
        <v>0</v>
      </c>
      <c r="E99" s="21">
        <f>SUMIFS(Dépenses[Montant],Dépenses[Date],"&gt;="&amp;E$2,Dépenses[Date],"&lt;="&amp;E$3,Dépenses[Type],$A99)</f>
        <v>0</v>
      </c>
      <c r="F99" s="21">
        <f>SUMIFS(Dépenses[Montant],Dépenses[Date],"&gt;="&amp;F$2,Dépenses[Date],"&lt;="&amp;F$3,Dépenses[Type],$A99)</f>
        <v>0</v>
      </c>
      <c r="G99" s="21">
        <f>SUMIFS(Dépenses[Montant],Dépenses[Date],"&gt;="&amp;G$2,Dépenses[Date],"&lt;="&amp;G$3,Dépenses[Type],$A99)</f>
        <v>0</v>
      </c>
      <c r="H99" s="21">
        <f>SUMIFS(Dépenses[Montant],Dépenses[Date],"&gt;="&amp;H$2,Dépenses[Date],"&lt;="&amp;H$3,Dépenses[Type],$A99)</f>
        <v>0</v>
      </c>
      <c r="I99" s="21">
        <f>SUMIFS(Dépenses[Montant],Dépenses[Date],"&gt;="&amp;I$2,Dépenses[Date],"&lt;="&amp;I$3,Dépenses[Type],$A99)</f>
        <v>0</v>
      </c>
      <c r="J99" s="21">
        <f>SUMIFS(Dépenses[Montant],Dépenses[Date],"&gt;="&amp;J$2,Dépenses[Date],"&lt;="&amp;J$3,Dépenses[Type],$A99)</f>
        <v>0</v>
      </c>
      <c r="K99" s="21">
        <f>SUMIFS(Dépenses[Montant],Dépenses[Date],"&gt;="&amp;K$2,Dépenses[Date],"&lt;="&amp;K$3,Dépenses[Type],$A99)</f>
        <v>0</v>
      </c>
      <c r="L99" s="21">
        <f>SUMIFS(Dépenses[Montant],Dépenses[Date],"&gt;="&amp;L$2,Dépenses[Date],"&lt;="&amp;L$3,Dépenses[Type],$A99)</f>
        <v>0</v>
      </c>
      <c r="M99" s="21">
        <f>SUMIFS(Dépenses[Montant],Dépenses[Date],"&gt;="&amp;M$2,Dépenses[Date],"&lt;="&amp;M$3,Dépenses[Type],$A99)</f>
        <v>0</v>
      </c>
      <c r="N99" s="21">
        <f>SUMIFS(Dépenses[Montant],Dépenses[Date],"&gt;="&amp;N$2,Dépenses[Date],"&lt;="&amp;N$3,Dépenses[Type],$A99)</f>
        <v>0</v>
      </c>
      <c r="O99" s="21">
        <f>SUMIFS(Dépenses[Montant],Dépenses[Date],"&gt;="&amp;O$2,Dépenses[Date],"&lt;="&amp;O$3,Dépenses[Type],$A99)</f>
        <v>0</v>
      </c>
      <c r="P99" s="22">
        <f t="shared" si="5"/>
        <v>0</v>
      </c>
      <c r="Q99" s="39">
        <f t="shared" si="6"/>
        <v>0</v>
      </c>
      <c r="R99" s="90" t="str">
        <f t="shared" si="7"/>
        <v/>
      </c>
      <c r="S99" s="91"/>
    </row>
    <row r="100" spans="1:19" ht="15.75" thickBot="1" x14ac:dyDescent="0.3">
      <c r="A100" s="5"/>
      <c r="B100" s="18"/>
      <c r="C100" s="19"/>
      <c r="D100" s="47">
        <f>SUMIFS(Dépenses[Montant],Dépenses[Date],"&gt;="&amp;D$2,Dépenses[Date],"&lt;="&amp;D$3,Dépenses[Type],$A100)</f>
        <v>0</v>
      </c>
      <c r="E100" s="47">
        <f>SUMIFS(Dépenses[Montant],Dépenses[Date],"&gt;="&amp;E$2,Dépenses[Date],"&lt;="&amp;E$3,Dépenses[Type],$A100)</f>
        <v>0</v>
      </c>
      <c r="F100" s="47">
        <f>SUMIFS(Dépenses[Montant],Dépenses[Date],"&gt;="&amp;F$2,Dépenses[Date],"&lt;="&amp;F$3,Dépenses[Type],$A100)</f>
        <v>0</v>
      </c>
      <c r="G100" s="47">
        <f>SUMIFS(Dépenses[Montant],Dépenses[Date],"&gt;="&amp;G$2,Dépenses[Date],"&lt;="&amp;G$3,Dépenses[Type],$A100)</f>
        <v>0</v>
      </c>
      <c r="H100" s="47">
        <f>SUMIFS(Dépenses[Montant],Dépenses[Date],"&gt;="&amp;H$2,Dépenses[Date],"&lt;="&amp;H$3,Dépenses[Type],$A100)</f>
        <v>0</v>
      </c>
      <c r="I100" s="47">
        <f>SUMIFS(Dépenses[Montant],Dépenses[Date],"&gt;="&amp;I$2,Dépenses[Date],"&lt;="&amp;I$3,Dépenses[Type],$A100)</f>
        <v>0</v>
      </c>
      <c r="J100" s="47">
        <f>SUMIFS(Dépenses[Montant],Dépenses[Date],"&gt;="&amp;J$2,Dépenses[Date],"&lt;="&amp;J$3,Dépenses[Type],$A100)</f>
        <v>0</v>
      </c>
      <c r="K100" s="47">
        <f>SUMIFS(Dépenses[Montant],Dépenses[Date],"&gt;="&amp;K$2,Dépenses[Date],"&lt;="&amp;K$3,Dépenses[Type],$A100)</f>
        <v>0</v>
      </c>
      <c r="L100" s="47">
        <f>SUMIFS(Dépenses[Montant],Dépenses[Date],"&gt;="&amp;L$2,Dépenses[Date],"&lt;="&amp;L$3,Dépenses[Type],$A100)</f>
        <v>0</v>
      </c>
      <c r="M100" s="47">
        <f>SUMIFS(Dépenses[Montant],Dépenses[Date],"&gt;="&amp;M$2,Dépenses[Date],"&lt;="&amp;M$3,Dépenses[Type],$A100)</f>
        <v>0</v>
      </c>
      <c r="N100" s="47">
        <f>SUMIFS(Dépenses[Montant],Dépenses[Date],"&gt;="&amp;N$2,Dépenses[Date],"&lt;="&amp;N$3,Dépenses[Type],$A100)</f>
        <v>0</v>
      </c>
      <c r="O100" s="47">
        <f>SUMIFS(Dépenses[Montant],Dépenses[Date],"&gt;="&amp;O$2,Dépenses[Date],"&lt;="&amp;O$3,Dépenses[Type],$A100)</f>
        <v>0</v>
      </c>
      <c r="P100" s="23">
        <f t="shared" si="2"/>
        <v>0</v>
      </c>
      <c r="Q100" s="40">
        <f t="shared" si="4"/>
        <v>0</v>
      </c>
      <c r="R100" s="92" t="str">
        <f t="shared" si="7"/>
        <v/>
      </c>
      <c r="S100" s="93"/>
    </row>
    <row r="101" spans="1:19" ht="17.25" thickTop="1" thickBot="1" x14ac:dyDescent="0.3">
      <c r="B101" s="11" t="s">
        <v>71</v>
      </c>
      <c r="C101" s="48">
        <f t="shared" ref="C101:P101" si="8">SUM(C8:C100)</f>
        <v>77472</v>
      </c>
      <c r="D101" s="20">
        <f>SUM(D8:D100)</f>
        <v>3464.96</v>
      </c>
      <c r="E101" s="20">
        <f t="shared" si="8"/>
        <v>886.08999999999992</v>
      </c>
      <c r="F101" s="20">
        <f t="shared" si="8"/>
        <v>0</v>
      </c>
      <c r="G101" s="20">
        <f t="shared" si="8"/>
        <v>0</v>
      </c>
      <c r="H101" s="20">
        <f t="shared" si="8"/>
        <v>0</v>
      </c>
      <c r="I101" s="20">
        <f t="shared" si="8"/>
        <v>0</v>
      </c>
      <c r="J101" s="20">
        <f t="shared" si="8"/>
        <v>0</v>
      </c>
      <c r="K101" s="20">
        <f t="shared" si="8"/>
        <v>0</v>
      </c>
      <c r="L101" s="20">
        <f t="shared" si="8"/>
        <v>0</v>
      </c>
      <c r="M101" s="20">
        <f t="shared" si="8"/>
        <v>0</v>
      </c>
      <c r="N101" s="20">
        <f t="shared" si="8"/>
        <v>0</v>
      </c>
      <c r="O101" s="20">
        <f t="shared" si="8"/>
        <v>0</v>
      </c>
      <c r="P101" s="20">
        <f t="shared" si="8"/>
        <v>4351.05</v>
      </c>
      <c r="Q101" s="24"/>
    </row>
    <row r="102" spans="1:19" ht="15.75" thickTop="1" x14ac:dyDescent="0.25"/>
    <row r="103" spans="1:19" x14ac:dyDescent="0.25">
      <c r="E103" s="2"/>
    </row>
  </sheetData>
  <mergeCells count="109">
    <mergeCell ref="R96:S96"/>
    <mergeCell ref="R79:S79"/>
    <mergeCell ref="R80:S80"/>
    <mergeCell ref="R81:S81"/>
    <mergeCell ref="R97:S97"/>
    <mergeCell ref="R98:S98"/>
    <mergeCell ref="R99:S99"/>
    <mergeCell ref="R91:S91"/>
    <mergeCell ref="R92:S92"/>
    <mergeCell ref="R93:S93"/>
    <mergeCell ref="R94:S94"/>
    <mergeCell ref="R95:S95"/>
    <mergeCell ref="R88:S88"/>
    <mergeCell ref="R89:S89"/>
    <mergeCell ref="R90:S90"/>
    <mergeCell ref="R72:S72"/>
    <mergeCell ref="R73:S73"/>
    <mergeCell ref="R74:S74"/>
    <mergeCell ref="R75:S75"/>
    <mergeCell ref="R76:S76"/>
    <mergeCell ref="R87:S87"/>
    <mergeCell ref="R70:S70"/>
    <mergeCell ref="R71:S71"/>
    <mergeCell ref="R62:S62"/>
    <mergeCell ref="R63:S63"/>
    <mergeCell ref="R64:S64"/>
    <mergeCell ref="R65:S65"/>
    <mergeCell ref="R66:S66"/>
    <mergeCell ref="R77:S77"/>
    <mergeCell ref="R78:S78"/>
    <mergeCell ref="R82:S82"/>
    <mergeCell ref="R83:S83"/>
    <mergeCell ref="R84:S84"/>
    <mergeCell ref="R85:S85"/>
    <mergeCell ref="R86:S86"/>
    <mergeCell ref="R15:S15"/>
    <mergeCell ref="R16:S16"/>
    <mergeCell ref="R17:S17"/>
    <mergeCell ref="R18:S18"/>
    <mergeCell ref="R19:S19"/>
    <mergeCell ref="R20:S20"/>
    <mergeCell ref="R21:S21"/>
    <mergeCell ref="R22:S22"/>
    <mergeCell ref="R23:S23"/>
    <mergeCell ref="D5:O5"/>
    <mergeCell ref="R8:S8"/>
    <mergeCell ref="R9:S9"/>
    <mergeCell ref="R10:S10"/>
    <mergeCell ref="R11:S11"/>
    <mergeCell ref="R7:S7"/>
    <mergeCell ref="R12:S12"/>
    <mergeCell ref="R13:S13"/>
    <mergeCell ref="R14:S14"/>
    <mergeCell ref="D6:D7"/>
    <mergeCell ref="Q6:Q7"/>
    <mergeCell ref="P6:P7"/>
    <mergeCell ref="O6:O7"/>
    <mergeCell ref="N6:N7"/>
    <mergeCell ref="M6:M7"/>
    <mergeCell ref="L6:L7"/>
    <mergeCell ref="K6:K7"/>
    <mergeCell ref="J6:J7"/>
    <mergeCell ref="I6:I7"/>
    <mergeCell ref="H6:H7"/>
    <mergeCell ref="G6:G7"/>
    <mergeCell ref="F6:F7"/>
    <mergeCell ref="E6:E7"/>
    <mergeCell ref="R24:S24"/>
    <mergeCell ref="R25:S25"/>
    <mergeCell ref="R26:S26"/>
    <mergeCell ref="R27:S27"/>
    <mergeCell ref="R28:S28"/>
    <mergeCell ref="R29:S29"/>
    <mergeCell ref="R30:S30"/>
    <mergeCell ref="R31:S31"/>
    <mergeCell ref="R32:S32"/>
    <mergeCell ref="R33:S33"/>
    <mergeCell ref="R34:S34"/>
    <mergeCell ref="R35:S35"/>
    <mergeCell ref="R36:S36"/>
    <mergeCell ref="R37:S37"/>
    <mergeCell ref="R38:S38"/>
    <mergeCell ref="R39:S39"/>
    <mergeCell ref="R40:S40"/>
    <mergeCell ref="R41:S41"/>
    <mergeCell ref="R47:S47"/>
    <mergeCell ref="R100:S100"/>
    <mergeCell ref="R42:S42"/>
    <mergeCell ref="R43:S43"/>
    <mergeCell ref="R44:S44"/>
    <mergeCell ref="R45:S45"/>
    <mergeCell ref="R46:S46"/>
    <mergeCell ref="R48:S48"/>
    <mergeCell ref="R49:S49"/>
    <mergeCell ref="R50:S50"/>
    <mergeCell ref="R51:S51"/>
    <mergeCell ref="R52:S52"/>
    <mergeCell ref="R53:S53"/>
    <mergeCell ref="R54:S54"/>
    <mergeCell ref="R55:S55"/>
    <mergeCell ref="R56:S56"/>
    <mergeCell ref="R57:S57"/>
    <mergeCell ref="R58:S58"/>
    <mergeCell ref="R59:S59"/>
    <mergeCell ref="R60:S60"/>
    <mergeCell ref="R61:S61"/>
    <mergeCell ref="R67:S67"/>
    <mergeCell ref="R68:S68"/>
    <mergeCell ref="R69:S69"/>
  </mergeCells>
  <pageMargins left="0.70866141732283472" right="0.70866141732283472" top="0.74803149606299213" bottom="0.74803149606299213" header="0.31496062992125984" footer="0.31496062992125984"/>
  <pageSetup paperSize="5" scale="51"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4B326-D11C-4B2F-BB68-DD342142EBBA}">
  <sheetPr codeName="Feuil4"/>
  <dimension ref="A1:H16"/>
  <sheetViews>
    <sheetView zoomScaleNormal="100" workbookViewId="0">
      <selection activeCell="L8" sqref="L8"/>
    </sheetView>
  </sheetViews>
  <sheetFormatPr baseColWidth="10" defaultRowHeight="15" x14ac:dyDescent="0.25"/>
  <cols>
    <col min="1" max="1" width="13.7109375" customWidth="1"/>
    <col min="2" max="8" width="17.7109375" customWidth="1"/>
  </cols>
  <sheetData>
    <row r="1" spans="1:8" ht="20.25" thickTop="1" thickBot="1" x14ac:dyDescent="0.3">
      <c r="B1" s="111" t="s">
        <v>78</v>
      </c>
      <c r="C1" s="112"/>
      <c r="D1" s="112"/>
      <c r="E1" s="112"/>
    </row>
    <row r="2" spans="1:8" ht="132.75" thickTop="1" thickBot="1" x14ac:dyDescent="0.35">
      <c r="A2" s="68" t="s">
        <v>5</v>
      </c>
      <c r="B2" s="69" t="s">
        <v>74</v>
      </c>
      <c r="C2" s="69" t="s">
        <v>76</v>
      </c>
      <c r="D2" s="69" t="s">
        <v>75</v>
      </c>
      <c r="E2" s="70" t="s">
        <v>77</v>
      </c>
      <c r="F2" s="75" t="s">
        <v>80</v>
      </c>
      <c r="G2" s="85" t="s">
        <v>72</v>
      </c>
      <c r="H2" s="78" t="s">
        <v>73</v>
      </c>
    </row>
    <row r="3" spans="1:8" ht="15.75" x14ac:dyDescent="0.25">
      <c r="A3" s="34" t="s">
        <v>6</v>
      </c>
      <c r="B3" s="31"/>
      <c r="C3" s="26"/>
      <c r="D3" s="26"/>
      <c r="E3" s="71"/>
      <c r="F3" s="76">
        <f t="shared" ref="F3:F14" si="0">SUM(B3:E3)</f>
        <v>0</v>
      </c>
      <c r="G3" s="63">
        <f ca="1">SUMIF('Totaux 2026'!$D$6:$O$7,A3,'Totaux 2026'!$D$101:$P$101)</f>
        <v>3464.96</v>
      </c>
      <c r="H3" s="79">
        <f ca="1">F3-G3</f>
        <v>-3464.96</v>
      </c>
    </row>
    <row r="4" spans="1:8" ht="15.75" x14ac:dyDescent="0.25">
      <c r="A4" s="35" t="s">
        <v>8</v>
      </c>
      <c r="B4" s="32"/>
      <c r="C4" s="28"/>
      <c r="D4" s="28"/>
      <c r="E4" s="72"/>
      <c r="F4" s="76">
        <f t="shared" si="0"/>
        <v>0</v>
      </c>
      <c r="G4" s="62">
        <f ca="1">SUMIF('Totaux 2026'!$D$6:$O$7,A4,'Totaux 2026'!$D$101:$P$101)</f>
        <v>886.08999999999992</v>
      </c>
      <c r="H4" s="79">
        <f t="shared" ref="H4:H14" ca="1" si="1">F4-G4</f>
        <v>-886.08999999999992</v>
      </c>
    </row>
    <row r="5" spans="1:8" ht="15.75" x14ac:dyDescent="0.25">
      <c r="A5" s="35" t="s">
        <v>9</v>
      </c>
      <c r="B5" s="32"/>
      <c r="C5" s="28"/>
      <c r="D5" s="28"/>
      <c r="E5" s="72"/>
      <c r="F5" s="76">
        <f t="shared" si="0"/>
        <v>0</v>
      </c>
      <c r="G5" s="62">
        <f ca="1">SUMIF('Totaux 2026'!$D$6:$O$7,A5,'Totaux 2026'!$D$101:$P$101)</f>
        <v>0</v>
      </c>
      <c r="H5" s="79">
        <f t="shared" ca="1" si="1"/>
        <v>0</v>
      </c>
    </row>
    <row r="6" spans="1:8" ht="15.75" x14ac:dyDescent="0.25">
      <c r="A6" s="27" t="s">
        <v>12</v>
      </c>
      <c r="B6" s="37"/>
      <c r="C6" s="29"/>
      <c r="D6" s="29"/>
      <c r="E6" s="72"/>
      <c r="F6" s="76">
        <f t="shared" si="0"/>
        <v>0</v>
      </c>
      <c r="G6" s="62">
        <f ca="1">SUMIF('Totaux 2026'!$D$6:$O$7,A6,'Totaux 2026'!$D$101:$P$101)</f>
        <v>0</v>
      </c>
      <c r="H6" s="79">
        <f t="shared" ca="1" si="1"/>
        <v>0</v>
      </c>
    </row>
    <row r="7" spans="1:8" ht="15.75" x14ac:dyDescent="0.25">
      <c r="A7" s="35" t="s">
        <v>13</v>
      </c>
      <c r="B7" s="32"/>
      <c r="C7" s="28"/>
      <c r="D7" s="28"/>
      <c r="E7" s="72"/>
      <c r="F7" s="76">
        <f t="shared" si="0"/>
        <v>0</v>
      </c>
      <c r="G7" s="62">
        <f ca="1">SUMIF('Totaux 2026'!$D$6:$O$7,A7,'Totaux 2026'!$D$101:$P$101)</f>
        <v>0</v>
      </c>
      <c r="H7" s="79">
        <f t="shared" ca="1" si="1"/>
        <v>0</v>
      </c>
    </row>
    <row r="8" spans="1:8" ht="15.75" x14ac:dyDescent="0.25">
      <c r="A8" s="35" t="s">
        <v>14</v>
      </c>
      <c r="B8" s="32"/>
      <c r="C8" s="28"/>
      <c r="D8" s="28"/>
      <c r="E8" s="72"/>
      <c r="F8" s="76">
        <f t="shared" si="0"/>
        <v>0</v>
      </c>
      <c r="G8" s="62">
        <f ca="1">SUMIF('Totaux 2026'!$D$6:$O$7,A8,'Totaux 2026'!$D$101:$P$101)</f>
        <v>0</v>
      </c>
      <c r="H8" s="79">
        <f t="shared" ca="1" si="1"/>
        <v>0</v>
      </c>
    </row>
    <row r="9" spans="1:8" ht="15.75" x14ac:dyDescent="0.25">
      <c r="A9" s="35" t="s">
        <v>15</v>
      </c>
      <c r="B9" s="32"/>
      <c r="C9" s="28"/>
      <c r="D9" s="28"/>
      <c r="E9" s="72"/>
      <c r="F9" s="76">
        <f t="shared" si="0"/>
        <v>0</v>
      </c>
      <c r="G9" s="62">
        <f ca="1">SUMIF('Totaux 2026'!$D$6:$O$7,A9,'Totaux 2026'!$D$101:$P$101)</f>
        <v>0</v>
      </c>
      <c r="H9" s="79">
        <f t="shared" ca="1" si="1"/>
        <v>0</v>
      </c>
    </row>
    <row r="10" spans="1:8" ht="15.75" x14ac:dyDescent="0.25">
      <c r="A10" s="35" t="s">
        <v>16</v>
      </c>
      <c r="B10" s="32"/>
      <c r="C10" s="28"/>
      <c r="D10" s="28"/>
      <c r="E10" s="72"/>
      <c r="F10" s="76">
        <f t="shared" si="0"/>
        <v>0</v>
      </c>
      <c r="G10" s="62">
        <f ca="1">SUMIF('Totaux 2026'!$D$6:$O$7,A10,'Totaux 2026'!$D$101:$P$101)</f>
        <v>0</v>
      </c>
      <c r="H10" s="79">
        <f t="shared" ca="1" si="1"/>
        <v>0</v>
      </c>
    </row>
    <row r="11" spans="1:8" ht="15.75" x14ac:dyDescent="0.25">
      <c r="A11" s="35" t="s">
        <v>17</v>
      </c>
      <c r="B11" s="32"/>
      <c r="C11" s="28"/>
      <c r="D11" s="28"/>
      <c r="E11" s="72"/>
      <c r="F11" s="76">
        <f t="shared" si="0"/>
        <v>0</v>
      </c>
      <c r="G11" s="62">
        <f ca="1">SUMIF('Totaux 2026'!$D$6:$O$7,A11,'Totaux 2026'!$D$101:$P$101)</f>
        <v>0</v>
      </c>
      <c r="H11" s="79">
        <f t="shared" ca="1" si="1"/>
        <v>0</v>
      </c>
    </row>
    <row r="12" spans="1:8" ht="15.75" x14ac:dyDescent="0.25">
      <c r="A12" s="35" t="s">
        <v>18</v>
      </c>
      <c r="B12" s="32"/>
      <c r="C12" s="28"/>
      <c r="D12" s="28"/>
      <c r="E12" s="72"/>
      <c r="F12" s="76">
        <f t="shared" si="0"/>
        <v>0</v>
      </c>
      <c r="G12" s="62">
        <f ca="1">SUMIF('Totaux 2026'!$D$6:$O$7,A12,'Totaux 2026'!$D$101:$P$101)</f>
        <v>0</v>
      </c>
      <c r="H12" s="79">
        <f t="shared" ca="1" si="1"/>
        <v>0</v>
      </c>
    </row>
    <row r="13" spans="1:8" ht="15.75" x14ac:dyDescent="0.25">
      <c r="A13" s="35" t="s">
        <v>19</v>
      </c>
      <c r="B13" s="32"/>
      <c r="C13" s="28"/>
      <c r="D13" s="28"/>
      <c r="E13" s="72"/>
      <c r="F13" s="76">
        <f t="shared" si="0"/>
        <v>0</v>
      </c>
      <c r="G13" s="62">
        <f ca="1">SUMIF('Totaux 2026'!$D$6:$O$7,A13,'Totaux 2026'!$D$101:$P$101)</f>
        <v>0</v>
      </c>
      <c r="H13" s="79">
        <f t="shared" ca="1" si="1"/>
        <v>0</v>
      </c>
    </row>
    <row r="14" spans="1:8" ht="16.5" thickBot="1" x14ac:dyDescent="0.3">
      <c r="A14" s="36" t="s">
        <v>20</v>
      </c>
      <c r="B14" s="33"/>
      <c r="C14" s="30"/>
      <c r="D14" s="30"/>
      <c r="E14" s="73"/>
      <c r="F14" s="76">
        <f t="shared" si="0"/>
        <v>0</v>
      </c>
      <c r="G14" s="61">
        <f ca="1">SUMIF('Totaux 2026'!$D$6:$O$7,A14,'Totaux 2026'!$D$101:$P$101)</f>
        <v>0</v>
      </c>
      <c r="H14" s="79">
        <f t="shared" ca="1" si="1"/>
        <v>0</v>
      </c>
    </row>
    <row r="15" spans="1:8" ht="16.5" thickBot="1" x14ac:dyDescent="0.3">
      <c r="A15" s="38" t="s">
        <v>79</v>
      </c>
      <c r="B15" s="67">
        <f>SUM(B3:B14)</f>
        <v>0</v>
      </c>
      <c r="C15" s="67">
        <f t="shared" ref="C15:E15" si="2">SUM(C3:C14)</f>
        <v>0</v>
      </c>
      <c r="D15" s="67">
        <f t="shared" si="2"/>
        <v>0</v>
      </c>
      <c r="E15" s="74">
        <f t="shared" si="2"/>
        <v>0</v>
      </c>
      <c r="F15" s="77">
        <f>SUM(F3:F14)</f>
        <v>0</v>
      </c>
      <c r="G15" s="66">
        <f ca="1">SUM(G3:G14)</f>
        <v>4351.05</v>
      </c>
      <c r="H15" s="80">
        <f ca="1">SUM(H3:H14)</f>
        <v>-4351.05</v>
      </c>
    </row>
    <row r="16" spans="1:8" ht="15.75" thickTop="1" x14ac:dyDescent="0.25"/>
  </sheetData>
  <mergeCells count="1">
    <mergeCell ref="B1:E1"/>
  </mergeCells>
  <pageMargins left="0.7" right="0.7" top="0.75" bottom="0.75" header="0.3" footer="0.3"/>
  <pageSetup scale="86"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91C73-5912-4565-AFDC-49CFE0597CD0}">
  <sheetPr codeName="Feuil3"/>
  <dimension ref="A3:D25"/>
  <sheetViews>
    <sheetView workbookViewId="0">
      <selection activeCell="G15" sqref="G15"/>
    </sheetView>
  </sheetViews>
  <sheetFormatPr baseColWidth="10" defaultRowHeight="15" x14ac:dyDescent="0.25"/>
  <cols>
    <col min="1" max="1" width="31.7109375" bestFit="1" customWidth="1"/>
    <col min="2" max="2" width="10.140625" bestFit="1" customWidth="1"/>
    <col min="3" max="3" width="8.7109375" bestFit="1" customWidth="1"/>
    <col min="4" max="5" width="12.5703125" bestFit="1" customWidth="1"/>
    <col min="6" max="17" width="9.28515625" bestFit="1" customWidth="1"/>
    <col min="18" max="25" width="9.140625" bestFit="1" customWidth="1"/>
    <col min="26" max="26" width="12.5703125" bestFit="1" customWidth="1"/>
  </cols>
  <sheetData>
    <row r="3" spans="1:4" x14ac:dyDescent="0.25">
      <c r="A3" s="64" t="s">
        <v>150</v>
      </c>
      <c r="B3" s="64" t="s">
        <v>5</v>
      </c>
    </row>
    <row r="4" spans="1:4" x14ac:dyDescent="0.25">
      <c r="A4" s="64" t="s">
        <v>149</v>
      </c>
      <c r="B4" t="s">
        <v>183</v>
      </c>
      <c r="C4" t="s">
        <v>184</v>
      </c>
      <c r="D4" t="s">
        <v>141</v>
      </c>
    </row>
    <row r="5" spans="1:4" x14ac:dyDescent="0.25">
      <c r="A5" s="65" t="s">
        <v>64</v>
      </c>
      <c r="B5" s="2">
        <v>76.569999999999993</v>
      </c>
      <c r="C5" s="2">
        <v>76.569999999999993</v>
      </c>
      <c r="D5" s="2">
        <v>153.13999999999999</v>
      </c>
    </row>
    <row r="6" spans="1:4" x14ac:dyDescent="0.25">
      <c r="A6" s="65" t="s">
        <v>63</v>
      </c>
      <c r="B6" s="2">
        <v>169.10000000000002</v>
      </c>
      <c r="C6" s="2">
        <v>138.47</v>
      </c>
      <c r="D6" s="2">
        <v>307.57000000000005</v>
      </c>
    </row>
    <row r="7" spans="1:4" x14ac:dyDescent="0.25">
      <c r="A7" s="65" t="s">
        <v>62</v>
      </c>
      <c r="B7" s="2">
        <v>1460.42</v>
      </c>
      <c r="C7" s="2">
        <v>156.03</v>
      </c>
      <c r="D7" s="2">
        <v>1616.45</v>
      </c>
    </row>
    <row r="8" spans="1:4" x14ac:dyDescent="0.25">
      <c r="A8" s="65" t="s">
        <v>60</v>
      </c>
      <c r="B8" s="2">
        <v>185</v>
      </c>
      <c r="C8" s="2"/>
      <c r="D8" s="2">
        <v>185</v>
      </c>
    </row>
    <row r="9" spans="1:4" x14ac:dyDescent="0.25">
      <c r="A9" s="65" t="s">
        <v>10</v>
      </c>
      <c r="B9" s="2">
        <v>642.39000000000021</v>
      </c>
      <c r="C9" s="2">
        <v>269.77999999999997</v>
      </c>
      <c r="D9" s="2">
        <v>912.17000000000019</v>
      </c>
    </row>
    <row r="10" spans="1:4" x14ac:dyDescent="0.25">
      <c r="A10" s="65" t="s">
        <v>46</v>
      </c>
      <c r="B10" s="2">
        <v>192.03</v>
      </c>
      <c r="C10" s="2">
        <v>88.12</v>
      </c>
      <c r="D10" s="2">
        <v>280.14999999999998</v>
      </c>
    </row>
    <row r="11" spans="1:4" x14ac:dyDescent="0.25">
      <c r="A11" s="65" t="s">
        <v>128</v>
      </c>
      <c r="B11" s="2">
        <v>22</v>
      </c>
      <c r="C11" s="2"/>
      <c r="D11" s="2">
        <v>22</v>
      </c>
    </row>
    <row r="12" spans="1:4" x14ac:dyDescent="0.25">
      <c r="A12" s="65" t="s">
        <v>135</v>
      </c>
      <c r="B12" s="2">
        <v>48</v>
      </c>
      <c r="C12" s="2"/>
      <c r="D12" s="2">
        <v>48</v>
      </c>
    </row>
    <row r="13" spans="1:4" x14ac:dyDescent="0.25">
      <c r="A13" s="65" t="s">
        <v>126</v>
      </c>
      <c r="B13" s="2">
        <v>8.0399999999999991</v>
      </c>
      <c r="C13" s="2"/>
      <c r="D13" s="2">
        <v>8.0399999999999991</v>
      </c>
    </row>
    <row r="14" spans="1:4" x14ac:dyDescent="0.25">
      <c r="A14" s="65" t="s">
        <v>56</v>
      </c>
      <c r="B14" s="2">
        <v>11.49</v>
      </c>
      <c r="C14" s="2"/>
      <c r="D14" s="2">
        <v>11.49</v>
      </c>
    </row>
    <row r="15" spans="1:4" x14ac:dyDescent="0.25">
      <c r="A15" s="65" t="s">
        <v>54</v>
      </c>
      <c r="B15" s="2">
        <v>134.52000000000001</v>
      </c>
      <c r="C15" s="2">
        <v>44.1</v>
      </c>
      <c r="D15" s="2">
        <v>178.62</v>
      </c>
    </row>
    <row r="16" spans="1:4" x14ac:dyDescent="0.25">
      <c r="A16" s="65" t="s">
        <v>7</v>
      </c>
      <c r="B16" s="2">
        <v>227.24</v>
      </c>
      <c r="C16" s="2"/>
      <c r="D16" s="2">
        <v>227.24</v>
      </c>
    </row>
    <row r="17" spans="1:4" x14ac:dyDescent="0.25">
      <c r="A17" s="65" t="s">
        <v>143</v>
      </c>
      <c r="B17" s="2">
        <v>178.16</v>
      </c>
      <c r="C17" s="2"/>
      <c r="D17" s="2">
        <v>178.16</v>
      </c>
    </row>
    <row r="18" spans="1:4" x14ac:dyDescent="0.25">
      <c r="A18" s="65" t="s">
        <v>148</v>
      </c>
      <c r="B18" s="2">
        <v>110</v>
      </c>
      <c r="C18" s="2"/>
      <c r="D18" s="2">
        <v>110</v>
      </c>
    </row>
    <row r="19" spans="1:4" x14ac:dyDescent="0.25">
      <c r="A19" s="65" t="s">
        <v>162</v>
      </c>
      <c r="B19" s="2">
        <v>99.16</v>
      </c>
      <c r="C19" s="2">
        <v>52.38</v>
      </c>
      <c r="D19" s="2">
        <v>151.54</v>
      </c>
    </row>
    <row r="20" spans="1:4" x14ac:dyDescent="0.25">
      <c r="A20" s="65" t="s">
        <v>55</v>
      </c>
      <c r="B20" s="2"/>
      <c r="C20" s="2">
        <v>113.02</v>
      </c>
      <c r="D20" s="2">
        <v>113.02</v>
      </c>
    </row>
    <row r="21" spans="1:4" x14ac:dyDescent="0.25">
      <c r="A21" s="65" t="s">
        <v>141</v>
      </c>
      <c r="B21" s="2">
        <v>3564.12</v>
      </c>
      <c r="C21" s="2">
        <v>938.46999999999991</v>
      </c>
      <c r="D21" s="2">
        <v>4502.59</v>
      </c>
    </row>
    <row r="23" spans="1:4" x14ac:dyDescent="0.25">
      <c r="B23" s="2"/>
    </row>
    <row r="24" spans="1:4" x14ac:dyDescent="0.25">
      <c r="B24" s="2"/>
    </row>
    <row r="25" spans="1:4" x14ac:dyDescent="0.25">
      <c r="B25" s="2"/>
    </row>
  </sheetData>
  <pageMargins left="0.7" right="0.7" top="0.75" bottom="0.75" header="0.3" footer="0.3"/>
  <pageSetup orientation="portrait" horizontalDpi="0" verticalDpi="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064C5-EC44-4C44-9B2B-292F5E4AA51D}">
  <dimension ref="A1:M50"/>
  <sheetViews>
    <sheetView zoomScaleNormal="100" workbookViewId="0">
      <selection activeCell="A50" sqref="A50:M50"/>
    </sheetView>
  </sheetViews>
  <sheetFormatPr baseColWidth="10" defaultRowHeight="15" x14ac:dyDescent="0.25"/>
  <sheetData>
    <row r="1" spans="1:13" ht="18.75" x14ac:dyDescent="0.3">
      <c r="A1" s="86" t="s">
        <v>151</v>
      </c>
    </row>
    <row r="3" spans="1:13" x14ac:dyDescent="0.25">
      <c r="A3" s="113" t="s">
        <v>152</v>
      </c>
      <c r="B3" s="113"/>
      <c r="C3" s="113"/>
      <c r="D3" s="113"/>
      <c r="E3" s="113"/>
      <c r="F3" s="113"/>
      <c r="G3" s="113"/>
      <c r="H3" s="113"/>
      <c r="I3" s="113"/>
      <c r="J3" s="113"/>
      <c r="K3" s="113"/>
      <c r="L3" s="113"/>
      <c r="M3" s="113"/>
    </row>
    <row r="5" spans="1:13" ht="30" customHeight="1" x14ac:dyDescent="0.25">
      <c r="A5" s="113" t="s">
        <v>153</v>
      </c>
      <c r="B5" s="113"/>
      <c r="C5" s="113"/>
      <c r="D5" s="113"/>
      <c r="E5" s="113"/>
      <c r="F5" s="113"/>
      <c r="G5" s="113"/>
      <c r="H5" s="113"/>
      <c r="I5" s="113"/>
      <c r="J5" s="113"/>
      <c r="K5" s="113"/>
      <c r="L5" s="113"/>
      <c r="M5" s="113"/>
    </row>
    <row r="26" spans="1:13" ht="85.5" customHeight="1" x14ac:dyDescent="0.25">
      <c r="A26" s="113" t="s">
        <v>161</v>
      </c>
      <c r="B26" s="113"/>
      <c r="C26" s="113"/>
      <c r="D26" s="113"/>
      <c r="E26" s="113"/>
      <c r="F26" s="113"/>
      <c r="G26" s="113"/>
      <c r="H26" s="113"/>
      <c r="I26" s="113"/>
      <c r="J26" s="113"/>
      <c r="K26" s="113"/>
      <c r="L26" s="113"/>
      <c r="M26" s="113"/>
    </row>
    <row r="39" spans="1:13" x14ac:dyDescent="0.25">
      <c r="A39" s="110" t="s">
        <v>154</v>
      </c>
      <c r="B39" s="110"/>
      <c r="C39" s="110"/>
      <c r="D39" s="110"/>
      <c r="E39" s="110"/>
      <c r="F39" s="110"/>
      <c r="G39" s="110"/>
      <c r="H39" s="110"/>
      <c r="I39" s="110"/>
      <c r="J39" s="110"/>
      <c r="K39" s="110"/>
      <c r="L39" s="110"/>
      <c r="M39" s="110"/>
    </row>
    <row r="41" spans="1:13" ht="29.25" customHeight="1" x14ac:dyDescent="0.25">
      <c r="A41" s="113" t="s">
        <v>155</v>
      </c>
      <c r="B41" s="113"/>
      <c r="C41" s="113"/>
      <c r="D41" s="113"/>
      <c r="E41" s="113"/>
      <c r="F41" s="113"/>
      <c r="G41" s="113"/>
      <c r="H41" s="113"/>
      <c r="I41" s="113"/>
      <c r="J41" s="113"/>
      <c r="K41" s="113"/>
      <c r="L41" s="113"/>
      <c r="M41" s="113"/>
    </row>
    <row r="43" spans="1:13" x14ac:dyDescent="0.25">
      <c r="A43" s="113" t="s">
        <v>157</v>
      </c>
      <c r="B43" s="113"/>
      <c r="C43" s="113"/>
      <c r="D43" s="113"/>
      <c r="E43" s="113"/>
      <c r="F43" s="113"/>
      <c r="G43" s="113"/>
      <c r="H43" s="113"/>
      <c r="I43" s="113"/>
      <c r="J43" s="113"/>
      <c r="K43" s="113"/>
      <c r="L43" s="113"/>
      <c r="M43" s="113"/>
    </row>
    <row r="45" spans="1:13" ht="31.5" customHeight="1" x14ac:dyDescent="0.25">
      <c r="A45" s="113" t="s">
        <v>158</v>
      </c>
      <c r="B45" s="113"/>
      <c r="C45" s="113"/>
      <c r="D45" s="113"/>
      <c r="E45" s="113"/>
      <c r="F45" s="113"/>
      <c r="G45" s="113"/>
      <c r="H45" s="113"/>
      <c r="I45" s="113"/>
      <c r="J45" s="113"/>
      <c r="K45" s="113"/>
      <c r="L45" s="113"/>
      <c r="M45" s="113"/>
    </row>
    <row r="46" spans="1:13" x14ac:dyDescent="0.25">
      <c r="A46" s="87"/>
      <c r="B46" s="87"/>
      <c r="C46" s="87"/>
      <c r="D46" s="87"/>
      <c r="E46" s="87"/>
      <c r="F46" s="87"/>
      <c r="G46" s="87"/>
      <c r="H46" s="87"/>
      <c r="I46" s="87"/>
      <c r="J46" s="87"/>
      <c r="K46" s="87"/>
      <c r="L46" s="87"/>
      <c r="M46" s="87"/>
    </row>
    <row r="47" spans="1:13" x14ac:dyDescent="0.25">
      <c r="A47" s="113" t="s">
        <v>159</v>
      </c>
      <c r="B47" s="113"/>
      <c r="C47" s="113"/>
      <c r="D47" s="113"/>
      <c r="E47" s="113"/>
      <c r="F47" s="113"/>
      <c r="G47" s="113"/>
      <c r="H47" s="113"/>
      <c r="I47" s="113"/>
      <c r="J47" s="113"/>
      <c r="K47" s="113"/>
      <c r="L47" s="113"/>
      <c r="M47" s="113"/>
    </row>
    <row r="48" spans="1:13" ht="15" customHeight="1" x14ac:dyDescent="0.25">
      <c r="A48" s="113" t="s">
        <v>156</v>
      </c>
      <c r="B48" s="113"/>
      <c r="C48" s="113"/>
      <c r="D48" s="113"/>
      <c r="E48" s="113"/>
      <c r="F48" s="113"/>
      <c r="G48" s="113"/>
      <c r="H48" s="113"/>
      <c r="I48" s="113"/>
      <c r="J48" s="113"/>
      <c r="K48" s="113"/>
      <c r="L48" s="113"/>
      <c r="M48" s="113"/>
    </row>
    <row r="50" spans="1:13" ht="30" customHeight="1" x14ac:dyDescent="0.25">
      <c r="A50" s="113" t="s">
        <v>160</v>
      </c>
      <c r="B50" s="113"/>
      <c r="C50" s="113"/>
      <c r="D50" s="113"/>
      <c r="E50" s="113"/>
      <c r="F50" s="113"/>
      <c r="G50" s="113"/>
      <c r="H50" s="113"/>
      <c r="I50" s="113"/>
      <c r="J50" s="113"/>
      <c r="K50" s="113"/>
      <c r="L50" s="113"/>
      <c r="M50" s="113"/>
    </row>
  </sheetData>
  <mergeCells count="10">
    <mergeCell ref="A48:M48"/>
    <mergeCell ref="A45:M45"/>
    <mergeCell ref="A43:M43"/>
    <mergeCell ref="A50:M50"/>
    <mergeCell ref="A3:M3"/>
    <mergeCell ref="A5:M5"/>
    <mergeCell ref="A26:M26"/>
    <mergeCell ref="A39:M39"/>
    <mergeCell ref="A41:M41"/>
    <mergeCell ref="A47:M47"/>
  </mergeCells>
  <pageMargins left="0.25" right="0.25" top="0.75" bottom="0.75" header="0.3" footer="0.3"/>
  <pageSetup scale="78" orientation="landscape" horizontalDpi="0" verticalDpi="0" r:id="rId1"/>
  <rowBreaks count="1" manualBreakCount="1">
    <brk id="39" max="16383"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Suivi des dépenses 2026</vt:lpstr>
      <vt:lpstr>Totaux 2026</vt:lpstr>
      <vt:lpstr>État résultats rev. dép. 2026</vt:lpstr>
      <vt:lpstr>TCD</vt:lpstr>
      <vt:lpstr>Trucs pour bien faire tableau</vt:lpstr>
      <vt:lpstr>'Suivi des dépenses 2026'!Impression_des_titres</vt:lpstr>
      <vt:lpstr>'Totaux 2026'!Impression_des_titres</vt:lpstr>
      <vt:lpstr>TypeDépenses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Villiard</dc:creator>
  <cp:lastModifiedBy>Linda Villiard</cp:lastModifiedBy>
  <cp:lastPrinted>2026-02-09T20:02:28Z</cp:lastPrinted>
  <dcterms:created xsi:type="dcterms:W3CDTF">2026-01-05T15:31:41Z</dcterms:created>
  <dcterms:modified xsi:type="dcterms:W3CDTF">2026-03-29T15:23:25Z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4a238cc-6af3-4341-9d32-201b7e04331f_Enabled">
    <vt:lpwstr>true</vt:lpwstr>
  </property>
  <property fmtid="{D5CDD505-2E9C-101B-9397-08002B2CF9AE}" pid="3" name="MSIP_Label_64a238cc-6af3-4341-9d32-201b7e04331f_SetDate">
    <vt:lpwstr>2026-01-23T14:03:15Z</vt:lpwstr>
  </property>
  <property fmtid="{D5CDD505-2E9C-101B-9397-08002B2CF9AE}" pid="4" name="MSIP_Label_64a238cc-6af3-4341-9d32-201b7e04331f_Method">
    <vt:lpwstr>Standard</vt:lpwstr>
  </property>
  <property fmtid="{D5CDD505-2E9C-101B-9397-08002B2CF9AE}" pid="5" name="MSIP_Label_64a238cc-6af3-4341-9d32-201b7e04331f_Name">
    <vt:lpwstr>Internal</vt:lpwstr>
  </property>
  <property fmtid="{D5CDD505-2E9C-101B-9397-08002B2CF9AE}" pid="6" name="MSIP_Label_64a238cc-6af3-4341-9d32-201b7e04331f_SiteId">
    <vt:lpwstr>09ebfde1-6505-4c31-942f-18875ff0189d</vt:lpwstr>
  </property>
  <property fmtid="{D5CDD505-2E9C-101B-9397-08002B2CF9AE}" pid="7" name="MSIP_Label_64a238cc-6af3-4341-9d32-201b7e04331f_ActionId">
    <vt:lpwstr>c4701f86-0d89-418a-908c-a81f133a6235</vt:lpwstr>
  </property>
  <property fmtid="{D5CDD505-2E9C-101B-9397-08002B2CF9AE}" pid="8" name="MSIP_Label_64a238cc-6af3-4341-9d32-201b7e04331f_ContentBits">
    <vt:lpwstr>0</vt:lpwstr>
  </property>
  <property fmtid="{D5CDD505-2E9C-101B-9397-08002B2CF9AE}" pid="9" name="MSIP_Label_64a238cc-6af3-4341-9d32-201b7e04331f_Tag">
    <vt:lpwstr>10, 3, 0, 1</vt:lpwstr>
  </property>
</Properties>
</file>