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ormation\Desktop\"/>
    </mc:Choice>
  </mc:AlternateContent>
  <xr:revisionPtr revIDLastSave="0" documentId="13_ncr:1_{6CDCCF52-0F9C-4CA0-B439-B9A71754E3C7}" xr6:coauthVersionLast="47" xr6:coauthVersionMax="47" xr10:uidLastSave="{00000000-0000-0000-0000-000000000000}"/>
  <bookViews>
    <workbookView xWindow="-108" yWindow="-108" windowWidth="23256" windowHeight="12456" activeTab="2" xr2:uid="{38589959-5959-4A6E-89F8-920BBDDB5AB2}"/>
  </bookViews>
  <sheets>
    <sheet name="Bases de données" sheetId="2" r:id="rId1"/>
    <sheet name="Tablo courses S51" sheetId="1" r:id="rId2"/>
    <sheet name="S0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9" i="3" l="1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A19" i="3"/>
  <c r="AB19" i="1"/>
  <c r="Z19" i="1"/>
  <c r="X19" i="1"/>
  <c r="V19" i="1"/>
  <c r="T19" i="1"/>
  <c r="R19" i="1"/>
  <c r="P19" i="1"/>
  <c r="N19" i="1"/>
  <c r="L19" i="1"/>
  <c r="J19" i="1"/>
  <c r="H19" i="1"/>
  <c r="AA19" i="1"/>
  <c r="Y19" i="1"/>
  <c r="W19" i="1"/>
  <c r="U19" i="1"/>
  <c r="S19" i="1"/>
  <c r="Q19" i="1"/>
  <c r="O19" i="1"/>
  <c r="M19" i="1"/>
  <c r="K19" i="1"/>
  <c r="I19" i="1"/>
  <c r="A19" i="1"/>
  <c r="G19" i="1"/>
  <c r="C19" i="1"/>
  <c r="F19" i="1"/>
  <c r="D19" i="1"/>
  <c r="E19" i="1"/>
  <c r="B19" i="1"/>
  <c r="A20" i="3" l="1"/>
  <c r="A20" i="1"/>
</calcChain>
</file>

<file path=xl/sharedStrings.xml><?xml version="1.0" encoding="utf-8"?>
<sst xmlns="http://schemas.openxmlformats.org/spreadsheetml/2006/main" count="373" uniqueCount="207">
  <si>
    <t>Lait</t>
  </si>
  <si>
    <t>Soda</t>
  </si>
  <si>
    <t>Bieres</t>
  </si>
  <si>
    <t>Vins</t>
  </si>
  <si>
    <t>Légumes</t>
  </si>
  <si>
    <t>Fruits</t>
  </si>
  <si>
    <t>Viandes</t>
  </si>
  <si>
    <t>Produits entretiens maison</t>
  </si>
  <si>
    <t>Boissons</t>
  </si>
  <si>
    <t>Beurre</t>
  </si>
  <si>
    <t>Charcuteries</t>
  </si>
  <si>
    <t>Patés</t>
  </si>
  <si>
    <t>Salamis</t>
  </si>
  <si>
    <t>Produits hygienes</t>
  </si>
  <si>
    <t>Sopalin</t>
  </si>
  <si>
    <t>Poireaux</t>
  </si>
  <si>
    <t>Ail</t>
  </si>
  <si>
    <t>Oignon</t>
  </si>
  <si>
    <t>Pommes de terre</t>
  </si>
  <si>
    <t>Clémentines</t>
  </si>
  <si>
    <t>Oranges</t>
  </si>
  <si>
    <t>Pommes</t>
  </si>
  <si>
    <t>Tomates</t>
  </si>
  <si>
    <t>Steaks hachés</t>
  </si>
  <si>
    <t>Poulet</t>
  </si>
  <si>
    <t>Foie de lapin</t>
  </si>
  <si>
    <t>Foie de volailles</t>
  </si>
  <si>
    <t>Cafés /Epices</t>
  </si>
  <si>
    <t>Bananes</t>
  </si>
  <si>
    <t>Kiwis</t>
  </si>
  <si>
    <t>Mandarines</t>
  </si>
  <si>
    <t>Cerises</t>
  </si>
  <si>
    <t>Fraises</t>
  </si>
  <si>
    <t>Melons</t>
  </si>
  <si>
    <t>Raisins</t>
  </si>
  <si>
    <t>Abricots</t>
  </si>
  <si>
    <t>Kakis</t>
  </si>
  <si>
    <t>Jus de fruits</t>
  </si>
  <si>
    <t xml:space="preserve">Pastis </t>
  </si>
  <si>
    <t>Wiskys</t>
  </si>
  <si>
    <t>Betteraves</t>
  </si>
  <si>
    <t>Avocats</t>
  </si>
  <si>
    <t>Salades</t>
  </si>
  <si>
    <t>Endives</t>
  </si>
  <si>
    <t>Navets</t>
  </si>
  <si>
    <t>Escalopes dindes</t>
  </si>
  <si>
    <t>Cuisses de lapins</t>
  </si>
  <si>
    <t>Paupietes de veau</t>
  </si>
  <si>
    <t>Merguezs</t>
  </si>
  <si>
    <t>Chipolatas</t>
  </si>
  <si>
    <t>Jambon blanc</t>
  </si>
  <si>
    <t>Jambons crus</t>
  </si>
  <si>
    <t>Saucisses</t>
  </si>
  <si>
    <t>Rillettes</t>
  </si>
  <si>
    <t>Poissons</t>
  </si>
  <si>
    <t>Hachés de jambon</t>
  </si>
  <si>
    <t>Produits laitiers/Fromages</t>
  </si>
  <si>
    <t>Saucisson sec</t>
  </si>
  <si>
    <t>Saucisson ail</t>
  </si>
  <si>
    <t>Cervelas</t>
  </si>
  <si>
    <t>Mousse de canard</t>
  </si>
  <si>
    <t>Aperitif</t>
  </si>
  <si>
    <t>Batonnets surimi</t>
  </si>
  <si>
    <t>Saumon frais</t>
  </si>
  <si>
    <t>Saumon fumé</t>
  </si>
  <si>
    <t>Crevettes</t>
  </si>
  <si>
    <t>Terrine saint jacques</t>
  </si>
  <si>
    <t>Yaourt fruits</t>
  </si>
  <si>
    <t>Cremes dessert</t>
  </si>
  <si>
    <t>Compotes</t>
  </si>
  <si>
    <t>Fromages</t>
  </si>
  <si>
    <t>Cremes fraiches</t>
  </si>
  <si>
    <t>Vinaigres</t>
  </si>
  <si>
    <t>Moutardes</t>
  </si>
  <si>
    <t>Mayonnaises</t>
  </si>
  <si>
    <t xml:space="preserve">Sauces tomates </t>
  </si>
  <si>
    <t>Sel</t>
  </si>
  <si>
    <t>Poivre</t>
  </si>
  <si>
    <t>Huile tournesol</t>
  </si>
  <si>
    <t>Huile olives</t>
  </si>
  <si>
    <t>Cafés Alain</t>
  </si>
  <si>
    <t>Cafés Catherine</t>
  </si>
  <si>
    <t>Chocolats poudre</t>
  </si>
  <si>
    <t>chocolats plaquettes</t>
  </si>
  <si>
    <t>Sucres</t>
  </si>
  <si>
    <t>Farine</t>
  </si>
  <si>
    <t>Sucre vanillé</t>
  </si>
  <si>
    <t>Levure</t>
  </si>
  <si>
    <t>Cassoulets</t>
  </si>
  <si>
    <t>Ravioli</t>
  </si>
  <si>
    <t>Sardines</t>
  </si>
  <si>
    <t>Thon</t>
  </si>
  <si>
    <t>Foie de morue</t>
  </si>
  <si>
    <t>Couscous</t>
  </si>
  <si>
    <t>Taboulé</t>
  </si>
  <si>
    <t>Haricots verts</t>
  </si>
  <si>
    <t>Petits poids</t>
  </si>
  <si>
    <t>Flageolets</t>
  </si>
  <si>
    <t>Maïs</t>
  </si>
  <si>
    <t>biscuits secs enfants</t>
  </si>
  <si>
    <t>Biscuits sec Catherine</t>
  </si>
  <si>
    <t>Nutella</t>
  </si>
  <si>
    <t>Bonbons</t>
  </si>
  <si>
    <t>Kinder</t>
  </si>
  <si>
    <t>Curly</t>
  </si>
  <si>
    <t>Chips</t>
  </si>
  <si>
    <t>Amandes</t>
  </si>
  <si>
    <t>Pistaches</t>
  </si>
  <si>
    <t>Noisettes</t>
  </si>
  <si>
    <t>Liquides vaisselles</t>
  </si>
  <si>
    <t>lessives linges</t>
  </si>
  <si>
    <t>Calgon</t>
  </si>
  <si>
    <t>Assouplisseurs</t>
  </si>
  <si>
    <t>Produits wc</t>
  </si>
  <si>
    <t>Eaux de javels</t>
  </si>
  <si>
    <t>Finish lave vaiselle</t>
  </si>
  <si>
    <t>Sac Poubelle</t>
  </si>
  <si>
    <t>Sac congélation</t>
  </si>
  <si>
    <t>Film étirable</t>
  </si>
  <si>
    <t>Papier Alu</t>
  </si>
  <si>
    <t>Œufs</t>
  </si>
  <si>
    <t>Papiers toilettes</t>
  </si>
  <si>
    <t>Brosses a dents</t>
  </si>
  <si>
    <t>Dentifrice</t>
  </si>
  <si>
    <t>Gel douche</t>
  </si>
  <si>
    <t>Bains moussant</t>
  </si>
  <si>
    <t>Shampoing</t>
  </si>
  <si>
    <t>Shampoing sec</t>
  </si>
  <si>
    <t>Savons</t>
  </si>
  <si>
    <t>Déodorant</t>
  </si>
  <si>
    <t>Coton Disk</t>
  </si>
  <si>
    <t>Cotons tiges</t>
  </si>
  <si>
    <t>Rasoirs</t>
  </si>
  <si>
    <t>Laque</t>
  </si>
  <si>
    <t>Boites Conserves</t>
  </si>
  <si>
    <t>Chorizo</t>
  </si>
  <si>
    <t>Artichauts</t>
  </si>
  <si>
    <t>Brocolis</t>
  </si>
  <si>
    <t>Maqueraux</t>
  </si>
  <si>
    <t>Bieres Sans alcool</t>
  </si>
  <si>
    <t>Lait démaquillant</t>
  </si>
  <si>
    <t>Démaquillant œil</t>
  </si>
  <si>
    <t>Dissolvant</t>
  </si>
  <si>
    <t>Deboucheurs</t>
  </si>
  <si>
    <t>Parfum toilette</t>
  </si>
  <si>
    <t>Bougies</t>
  </si>
  <si>
    <t>Alumette</t>
  </si>
  <si>
    <t>Autre</t>
  </si>
  <si>
    <t>Petrole</t>
  </si>
  <si>
    <t>Charbons de bois</t>
  </si>
  <si>
    <t>Cures dents</t>
  </si>
  <si>
    <t xml:space="preserve">Biscottes </t>
  </si>
  <si>
    <t>Pains de mie</t>
  </si>
  <si>
    <t>Epiceries sec Bonbons</t>
  </si>
  <si>
    <t xml:space="preserve">Pates </t>
  </si>
  <si>
    <t>Riz</t>
  </si>
  <si>
    <t>Semoules</t>
  </si>
  <si>
    <t>Sac a glaçons</t>
  </si>
  <si>
    <t>Glaces</t>
  </si>
  <si>
    <t>Poissons panés</t>
  </si>
  <si>
    <t>Cornichons</t>
  </si>
  <si>
    <t>Patés Myrtille</t>
  </si>
  <si>
    <t>Choucroute</t>
  </si>
  <si>
    <t>Choux de Bruxelle</t>
  </si>
  <si>
    <t xml:space="preserve">Enveloppe </t>
  </si>
  <si>
    <t>Feutre</t>
  </si>
  <si>
    <t>Stylo</t>
  </si>
  <si>
    <t>Poissonerie Frais</t>
  </si>
  <si>
    <t>Eaux Alain</t>
  </si>
  <si>
    <t>Eaux Catherine</t>
  </si>
  <si>
    <t>Plantafin</t>
  </si>
  <si>
    <t>Melanges Haricots</t>
  </si>
  <si>
    <t>Papier cuisson</t>
  </si>
  <si>
    <t>Coton carrés</t>
  </si>
  <si>
    <t>Detective</t>
  </si>
  <si>
    <t>Bifstecks</t>
  </si>
  <si>
    <t>Emincé saumon</t>
  </si>
  <si>
    <t>Prix</t>
  </si>
  <si>
    <t>Prix2</t>
  </si>
  <si>
    <t>Prix3</t>
  </si>
  <si>
    <t>Prix4</t>
  </si>
  <si>
    <t>Prix5</t>
  </si>
  <si>
    <t>Prix6</t>
  </si>
  <si>
    <t>Prix7</t>
  </si>
  <si>
    <t>Prix8</t>
  </si>
  <si>
    <t>Prix9</t>
  </si>
  <si>
    <t>Prix10</t>
  </si>
  <si>
    <t>Prix11</t>
  </si>
  <si>
    <t>Prix12</t>
  </si>
  <si>
    <t>Prix13</t>
  </si>
  <si>
    <t>Prix14</t>
  </si>
  <si>
    <t>Rotis</t>
  </si>
  <si>
    <t>Carottes terre</t>
  </si>
  <si>
    <t>Carottes sable</t>
  </si>
  <si>
    <t>choux de Bruxelle</t>
  </si>
  <si>
    <t>Epiceries</t>
  </si>
  <si>
    <t>Champignons</t>
  </si>
  <si>
    <t>Canapé petits pains</t>
  </si>
  <si>
    <t>Barres chocolatées</t>
  </si>
  <si>
    <t>Financiers</t>
  </si>
  <si>
    <t>Anti clacaire Eco +</t>
  </si>
  <si>
    <t>Detartrant</t>
  </si>
  <si>
    <t>Jus de pamplemouss</t>
  </si>
  <si>
    <t>Jus d'orange</t>
  </si>
  <si>
    <t>Sucrines</t>
  </si>
  <si>
    <t>Melanges sec</t>
  </si>
  <si>
    <t>Pamplemous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</si>
</sst>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6" xfId="0" quotePrefix="1" applyBorder="1"/>
    <xf numFmtId="0" fontId="0" fillId="0" borderId="6" xfId="0" applyBorder="1"/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0" borderId="1" xfId="0" applyFont="1" applyBorder="1"/>
  </cellXfs>
  <cellStyles count="1">
    <cellStyle name="Normal" xfId="0" builtinId="0"/>
  </cellStyles>
  <dxfs count="23"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63552F3-B0C4-4ED1-B181-1FE3C38A69BC}" name="Tableau4" displayName="Tableau4" ref="A5:N30" totalsRowShown="0" headerRowDxfId="22" dataDxfId="20" headerRowBorderDxfId="21" tableBorderDxfId="19">
  <autoFilter ref="A5:N30" xr:uid="{163552F3-B0C4-4ED1-B181-1FE3C38A69BC}"/>
  <tableColumns count="14">
    <tableColumn id="1" xr3:uid="{418E8377-99C3-470D-9F2E-67CDF4030275}" name="Boissons" dataDxfId="18"/>
    <tableColumn id="2" xr3:uid="{802620EB-E492-4DD0-AC7F-B31106A85A20}" name="Légumes" dataDxfId="17"/>
    <tableColumn id="3" xr3:uid="{B51D0FBB-5478-4BCB-9B2A-9981D285D6D4}" name="Fruits" dataDxfId="16"/>
    <tableColumn id="4" xr3:uid="{344DD53A-29AB-44CD-9D1C-9886C1E07716}" name="Viandes" dataDxfId="15"/>
    <tableColumn id="5" xr3:uid="{A6D63BA2-8D99-47E5-A1FC-9F400E4516E8}" name="Charcuteries" dataDxfId="14"/>
    <tableColumn id="6" xr3:uid="{CF8A82BA-3EFA-4046-8490-923C79CC651A}" name="Poissons" dataDxfId="13"/>
    <tableColumn id="7" xr3:uid="{02AB00A4-DADD-46A8-9DE8-F6F1BC138493}" name="Produits laitiers/Fromages" dataDxfId="12"/>
    <tableColumn id="8" xr3:uid="{70C4E8A8-604E-4788-BC57-D2893D3D2434}" name="Cafés /Epices" dataDxfId="11"/>
    <tableColumn id="9" xr3:uid="{BC2A1EA3-C16D-4308-9DA6-CD7455EE3C58}" name="Boites Conserves" dataDxfId="10"/>
    <tableColumn id="10" xr3:uid="{BCA3D2E8-F400-4421-B20B-5F5DC35A424D}" name="Epiceries sec Bonbons" dataDxfId="9"/>
    <tableColumn id="11" xr3:uid="{72732D77-CD51-4F57-879D-626680477508}" name="Aperitif" dataDxfId="8"/>
    <tableColumn id="12" xr3:uid="{18C81F06-FF79-49A5-9E1A-49FAC3ED5AFE}" name="Produits entretiens maison" dataDxfId="7"/>
    <tableColumn id="13" xr3:uid="{52860C2A-9753-4AEC-BCF2-C22A0791E102}" name="Produits hygienes" dataDxfId="6"/>
    <tableColumn id="14" xr3:uid="{78E271EF-590E-46B7-91D6-4DCB3A803159}" name="Aut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3BDB4C-30E8-444C-86A7-C8E344277384}" name="Tableau2" displayName="Tableau2" ref="A3:AB16" totalsRowShown="0" headerRowDxfId="5" headerRowBorderDxfId="4" tableBorderDxfId="3">
  <autoFilter ref="A3:AB16" xr:uid="{113BDB4C-30E8-444C-86A7-C8E344277384}"/>
  <sortState xmlns:xlrd2="http://schemas.microsoft.com/office/spreadsheetml/2017/richdata2" ref="A4:AB16">
    <sortCondition ref="A3:A16"/>
  </sortState>
  <tableColumns count="28">
    <tableColumn id="1" xr3:uid="{1BC7460A-5B3B-4E01-87C1-9D3CF1BA3A4E}" name="Boissons"/>
    <tableColumn id="15" xr3:uid="{EFE3D853-6203-44F4-8B17-95A9F4FDE500}" name="Prix"/>
    <tableColumn id="2" xr3:uid="{79B46282-B457-4183-B612-C777F5E0B393}" name="Légumes"/>
    <tableColumn id="16" xr3:uid="{140D98F5-F3ED-484B-992C-DE76B869E7BC}" name="Prix2"/>
    <tableColumn id="3" xr3:uid="{7519BB18-9279-485C-91D0-5E72684D80DA}" name="Fruits"/>
    <tableColumn id="17" xr3:uid="{F5BA88B2-A22E-4684-922B-2640A6581CC2}" name="Prix3"/>
    <tableColumn id="4" xr3:uid="{F09AE27F-12AA-4335-B290-BA95350A9DB9}" name="Viandes"/>
    <tableColumn id="18" xr3:uid="{D1169588-1348-4770-BCB2-2655B0C3D518}" name="Prix4"/>
    <tableColumn id="5" xr3:uid="{CD04D9B2-2D0A-445F-B24E-D459D5FFCEBD}" name="Charcuteries"/>
    <tableColumn id="19" xr3:uid="{FD57ED92-0E46-45DB-B332-14F2DBCEA7D4}" name="Prix5"/>
    <tableColumn id="6" xr3:uid="{BFE63D47-FD8E-4879-8DA8-A3E0FCA86EF5}" name="Poissons"/>
    <tableColumn id="20" xr3:uid="{022285D5-55F2-4493-B224-0CB985045CB6}" name="Prix6"/>
    <tableColumn id="7" xr3:uid="{A167C4DA-BAD1-433C-9AD9-0417A942F911}" name="Produits laitiers/Fromages"/>
    <tableColumn id="21" xr3:uid="{D4DE52A9-0451-4777-9505-F98D2D3CA428}" name="Prix7"/>
    <tableColumn id="8" xr3:uid="{603E5CD0-5D55-4D15-A5EC-2330C07F316B}" name="Epiceries"/>
    <tableColumn id="22" xr3:uid="{41507490-BD25-4DE7-96F0-9CF925970DE0}" name="Prix8"/>
    <tableColumn id="9" xr3:uid="{2E5B9228-7790-437E-8D33-84A2E5CC386A}" name="Boites Conserves"/>
    <tableColumn id="23" xr3:uid="{84D9E9A8-8DA3-4267-B600-7041C4BCE344}" name="Prix9"/>
    <tableColumn id="10" xr3:uid="{4124D0F0-57D1-498A-A822-438E0650D087}" name="Epiceries sec Bonbons"/>
    <tableColumn id="24" xr3:uid="{12DCE72D-0B7B-49F1-8818-AE65210D5119}" name="Prix10"/>
    <tableColumn id="11" xr3:uid="{BB4B0F27-4EA5-4EE1-B19D-7AF1F004E393}" name="Aperitif"/>
    <tableColumn id="25" xr3:uid="{455BD483-1E93-40D5-A2E6-F3DB4CACD8EC}" name="Prix11"/>
    <tableColumn id="12" xr3:uid="{691E7E11-2084-49AA-AEB9-3CDD8041D82E}" name="Produits entretiens maison"/>
    <tableColumn id="26" xr3:uid="{BFEF3863-132A-468F-9408-948CF84523CC}" name="Prix12"/>
    <tableColumn id="13" xr3:uid="{C7D4C2E9-F1C5-417D-AADD-A9A052EC71AD}" name="Produits hygienes"/>
    <tableColumn id="27" xr3:uid="{9343A68D-BF2F-45C9-85DE-AA1FEE9DFBB6}" name="Prix13"/>
    <tableColumn id="14" xr3:uid="{A0F68806-27BC-4297-8B36-7C0A1A362197}" name="Autre"/>
    <tableColumn id="29" xr3:uid="{CBE706D5-B40C-4FE6-A1BE-9DF3F3111FB3}" name="Prix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B461B1-6F95-4FA9-9D1F-AA2E0DDC858E}" name="Tableau22" displayName="Tableau22" ref="A3:AB16" totalsRowShown="0" headerRowDxfId="2" headerRowBorderDxfId="0" tableBorderDxfId="1">
  <autoFilter ref="A3:AB16" xr:uid="{ECB461B1-6F95-4FA9-9D1F-AA2E0DDC858E}"/>
  <sortState xmlns:xlrd2="http://schemas.microsoft.com/office/spreadsheetml/2017/richdata2" ref="A4:AB16">
    <sortCondition ref="A3:A16"/>
  </sortState>
  <tableColumns count="28">
    <tableColumn id="1" xr3:uid="{F10D881C-37D2-4D38-8445-F9C11FA610CC}" name="Boissons"/>
    <tableColumn id="15" xr3:uid="{4A385C42-61C7-46B4-A3DA-88CC46DD0CF7}" name="Prix"/>
    <tableColumn id="2" xr3:uid="{6EAEE6D4-8D94-4DC1-9BF8-4C25CA130F76}" name="Légumes"/>
    <tableColumn id="16" xr3:uid="{982F8E51-0A93-4379-A8A4-3C850D6DD40C}" name="Prix2"/>
    <tableColumn id="3" xr3:uid="{4553E097-1599-4849-8F90-FC699AD17E73}" name="Fruits"/>
    <tableColumn id="17" xr3:uid="{9C7E67FC-B2A1-48D4-A494-39EB9AF07436}" name="Prix3"/>
    <tableColumn id="4" xr3:uid="{C6EE6463-D47B-43F1-A81D-1C98D94EA006}" name="Viandes"/>
    <tableColumn id="18" xr3:uid="{BB457639-0F1E-4097-98AC-943BCD514148}" name="Prix4"/>
    <tableColumn id="5" xr3:uid="{235A4D56-AD93-4609-9110-152C0738E45A}" name="Charcuteries"/>
    <tableColumn id="19" xr3:uid="{3409CFE7-6307-4261-AC61-4ACFEAA4803C}" name="Prix5"/>
    <tableColumn id="6" xr3:uid="{378D8F09-2173-4FE0-A854-FC8919A20277}" name="Poissons"/>
    <tableColumn id="20" xr3:uid="{7F941E22-4A52-479B-BB15-F056A2E383B6}" name="Prix6"/>
    <tableColumn id="7" xr3:uid="{061CCC29-EB66-4DD5-9E47-6085C29EFDAD}" name="Produits laitiers/Fromages"/>
    <tableColumn id="21" xr3:uid="{5908F60C-3494-4376-A31B-C5E7088A6A58}" name="Prix7"/>
    <tableColumn id="8" xr3:uid="{0B1AC48E-8D4C-4809-A47D-497F9409A2FA}" name="Epiceries"/>
    <tableColumn id="22" xr3:uid="{F0EFD745-2FB7-4003-B171-2DBCBE1D4550}" name="Prix8"/>
    <tableColumn id="9" xr3:uid="{7A59A986-6796-493C-974B-52C6DBBD7C3D}" name="Boites Conserves"/>
    <tableColumn id="23" xr3:uid="{F3A0A522-8BC9-437A-9C3A-21CF9C72DCA4}" name="Prix9"/>
    <tableColumn id="10" xr3:uid="{CC61A983-C4FA-490E-89B5-3233C315DB52}" name="Epiceries sec Bonbons"/>
    <tableColumn id="24" xr3:uid="{84D1319F-BEBE-4097-9386-DBB4BEBD7D05}" name="Prix10"/>
    <tableColumn id="11" xr3:uid="{2A418E9C-088C-4DEB-9EB9-7681EC702541}" name="Aperitif"/>
    <tableColumn id="25" xr3:uid="{156B59C1-A9E1-4D62-892C-2574F7033206}" name="Prix11"/>
    <tableColumn id="12" xr3:uid="{2A31CEE3-D5A7-4D96-BE7D-8DB36BF61EAE}" name="Produits entretiens maison"/>
    <tableColumn id="26" xr3:uid="{A8AF1B98-79D5-4B3C-B179-E77D4865F2AF}" name="Prix12"/>
    <tableColumn id="13" xr3:uid="{E88E8CAB-D7E2-4538-B583-EB6D47FB458D}" name="Produits hygienes"/>
    <tableColumn id="27" xr3:uid="{8CB701B0-600F-47FF-A63A-1B75526ED2D8}" name="Prix13"/>
    <tableColumn id="14" xr3:uid="{83B88D64-8B91-49EA-822E-6AD8C5C8EA2A}" name="Autre"/>
    <tableColumn id="29" xr3:uid="{A0534EC7-13EC-4B13-B0B6-BC9E83867E86}" name="Prix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9B055-3DD6-4FD8-8F39-B885EFCA41F9}">
  <dimension ref="A5:N30"/>
  <sheetViews>
    <sheetView zoomScale="70" zoomScaleNormal="70" workbookViewId="0">
      <selection activeCell="C34" sqref="C34"/>
    </sheetView>
  </sheetViews>
  <sheetFormatPr baseColWidth="10" defaultRowHeight="14.4" x14ac:dyDescent="0.3"/>
  <cols>
    <col min="1" max="1" width="14" customWidth="1"/>
    <col min="2" max="2" width="16.109375" customWidth="1"/>
    <col min="3" max="3" width="13.77734375" customWidth="1"/>
    <col min="4" max="5" width="16.33203125" customWidth="1"/>
    <col min="6" max="6" width="17.77734375" customWidth="1"/>
    <col min="7" max="7" width="26.44140625" customWidth="1"/>
    <col min="8" max="8" width="17.33203125" customWidth="1"/>
    <col min="9" max="9" width="17.77734375" customWidth="1"/>
    <col min="10" max="10" width="22.33203125" customWidth="1"/>
    <col min="12" max="12" width="27.109375" customWidth="1"/>
    <col min="13" max="13" width="18.77734375" customWidth="1"/>
    <col min="14" max="14" width="17.33203125" customWidth="1"/>
  </cols>
  <sheetData>
    <row r="5" spans="1:14" ht="46.2" customHeight="1" x14ac:dyDescent="0.3">
      <c r="A5" s="4" t="s">
        <v>8</v>
      </c>
      <c r="B5" s="5" t="s">
        <v>4</v>
      </c>
      <c r="C5" s="5" t="s">
        <v>5</v>
      </c>
      <c r="D5" s="5" t="s">
        <v>6</v>
      </c>
      <c r="E5" s="5" t="s">
        <v>10</v>
      </c>
      <c r="F5" s="5" t="s">
        <v>54</v>
      </c>
      <c r="G5" s="6" t="s">
        <v>56</v>
      </c>
      <c r="H5" s="6" t="s">
        <v>27</v>
      </c>
      <c r="I5" s="6" t="s">
        <v>134</v>
      </c>
      <c r="J5" s="6" t="s">
        <v>153</v>
      </c>
      <c r="K5" s="6" t="s">
        <v>61</v>
      </c>
      <c r="L5" s="6" t="s">
        <v>7</v>
      </c>
      <c r="M5" s="7" t="s">
        <v>13</v>
      </c>
      <c r="N5" s="4" t="s">
        <v>147</v>
      </c>
    </row>
    <row r="6" spans="1:14" x14ac:dyDescent="0.3">
      <c r="A6" s="1"/>
      <c r="B6" s="1"/>
      <c r="C6" s="1"/>
      <c r="D6" s="1"/>
      <c r="E6" s="1"/>
      <c r="F6" s="1"/>
      <c r="G6" s="1"/>
      <c r="H6" s="2"/>
      <c r="I6" s="1"/>
      <c r="J6" s="1"/>
      <c r="K6" s="1"/>
      <c r="L6" s="1"/>
      <c r="M6" s="1"/>
      <c r="N6" s="1"/>
    </row>
    <row r="7" spans="1:14" x14ac:dyDescent="0.3">
      <c r="A7" s="3" t="s">
        <v>168</v>
      </c>
      <c r="B7" s="3" t="s">
        <v>15</v>
      </c>
      <c r="C7" s="3" t="s">
        <v>19</v>
      </c>
      <c r="D7" s="3" t="s">
        <v>23</v>
      </c>
      <c r="E7" s="3" t="s">
        <v>11</v>
      </c>
      <c r="F7" s="3" t="s">
        <v>62</v>
      </c>
      <c r="G7" s="3" t="s">
        <v>67</v>
      </c>
      <c r="H7" s="3" t="s">
        <v>72</v>
      </c>
      <c r="I7" s="3" t="s">
        <v>88</v>
      </c>
      <c r="J7" s="3" t="s">
        <v>99</v>
      </c>
      <c r="K7" s="3" t="s">
        <v>104</v>
      </c>
      <c r="L7" s="3" t="s">
        <v>109</v>
      </c>
      <c r="M7" s="3" t="s">
        <v>122</v>
      </c>
      <c r="N7" s="3" t="s">
        <v>148</v>
      </c>
    </row>
    <row r="8" spans="1:14" x14ac:dyDescent="0.3">
      <c r="A8" s="1" t="s">
        <v>169</v>
      </c>
      <c r="B8" s="1" t="s">
        <v>16</v>
      </c>
      <c r="C8" s="1" t="s">
        <v>20</v>
      </c>
      <c r="D8" s="1" t="s">
        <v>24</v>
      </c>
      <c r="E8" s="1" t="s">
        <v>12</v>
      </c>
      <c r="F8" s="1" t="s">
        <v>63</v>
      </c>
      <c r="G8" s="1" t="s">
        <v>9</v>
      </c>
      <c r="H8" s="1" t="s">
        <v>73</v>
      </c>
      <c r="I8" s="1" t="s">
        <v>89</v>
      </c>
      <c r="J8" s="1" t="s">
        <v>100</v>
      </c>
      <c r="K8" s="1" t="s">
        <v>105</v>
      </c>
      <c r="L8" s="1" t="s">
        <v>110</v>
      </c>
      <c r="M8" s="1" t="s">
        <v>123</v>
      </c>
      <c r="N8" s="1" t="s">
        <v>149</v>
      </c>
    </row>
    <row r="9" spans="1:14" x14ac:dyDescent="0.3">
      <c r="A9" s="3" t="s">
        <v>0</v>
      </c>
      <c r="B9" s="3" t="s">
        <v>17</v>
      </c>
      <c r="C9" s="3" t="s">
        <v>21</v>
      </c>
      <c r="D9" s="3" t="s">
        <v>25</v>
      </c>
      <c r="E9" s="3" t="s">
        <v>50</v>
      </c>
      <c r="F9" s="3" t="s">
        <v>64</v>
      </c>
      <c r="G9" s="3" t="s">
        <v>170</v>
      </c>
      <c r="H9" s="3" t="s">
        <v>78</v>
      </c>
      <c r="I9" s="3" t="s">
        <v>90</v>
      </c>
      <c r="J9" s="3" t="s">
        <v>101</v>
      </c>
      <c r="K9" s="3" t="s">
        <v>106</v>
      </c>
      <c r="L9" s="3" t="s">
        <v>111</v>
      </c>
      <c r="M9" s="3" t="s">
        <v>124</v>
      </c>
      <c r="N9" s="3" t="s">
        <v>164</v>
      </c>
    </row>
    <row r="10" spans="1:14" x14ac:dyDescent="0.3">
      <c r="A10" s="1" t="s">
        <v>1</v>
      </c>
      <c r="B10" s="1" t="s">
        <v>192</v>
      </c>
      <c r="C10" s="1" t="s">
        <v>22</v>
      </c>
      <c r="D10" s="1" t="s">
        <v>26</v>
      </c>
      <c r="E10" s="1" t="s">
        <v>51</v>
      </c>
      <c r="F10" s="1" t="s">
        <v>65</v>
      </c>
      <c r="G10" s="1" t="s">
        <v>68</v>
      </c>
      <c r="H10" s="1" t="s">
        <v>79</v>
      </c>
      <c r="I10" s="1" t="s">
        <v>91</v>
      </c>
      <c r="J10" s="1" t="s">
        <v>102</v>
      </c>
      <c r="K10" s="1" t="s">
        <v>107</v>
      </c>
      <c r="L10" s="1" t="s">
        <v>112</v>
      </c>
      <c r="M10" s="1" t="s">
        <v>125</v>
      </c>
      <c r="N10" s="1" t="s">
        <v>165</v>
      </c>
    </row>
    <row r="11" spans="1:14" x14ac:dyDescent="0.3">
      <c r="A11" s="3" t="s">
        <v>2</v>
      </c>
      <c r="B11" s="3" t="s">
        <v>18</v>
      </c>
      <c r="C11" s="3" t="s">
        <v>28</v>
      </c>
      <c r="D11" s="3" t="s">
        <v>45</v>
      </c>
      <c r="E11" s="3" t="s">
        <v>52</v>
      </c>
      <c r="F11" s="3" t="s">
        <v>167</v>
      </c>
      <c r="G11" s="3" t="s">
        <v>69</v>
      </c>
      <c r="H11" s="3" t="s">
        <v>74</v>
      </c>
      <c r="I11" s="3" t="s">
        <v>92</v>
      </c>
      <c r="J11" s="3" t="s">
        <v>103</v>
      </c>
      <c r="K11" s="3" t="s">
        <v>108</v>
      </c>
      <c r="L11" s="3" t="s">
        <v>113</v>
      </c>
      <c r="M11" s="3" t="s">
        <v>126</v>
      </c>
      <c r="N11" s="3" t="s">
        <v>166</v>
      </c>
    </row>
    <row r="12" spans="1:14" x14ac:dyDescent="0.3">
      <c r="A12" s="1" t="s">
        <v>3</v>
      </c>
      <c r="B12" s="1" t="s">
        <v>40</v>
      </c>
      <c r="C12" s="1" t="s">
        <v>29</v>
      </c>
      <c r="D12" s="1" t="s">
        <v>175</v>
      </c>
      <c r="E12" s="1" t="s">
        <v>53</v>
      </c>
      <c r="F12" s="1" t="s">
        <v>66</v>
      </c>
      <c r="G12" s="1" t="s">
        <v>70</v>
      </c>
      <c r="H12" s="1" t="s">
        <v>75</v>
      </c>
      <c r="I12" s="1" t="s">
        <v>93</v>
      </c>
      <c r="J12" s="1" t="s">
        <v>151</v>
      </c>
      <c r="K12" s="1" t="s">
        <v>205</v>
      </c>
      <c r="L12" s="1" t="s">
        <v>114</v>
      </c>
      <c r="M12" s="1" t="s">
        <v>127</v>
      </c>
      <c r="N12" s="1" t="s">
        <v>174</v>
      </c>
    </row>
    <row r="13" spans="1:14" x14ac:dyDescent="0.3">
      <c r="A13" s="3" t="s">
        <v>37</v>
      </c>
      <c r="B13" s="3" t="s">
        <v>41</v>
      </c>
      <c r="C13" s="3" t="s">
        <v>30</v>
      </c>
      <c r="D13" s="3" t="s">
        <v>46</v>
      </c>
      <c r="E13" s="3" t="s">
        <v>55</v>
      </c>
      <c r="F13" s="3" t="s">
        <v>159</v>
      </c>
      <c r="G13" s="3" t="s">
        <v>71</v>
      </c>
      <c r="H13" s="3" t="s">
        <v>76</v>
      </c>
      <c r="I13" s="3" t="s">
        <v>94</v>
      </c>
      <c r="J13" s="3" t="s">
        <v>152</v>
      </c>
      <c r="K13" s="3"/>
      <c r="L13" s="3" t="s">
        <v>115</v>
      </c>
      <c r="M13" s="3" t="s">
        <v>128</v>
      </c>
      <c r="N13" s="3"/>
    </row>
    <row r="14" spans="1:14" x14ac:dyDescent="0.3">
      <c r="A14" s="1" t="s">
        <v>38</v>
      </c>
      <c r="B14" s="1" t="s">
        <v>42</v>
      </c>
      <c r="C14" s="1" t="s">
        <v>31</v>
      </c>
      <c r="D14" s="1" t="s">
        <v>47</v>
      </c>
      <c r="E14" s="1" t="s">
        <v>57</v>
      </c>
      <c r="F14" s="1" t="s">
        <v>176</v>
      </c>
      <c r="G14" s="1" t="s">
        <v>120</v>
      </c>
      <c r="H14" s="1" t="s">
        <v>77</v>
      </c>
      <c r="I14" s="1" t="s">
        <v>95</v>
      </c>
      <c r="J14" s="1" t="s">
        <v>154</v>
      </c>
      <c r="K14" s="1"/>
      <c r="L14" s="1" t="s">
        <v>14</v>
      </c>
      <c r="M14" s="1" t="s">
        <v>129</v>
      </c>
      <c r="N14" s="1"/>
    </row>
    <row r="15" spans="1:14" x14ac:dyDescent="0.3">
      <c r="A15" s="3" t="s">
        <v>39</v>
      </c>
      <c r="B15" s="3" t="s">
        <v>43</v>
      </c>
      <c r="C15" s="3" t="s">
        <v>32</v>
      </c>
      <c r="D15" s="3" t="s">
        <v>48</v>
      </c>
      <c r="E15" s="3" t="s">
        <v>58</v>
      </c>
      <c r="F15" s="3"/>
      <c r="G15" s="3" t="s">
        <v>158</v>
      </c>
      <c r="H15" s="3" t="s">
        <v>80</v>
      </c>
      <c r="I15" s="3" t="s">
        <v>96</v>
      </c>
      <c r="J15" s="3" t="s">
        <v>155</v>
      </c>
      <c r="K15" s="3"/>
      <c r="L15" s="3" t="s">
        <v>116</v>
      </c>
      <c r="M15" s="3" t="s">
        <v>130</v>
      </c>
      <c r="N15" s="3"/>
    </row>
    <row r="16" spans="1:14" x14ac:dyDescent="0.3">
      <c r="A16" s="1" t="s">
        <v>139</v>
      </c>
      <c r="B16" s="1" t="s">
        <v>44</v>
      </c>
      <c r="C16" s="1" t="s">
        <v>33</v>
      </c>
      <c r="D16" s="1" t="s">
        <v>49</v>
      </c>
      <c r="E16" s="1" t="s">
        <v>59</v>
      </c>
      <c r="F16" s="1"/>
      <c r="G16" s="1"/>
      <c r="H16" s="1" t="s">
        <v>81</v>
      </c>
      <c r="I16" s="1" t="s">
        <v>97</v>
      </c>
      <c r="J16" s="1" t="s">
        <v>156</v>
      </c>
      <c r="K16" s="1"/>
      <c r="L16" s="1" t="s">
        <v>117</v>
      </c>
      <c r="M16" s="1" t="s">
        <v>131</v>
      </c>
      <c r="N16" s="1"/>
    </row>
    <row r="17" spans="1:14" x14ac:dyDescent="0.3">
      <c r="A17" s="3" t="s">
        <v>202</v>
      </c>
      <c r="B17" s="3" t="s">
        <v>136</v>
      </c>
      <c r="C17" s="3" t="s">
        <v>34</v>
      </c>
      <c r="D17" s="3" t="s">
        <v>191</v>
      </c>
      <c r="E17" s="3" t="s">
        <v>60</v>
      </c>
      <c r="F17" s="3"/>
      <c r="G17" s="3"/>
      <c r="H17" s="3" t="s">
        <v>82</v>
      </c>
      <c r="I17" s="3" t="s">
        <v>98</v>
      </c>
      <c r="J17" s="3" t="s">
        <v>197</v>
      </c>
      <c r="K17" s="3"/>
      <c r="L17" s="3" t="s">
        <v>118</v>
      </c>
      <c r="M17" s="3" t="s">
        <v>132</v>
      </c>
      <c r="N17" s="3"/>
    </row>
    <row r="18" spans="1:14" x14ac:dyDescent="0.3">
      <c r="A18" s="1" t="s">
        <v>203</v>
      </c>
      <c r="B18" s="1" t="s">
        <v>137</v>
      </c>
      <c r="C18" s="1" t="s">
        <v>35</v>
      </c>
      <c r="D18" s="1"/>
      <c r="E18" s="1" t="s">
        <v>135</v>
      </c>
      <c r="F18" s="1"/>
      <c r="G18" s="1"/>
      <c r="H18" s="1" t="s">
        <v>83</v>
      </c>
      <c r="I18" s="1" t="s">
        <v>138</v>
      </c>
      <c r="J18" s="1" t="s">
        <v>198</v>
      </c>
      <c r="K18" s="1"/>
      <c r="L18" s="1" t="s">
        <v>119</v>
      </c>
      <c r="M18" s="1" t="s">
        <v>133</v>
      </c>
      <c r="N18" s="1"/>
    </row>
    <row r="19" spans="1:14" x14ac:dyDescent="0.3">
      <c r="A19" s="3"/>
      <c r="B19" s="3" t="s">
        <v>193</v>
      </c>
      <c r="C19" s="3" t="s">
        <v>36</v>
      </c>
      <c r="D19" s="3"/>
      <c r="E19" s="3"/>
      <c r="F19" s="3"/>
      <c r="G19" s="3"/>
      <c r="H19" s="3" t="s">
        <v>84</v>
      </c>
      <c r="I19" s="3" t="s">
        <v>162</v>
      </c>
      <c r="J19" s="3" t="s">
        <v>199</v>
      </c>
      <c r="K19" s="3"/>
      <c r="L19" s="3" t="s">
        <v>121</v>
      </c>
      <c r="M19" s="3" t="s">
        <v>140</v>
      </c>
      <c r="N19" s="3"/>
    </row>
    <row r="20" spans="1:14" x14ac:dyDescent="0.3">
      <c r="A20" s="19"/>
      <c r="B20" s="19" t="s">
        <v>204</v>
      </c>
      <c r="C20" s="19" t="s">
        <v>206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3"/>
    </row>
    <row r="21" spans="1:14" x14ac:dyDescent="0.3">
      <c r="A21" s="1"/>
      <c r="B21" s="1" t="s">
        <v>194</v>
      </c>
      <c r="C21" s="1"/>
      <c r="D21" s="1"/>
      <c r="E21" s="1"/>
      <c r="F21" s="1"/>
      <c r="G21" s="1"/>
      <c r="H21" s="1" t="s">
        <v>85</v>
      </c>
      <c r="I21" s="1" t="s">
        <v>163</v>
      </c>
      <c r="J21" s="1"/>
      <c r="K21" s="1"/>
      <c r="L21" s="1" t="s">
        <v>143</v>
      </c>
      <c r="M21" s="1" t="s">
        <v>141</v>
      </c>
      <c r="N21" s="1"/>
    </row>
    <row r="22" spans="1:14" x14ac:dyDescent="0.3">
      <c r="A22" s="3"/>
      <c r="B22" s="3"/>
      <c r="C22" s="3"/>
      <c r="D22" s="3"/>
      <c r="E22" s="3"/>
      <c r="F22" s="3"/>
      <c r="G22" s="3"/>
      <c r="H22" s="3" t="s">
        <v>86</v>
      </c>
      <c r="I22" s="3" t="s">
        <v>171</v>
      </c>
      <c r="J22" s="3"/>
      <c r="K22" s="3"/>
      <c r="L22" s="3" t="s">
        <v>144</v>
      </c>
      <c r="M22" s="3" t="s">
        <v>173</v>
      </c>
      <c r="N22" s="3"/>
    </row>
    <row r="23" spans="1:14" x14ac:dyDescent="0.3">
      <c r="A23" s="1"/>
      <c r="B23" s="1"/>
      <c r="C23" s="1"/>
      <c r="D23" s="1"/>
      <c r="E23" s="1"/>
      <c r="F23" s="1"/>
      <c r="G23" s="1"/>
      <c r="H23" s="1" t="s">
        <v>87</v>
      </c>
      <c r="I23" s="1"/>
      <c r="J23" s="1"/>
      <c r="K23" s="1"/>
      <c r="L23" s="1" t="s">
        <v>145</v>
      </c>
      <c r="M23" s="1" t="s">
        <v>142</v>
      </c>
      <c r="N23" s="1"/>
    </row>
    <row r="24" spans="1:14" x14ac:dyDescent="0.3">
      <c r="A24" s="3"/>
      <c r="B24" s="3"/>
      <c r="C24" s="3"/>
      <c r="D24" s="3"/>
      <c r="E24" s="3"/>
      <c r="F24" s="3"/>
      <c r="G24" s="3"/>
      <c r="H24" s="3" t="s">
        <v>160</v>
      </c>
      <c r="I24" s="3"/>
      <c r="J24" s="3"/>
      <c r="K24" s="3"/>
      <c r="L24" s="3" t="s">
        <v>146</v>
      </c>
      <c r="M24" s="3"/>
      <c r="N24" s="3"/>
    </row>
    <row r="25" spans="1:14" x14ac:dyDescent="0.3">
      <c r="A25" s="1"/>
      <c r="B25" s="1"/>
      <c r="C25" s="1"/>
      <c r="D25" s="1"/>
      <c r="E25" s="1"/>
      <c r="F25" s="1"/>
      <c r="G25" s="1"/>
      <c r="H25" s="3" t="s">
        <v>161</v>
      </c>
      <c r="I25" s="1"/>
      <c r="J25" s="1"/>
      <c r="K25" s="1"/>
      <c r="L25" s="1" t="s">
        <v>172</v>
      </c>
      <c r="M25" s="1"/>
      <c r="N25" s="1"/>
    </row>
    <row r="26" spans="1:14" x14ac:dyDescent="0.3">
      <c r="A26" s="3"/>
      <c r="B26" s="3"/>
      <c r="C26" s="3"/>
      <c r="D26" s="3"/>
      <c r="E26" s="3"/>
      <c r="F26" s="3"/>
      <c r="G26" s="3"/>
      <c r="H26" s="3" t="s">
        <v>196</v>
      </c>
      <c r="I26" s="3"/>
      <c r="J26" s="3"/>
      <c r="K26" s="3"/>
      <c r="L26" s="3" t="s">
        <v>150</v>
      </c>
      <c r="M26" s="3"/>
      <c r="N26" s="3"/>
    </row>
    <row r="27" spans="1:14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 t="s">
        <v>201</v>
      </c>
      <c r="M27" s="3"/>
      <c r="N27" s="3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 t="s">
        <v>157</v>
      </c>
      <c r="M28" s="1"/>
      <c r="N28" s="1"/>
    </row>
    <row r="29" spans="1:14" x14ac:dyDescent="0.3">
      <c r="A29" s="3"/>
      <c r="L29" t="s">
        <v>200</v>
      </c>
      <c r="M29" s="3"/>
    </row>
    <row r="30" spans="1:14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8D29-F89C-472A-890D-77CFCE58C853}">
  <dimension ref="A3:AB22"/>
  <sheetViews>
    <sheetView zoomScale="70" zoomScaleNormal="70" workbookViewId="0">
      <selection activeCell="C5" sqref="C5"/>
    </sheetView>
  </sheetViews>
  <sheetFormatPr baseColWidth="10" defaultRowHeight="14.4" x14ac:dyDescent="0.3"/>
  <cols>
    <col min="1" max="1" width="17.5546875" customWidth="1"/>
    <col min="2" max="2" width="7.33203125" customWidth="1"/>
    <col min="3" max="3" width="16.21875" customWidth="1"/>
    <col min="4" max="4" width="7.33203125" customWidth="1"/>
    <col min="5" max="5" width="13.109375" customWidth="1"/>
    <col min="6" max="6" width="7.33203125" customWidth="1"/>
    <col min="7" max="7" width="16" customWidth="1"/>
    <col min="8" max="8" width="7.33203125" customWidth="1"/>
    <col min="9" max="9" width="14.6640625" customWidth="1"/>
    <col min="10" max="10" width="7.33203125" customWidth="1"/>
    <col min="11" max="11" width="18.109375" customWidth="1"/>
    <col min="12" max="12" width="7.33203125" customWidth="1"/>
    <col min="13" max="13" width="17.109375" customWidth="1"/>
    <col min="14" max="14" width="7.33203125" customWidth="1"/>
    <col min="15" max="15" width="19.77734375" customWidth="1"/>
    <col min="16" max="16" width="7.33203125" customWidth="1"/>
    <col min="17" max="17" width="17" customWidth="1"/>
    <col min="18" max="18" width="7.33203125" customWidth="1"/>
    <col min="19" max="19" width="21.21875" customWidth="1"/>
    <col min="20" max="20" width="7.33203125" customWidth="1"/>
    <col min="22" max="22" width="7.33203125" customWidth="1"/>
    <col min="23" max="23" width="25.33203125" customWidth="1"/>
    <col min="24" max="24" width="7.33203125" customWidth="1"/>
    <col min="25" max="25" width="17.77734375" customWidth="1"/>
    <col min="26" max="26" width="7.33203125" customWidth="1"/>
    <col min="27" max="27" width="18.33203125" customWidth="1"/>
    <col min="28" max="28" width="7.33203125" customWidth="1"/>
  </cols>
  <sheetData>
    <row r="3" spans="1:28" ht="75" customHeight="1" x14ac:dyDescent="0.3">
      <c r="A3" s="4" t="s">
        <v>8</v>
      </c>
      <c r="B3" s="5" t="s">
        <v>177</v>
      </c>
      <c r="C3" s="5" t="s">
        <v>4</v>
      </c>
      <c r="D3" s="5" t="s">
        <v>178</v>
      </c>
      <c r="E3" s="5" t="s">
        <v>5</v>
      </c>
      <c r="F3" s="5" t="s">
        <v>179</v>
      </c>
      <c r="G3" s="5" t="s">
        <v>6</v>
      </c>
      <c r="H3" s="5" t="s">
        <v>180</v>
      </c>
      <c r="I3" s="5" t="s">
        <v>10</v>
      </c>
      <c r="J3" s="5" t="s">
        <v>181</v>
      </c>
      <c r="K3" s="5" t="s">
        <v>54</v>
      </c>
      <c r="L3" s="5" t="s">
        <v>182</v>
      </c>
      <c r="M3" s="6" t="s">
        <v>56</v>
      </c>
      <c r="N3" s="5" t="s">
        <v>183</v>
      </c>
      <c r="O3" s="6" t="s">
        <v>195</v>
      </c>
      <c r="P3" s="5" t="s">
        <v>184</v>
      </c>
      <c r="Q3" s="6" t="s">
        <v>134</v>
      </c>
      <c r="R3" s="5" t="s">
        <v>185</v>
      </c>
      <c r="S3" s="6" t="s">
        <v>153</v>
      </c>
      <c r="T3" s="5" t="s">
        <v>186</v>
      </c>
      <c r="U3" s="6" t="s">
        <v>61</v>
      </c>
      <c r="V3" s="5" t="s">
        <v>187</v>
      </c>
      <c r="W3" s="6" t="s">
        <v>7</v>
      </c>
      <c r="X3" s="5" t="s">
        <v>188</v>
      </c>
      <c r="Y3" s="7" t="s">
        <v>13</v>
      </c>
      <c r="Z3" s="5" t="s">
        <v>189</v>
      </c>
      <c r="AA3" s="4" t="s">
        <v>147</v>
      </c>
      <c r="AB3" s="5" t="s">
        <v>190</v>
      </c>
    </row>
    <row r="4" spans="1:28" ht="16.95" customHeight="1" x14ac:dyDescent="0.3">
      <c r="A4" t="s">
        <v>139</v>
      </c>
      <c r="B4">
        <v>3.99</v>
      </c>
      <c r="C4" t="s">
        <v>18</v>
      </c>
      <c r="D4">
        <v>0.99</v>
      </c>
      <c r="E4" t="s">
        <v>28</v>
      </c>
      <c r="F4">
        <v>0.79</v>
      </c>
      <c r="G4" t="s">
        <v>25</v>
      </c>
      <c r="H4">
        <v>4.84</v>
      </c>
      <c r="I4" t="s">
        <v>50</v>
      </c>
      <c r="J4">
        <v>2.2999999999999998</v>
      </c>
      <c r="K4" t="s">
        <v>176</v>
      </c>
      <c r="L4">
        <v>4.49</v>
      </c>
      <c r="M4" t="s">
        <v>120</v>
      </c>
      <c r="N4">
        <v>1.69</v>
      </c>
      <c r="O4" t="s">
        <v>83</v>
      </c>
      <c r="P4">
        <v>1.73</v>
      </c>
      <c r="Q4" t="s">
        <v>171</v>
      </c>
      <c r="R4">
        <v>1.04</v>
      </c>
      <c r="S4" t="s">
        <v>152</v>
      </c>
      <c r="T4">
        <v>1.39</v>
      </c>
      <c r="U4" t="s">
        <v>106</v>
      </c>
      <c r="V4">
        <v>3.39</v>
      </c>
      <c r="W4" t="s">
        <v>201</v>
      </c>
      <c r="X4">
        <v>1.66</v>
      </c>
      <c r="Y4" t="s">
        <v>128</v>
      </c>
      <c r="Z4">
        <v>2.06</v>
      </c>
      <c r="AA4" t="s">
        <v>174</v>
      </c>
      <c r="AB4">
        <v>2.2000000000000002</v>
      </c>
    </row>
    <row r="5" spans="1:28" ht="16.95" customHeight="1" x14ac:dyDescent="0.3">
      <c r="A5" t="s">
        <v>168</v>
      </c>
      <c r="B5">
        <v>2.85</v>
      </c>
      <c r="C5" t="s">
        <v>42</v>
      </c>
      <c r="E5" t="s">
        <v>20</v>
      </c>
      <c r="F5">
        <v>3.29</v>
      </c>
      <c r="G5" t="s">
        <v>45</v>
      </c>
      <c r="H5">
        <v>2.99</v>
      </c>
      <c r="I5" t="s">
        <v>51</v>
      </c>
      <c r="J5">
        <v>2.1</v>
      </c>
      <c r="K5" t="s">
        <v>62</v>
      </c>
      <c r="L5">
        <v>2.0499999999999998</v>
      </c>
      <c r="M5" t="s">
        <v>68</v>
      </c>
      <c r="N5">
        <v>0.94</v>
      </c>
      <c r="O5" t="s">
        <v>73</v>
      </c>
      <c r="P5">
        <v>0.72</v>
      </c>
      <c r="Q5" t="s">
        <v>90</v>
      </c>
      <c r="R5">
        <v>1.79</v>
      </c>
      <c r="S5" t="s">
        <v>151</v>
      </c>
      <c r="T5">
        <v>1.22</v>
      </c>
      <c r="U5" t="s">
        <v>105</v>
      </c>
      <c r="V5">
        <v>1.57</v>
      </c>
      <c r="W5" t="s">
        <v>14</v>
      </c>
      <c r="X5">
        <v>2.27</v>
      </c>
      <c r="Y5" t="s">
        <v>127</v>
      </c>
      <c r="Z5">
        <v>3.25</v>
      </c>
      <c r="AA5" t="s">
        <v>165</v>
      </c>
      <c r="AB5">
        <v>2.1800000000000002</v>
      </c>
    </row>
    <row r="6" spans="1:28" ht="16.95" customHeight="1" x14ac:dyDescent="0.3">
      <c r="A6" t="s">
        <v>37</v>
      </c>
      <c r="B6">
        <v>1.33</v>
      </c>
      <c r="C6" t="s">
        <v>15</v>
      </c>
      <c r="D6">
        <v>0.52</v>
      </c>
      <c r="E6" t="s">
        <v>30</v>
      </c>
      <c r="F6">
        <v>1.99</v>
      </c>
      <c r="I6" t="s">
        <v>12</v>
      </c>
      <c r="J6">
        <v>1.0900000000000001</v>
      </c>
      <c r="K6" t="s">
        <v>159</v>
      </c>
      <c r="L6">
        <v>4.45</v>
      </c>
      <c r="M6" t="s">
        <v>67</v>
      </c>
      <c r="N6">
        <v>3.78</v>
      </c>
      <c r="O6" t="s">
        <v>72</v>
      </c>
      <c r="P6">
        <v>0.35</v>
      </c>
      <c r="Q6" t="s">
        <v>88</v>
      </c>
      <c r="R6">
        <v>2.11</v>
      </c>
      <c r="U6" t="s">
        <v>104</v>
      </c>
      <c r="V6">
        <v>0.99</v>
      </c>
      <c r="W6" t="s">
        <v>200</v>
      </c>
      <c r="X6">
        <v>1.23</v>
      </c>
      <c r="Y6" t="s">
        <v>122</v>
      </c>
      <c r="Z6">
        <v>0.99</v>
      </c>
      <c r="AA6" t="s">
        <v>164</v>
      </c>
      <c r="AB6">
        <v>1.69</v>
      </c>
    </row>
    <row r="7" spans="1:28" ht="16.95" customHeight="1" x14ac:dyDescent="0.3">
      <c r="A7" t="s">
        <v>1</v>
      </c>
      <c r="B7">
        <v>3.69</v>
      </c>
      <c r="C7" t="s">
        <v>43</v>
      </c>
      <c r="D7">
        <v>1.99</v>
      </c>
      <c r="I7" t="s">
        <v>52</v>
      </c>
      <c r="J7">
        <v>1.4</v>
      </c>
      <c r="M7" t="s">
        <v>69</v>
      </c>
      <c r="N7">
        <v>2.39</v>
      </c>
      <c r="O7" t="s">
        <v>160</v>
      </c>
      <c r="P7">
        <v>1.65</v>
      </c>
      <c r="Q7" t="s">
        <v>90</v>
      </c>
      <c r="R7">
        <v>1.35</v>
      </c>
      <c r="S7" t="s">
        <v>99</v>
      </c>
      <c r="T7">
        <v>1.2</v>
      </c>
      <c r="W7" t="s">
        <v>145</v>
      </c>
      <c r="X7">
        <v>2.39</v>
      </c>
      <c r="Y7" t="s">
        <v>130</v>
      </c>
      <c r="Z7">
        <v>0.38</v>
      </c>
    </row>
    <row r="8" spans="1:28" ht="16.95" customHeight="1" x14ac:dyDescent="0.3">
      <c r="C8" t="s">
        <v>41</v>
      </c>
      <c r="D8">
        <v>0</v>
      </c>
      <c r="G8" t="s">
        <v>191</v>
      </c>
      <c r="H8">
        <v>10.7</v>
      </c>
      <c r="M8" t="s">
        <v>9</v>
      </c>
      <c r="N8">
        <v>2.29</v>
      </c>
      <c r="O8" t="s">
        <v>74</v>
      </c>
      <c r="P8">
        <v>0.76</v>
      </c>
      <c r="S8" t="s">
        <v>100</v>
      </c>
      <c r="T8">
        <v>1.4</v>
      </c>
      <c r="Y8" t="s">
        <v>173</v>
      </c>
      <c r="Z8">
        <v>1.24</v>
      </c>
    </row>
    <row r="9" spans="1:28" ht="16.95" customHeight="1" x14ac:dyDescent="0.3">
      <c r="C9" t="s">
        <v>193</v>
      </c>
      <c r="D9">
        <v>1.23</v>
      </c>
      <c r="M9" t="s">
        <v>170</v>
      </c>
      <c r="N9">
        <v>1.61</v>
      </c>
      <c r="O9" t="s">
        <v>75</v>
      </c>
      <c r="P9">
        <v>0.95</v>
      </c>
      <c r="S9" t="s">
        <v>156</v>
      </c>
      <c r="T9">
        <v>0.81</v>
      </c>
      <c r="Y9" t="s">
        <v>133</v>
      </c>
      <c r="Z9">
        <v>1.95</v>
      </c>
    </row>
    <row r="10" spans="1:28" ht="16.95" customHeight="1" x14ac:dyDescent="0.3">
      <c r="C10" t="s">
        <v>194</v>
      </c>
      <c r="D10">
        <v>0.45</v>
      </c>
      <c r="O10" t="s">
        <v>80</v>
      </c>
      <c r="P10">
        <v>2.99</v>
      </c>
      <c r="S10" t="s">
        <v>99</v>
      </c>
      <c r="T10">
        <v>1.29</v>
      </c>
      <c r="Y10" t="s">
        <v>141</v>
      </c>
      <c r="Z10">
        <v>1.6</v>
      </c>
    </row>
    <row r="11" spans="1:28" ht="16.95" customHeight="1" x14ac:dyDescent="0.3">
      <c r="C11" t="s">
        <v>44</v>
      </c>
      <c r="D11">
        <v>0.3</v>
      </c>
      <c r="O11" t="s">
        <v>77</v>
      </c>
      <c r="P11">
        <v>1.1499999999999999</v>
      </c>
      <c r="S11" t="s">
        <v>197</v>
      </c>
      <c r="T11">
        <v>1.06</v>
      </c>
      <c r="Y11" t="s">
        <v>131</v>
      </c>
      <c r="Z11">
        <v>0.34</v>
      </c>
    </row>
    <row r="12" spans="1:28" ht="16.95" customHeight="1" x14ac:dyDescent="0.3">
      <c r="O12" t="s">
        <v>81</v>
      </c>
      <c r="P12">
        <v>3.29</v>
      </c>
      <c r="S12" t="s">
        <v>198</v>
      </c>
      <c r="T12">
        <v>2.25</v>
      </c>
      <c r="Y12" t="s">
        <v>122</v>
      </c>
      <c r="Z12">
        <v>0.99</v>
      </c>
    </row>
    <row r="13" spans="1:28" ht="16.95" customHeight="1" x14ac:dyDescent="0.3">
      <c r="O13" t="s">
        <v>196</v>
      </c>
      <c r="P13">
        <v>1.07</v>
      </c>
    </row>
    <row r="14" spans="1:28" ht="16.95" customHeight="1" x14ac:dyDescent="0.3">
      <c r="S14" t="s">
        <v>199</v>
      </c>
      <c r="T14">
        <v>2.09</v>
      </c>
    </row>
    <row r="15" spans="1:28" ht="16.95" customHeight="1" x14ac:dyDescent="0.3"/>
    <row r="16" spans="1:28" ht="16.95" customHeight="1" x14ac:dyDescent="0.3"/>
    <row r="19" spans="1:28" ht="15" thickBot="1" x14ac:dyDescent="0.35">
      <c r="A19" s="8">
        <f>COUNTA(Tableau2[Boissons])</f>
        <v>4</v>
      </c>
      <c r="B19" s="9">
        <f>SUM(Tableau2[Prix])</f>
        <v>11.86</v>
      </c>
      <c r="C19" s="8">
        <f>COUNTA(Tableau2[Légumes])</f>
        <v>8</v>
      </c>
      <c r="D19" s="9">
        <f>SUM(Tableau2[Prix2])</f>
        <v>5.48</v>
      </c>
      <c r="E19" s="8">
        <f>COUNTA(Tableau2[Fruits])</f>
        <v>3</v>
      </c>
      <c r="F19" s="9">
        <f>SUM(Tableau2[Prix3])</f>
        <v>6.07</v>
      </c>
      <c r="G19" s="9">
        <f>COUNTA(Tableau2[Viandes])</f>
        <v>3</v>
      </c>
      <c r="H19" s="9">
        <f>SUM(Tableau2[Prix4])</f>
        <v>18.53</v>
      </c>
      <c r="I19" s="9">
        <f>COUNTA(Tableau2[Charcuteries])</f>
        <v>4</v>
      </c>
      <c r="J19" s="9">
        <f>SUM(Tableau2[Prix5])</f>
        <v>6.8900000000000006</v>
      </c>
      <c r="K19" s="9">
        <f>COUNTA(Tableau2[Poissons])</f>
        <v>3</v>
      </c>
      <c r="L19" s="9">
        <f>SUM(Tableau2[Prix6])</f>
        <v>10.99</v>
      </c>
      <c r="M19" s="9">
        <f>COUNTA(Tableau2[Produits laitiers/Fromages])</f>
        <v>6</v>
      </c>
      <c r="N19" s="9">
        <f>SUM(Tableau2[Prix7])</f>
        <v>12.7</v>
      </c>
      <c r="O19" s="9">
        <f>COUNTA(Tableau2[Epiceries])</f>
        <v>10</v>
      </c>
      <c r="P19" s="9">
        <f>SUM(Tableau2[Prix8])</f>
        <v>14.66</v>
      </c>
      <c r="Q19" s="9">
        <f>COUNTA(Tableau2[Boites Conserves])</f>
        <v>4</v>
      </c>
      <c r="R19" s="9">
        <f>SUM(Tableau2[Prix9])</f>
        <v>6.2899999999999991</v>
      </c>
      <c r="S19" s="9">
        <f>COUNTA(Tableau2[Epiceries sec Bonbons])</f>
        <v>9</v>
      </c>
      <c r="T19" s="9">
        <f>SUM(Tableau2[Prix10])</f>
        <v>12.709999999999999</v>
      </c>
      <c r="U19" s="9">
        <f>COUNTA(Tableau2[Aperitif])</f>
        <v>3</v>
      </c>
      <c r="V19" s="9">
        <f>SUM(Tableau2[Prix11])</f>
        <v>5.95</v>
      </c>
      <c r="W19" s="9">
        <f>COUNTA(Tableau2[Produits entretiens maison])</f>
        <v>4</v>
      </c>
      <c r="X19" s="9">
        <f>SUM(Tableau2[Prix12])</f>
        <v>7.5500000000000007</v>
      </c>
      <c r="Y19" s="9">
        <f>COUNTA(Tableau2[Produits hygienes])</f>
        <v>9</v>
      </c>
      <c r="Z19" s="9">
        <f>SUM(Tableau2[Prix13])</f>
        <v>12.8</v>
      </c>
      <c r="AA19" s="9">
        <f>COUNTA(Tableau2[Autre])</f>
        <v>3</v>
      </c>
      <c r="AB19" s="9">
        <f>SUM(Tableau2[Prix14])</f>
        <v>6.07</v>
      </c>
    </row>
    <row r="20" spans="1:28" x14ac:dyDescent="0.3">
      <c r="A20" s="10">
        <f>SUM(B19+D19+F19+H19+J19+L19+N19+P19+R19+T19+V19+X19+Z19+AB19)</f>
        <v>138.54999999999998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2"/>
    </row>
    <row r="21" spans="1:28" x14ac:dyDescent="0.3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5"/>
    </row>
    <row r="22" spans="1:28" ht="15" thickBot="1" x14ac:dyDescent="0.35">
      <c r="A22" s="1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8"/>
    </row>
  </sheetData>
  <mergeCells count="1">
    <mergeCell ref="A20:AB22"/>
  </mergeCells>
  <phoneticPr fontId="2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xr:uid="{3196BA84-4893-4A63-880B-0686EB23AAA4}">
          <x14:formula1>
            <xm:f>'Bases de données'!$D$7:$D$18</xm:f>
          </x14:formula1>
          <xm:sqref>G4:G16</xm:sqref>
        </x14:dataValidation>
        <x14:dataValidation type="list" allowBlank="1" showInputMessage="1" showErrorMessage="1" xr:uid="{EAAFC47F-5792-4183-9DD8-DF79061B6CDD}">
          <x14:formula1>
            <xm:f>'Bases de données'!$F$7:$F$15</xm:f>
          </x14:formula1>
          <xm:sqref>K4:K16</xm:sqref>
        </x14:dataValidation>
        <x14:dataValidation type="list" allowBlank="1" showInputMessage="1" showErrorMessage="1" xr:uid="{1E4DEEF8-87E7-42DF-BC8A-4A6A58CECAF6}">
          <x14:formula1>
            <xm:f>'Bases de données'!$G$7:$G$17</xm:f>
          </x14:formula1>
          <xm:sqref>M4:M16</xm:sqref>
        </x14:dataValidation>
        <x14:dataValidation type="list" allowBlank="1" showInputMessage="1" showErrorMessage="1" xr:uid="{DFDAA984-9402-4ECA-B5C8-BC953B8BB26E}">
          <x14:formula1>
            <xm:f>'Bases de données'!$K$7:$K$13</xm:f>
          </x14:formula1>
          <xm:sqref>U4:U16</xm:sqref>
        </x14:dataValidation>
        <x14:dataValidation type="list" allowBlank="1" showInputMessage="1" showErrorMessage="1" xr:uid="{0FD52833-F3CC-4316-A7E5-4E71E352223D}">
          <x14:formula1>
            <xm:f>'Bases de données'!$N$7:$N$14</xm:f>
          </x14:formula1>
          <xm:sqref>AA4:AA16</xm:sqref>
        </x14:dataValidation>
        <x14:dataValidation type="list" allowBlank="1" showInputMessage="1" showErrorMessage="1" xr:uid="{311186AF-3948-4D4F-BB68-332DC23B715D}">
          <x14:formula1>
            <xm:f>'Bases de données'!$A$7:$A$18</xm:f>
          </x14:formula1>
          <xm:sqref>A4:A16</xm:sqref>
        </x14:dataValidation>
        <x14:dataValidation type="list" allowBlank="1" showInputMessage="1" showErrorMessage="1" xr:uid="{F202E481-F125-4357-B277-E739CDBFE6AE}">
          <x14:formula1>
            <xm:f>'Bases de données'!$B$7:$B$21</xm:f>
          </x14:formula1>
          <xm:sqref>C4:C16</xm:sqref>
        </x14:dataValidation>
        <x14:dataValidation type="list" allowBlank="1" showInputMessage="1" showErrorMessage="1" xr:uid="{0F5DA395-1031-4291-BB93-06DE11FD0F4A}">
          <x14:formula1>
            <xm:f>'Bases de données'!$C$7:$C$22</xm:f>
          </x14:formula1>
          <xm:sqref>E4:E16</xm:sqref>
        </x14:dataValidation>
        <x14:dataValidation type="list" allowBlank="1" showInputMessage="1" showErrorMessage="1" xr:uid="{EA828DC5-E535-4153-BF72-7BBF294F7F24}">
          <x14:formula1>
            <xm:f>'Bases de données'!$E$7:$E$21</xm:f>
          </x14:formula1>
          <xm:sqref>I4:I16</xm:sqref>
        </x14:dataValidation>
        <x14:dataValidation type="list" allowBlank="1" showInputMessage="1" showErrorMessage="1" xr:uid="{AF9C8C67-EEEA-464E-89DC-3BEC642B0FD7}">
          <x14:formula1>
            <xm:f>'Bases de données'!$I$7:$I$23</xm:f>
          </x14:formula1>
          <xm:sqref>Q4:Q16</xm:sqref>
        </x14:dataValidation>
        <x14:dataValidation type="list" allowBlank="1" showInputMessage="1" showErrorMessage="1" xr:uid="{86EB0E6C-6F27-4D43-A81D-922CDDB1AC4E}">
          <x14:formula1>
            <xm:f>'Bases de données'!$M$7:$M$25</xm:f>
          </x14:formula1>
          <xm:sqref>Y4:Y16</xm:sqref>
        </x14:dataValidation>
        <x14:dataValidation type="list" allowBlank="1" showInputMessage="1" showErrorMessage="1" xr:uid="{CEBF98DD-CD57-4F4A-AFEE-DDD581047B7C}">
          <x14:formula1>
            <xm:f>'Bases de données'!$J$7:$J$23</xm:f>
          </x14:formula1>
          <xm:sqref>S4:S16</xm:sqref>
        </x14:dataValidation>
        <x14:dataValidation type="list" allowBlank="1" showInputMessage="1" showErrorMessage="1" xr:uid="{BB91FAB7-1C87-47BC-B8F5-0D031A2064AF}">
          <x14:formula1>
            <xm:f>'Bases de données'!$H$7:$H$28</xm:f>
          </x14:formula1>
          <xm:sqref>O4:O16</xm:sqref>
        </x14:dataValidation>
        <x14:dataValidation type="list" allowBlank="1" showInputMessage="1" showErrorMessage="1" xr:uid="{0B487A4F-2999-4D8D-8AA2-13EEFC5EEC36}">
          <x14:formula1>
            <xm:f>'Bases de données'!$L$7:$L$30</xm:f>
          </x14:formula1>
          <xm:sqref>W4:W16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4E9A5-8923-4F2B-85D6-2C0A4056F541}">
  <dimension ref="A3:AB22"/>
  <sheetViews>
    <sheetView tabSelected="1" topLeftCell="C1" zoomScaleNormal="100" workbookViewId="0">
      <selection activeCell="K26" sqref="K26"/>
    </sheetView>
  </sheetViews>
  <sheetFormatPr baseColWidth="10" defaultRowHeight="14.4" x14ac:dyDescent="0.3"/>
  <cols>
    <col min="1" max="1" width="21.33203125" customWidth="1"/>
    <col min="2" max="2" width="7.33203125" customWidth="1"/>
    <col min="3" max="3" width="16.21875" customWidth="1"/>
    <col min="4" max="4" width="7.33203125" customWidth="1"/>
    <col min="5" max="5" width="13.109375" customWidth="1"/>
    <col min="6" max="6" width="7.33203125" customWidth="1"/>
    <col min="7" max="7" width="16" customWidth="1"/>
    <col min="8" max="8" width="7.33203125" customWidth="1"/>
    <col min="9" max="9" width="14.6640625" customWidth="1"/>
    <col min="10" max="10" width="7.33203125" customWidth="1"/>
    <col min="11" max="11" width="18.109375" customWidth="1"/>
    <col min="12" max="12" width="7.33203125" customWidth="1"/>
    <col min="13" max="13" width="17.109375" customWidth="1"/>
    <col min="14" max="14" width="7.33203125" customWidth="1"/>
    <col min="15" max="15" width="19.77734375" customWidth="1"/>
    <col min="16" max="16" width="7.33203125" customWidth="1"/>
    <col min="17" max="17" width="17" customWidth="1"/>
    <col min="18" max="18" width="7.33203125" customWidth="1"/>
    <col min="19" max="19" width="21.21875" customWidth="1"/>
    <col min="20" max="20" width="7.33203125" customWidth="1"/>
    <col min="21" max="21" width="15" customWidth="1"/>
    <col min="22" max="22" width="7.33203125" customWidth="1"/>
    <col min="23" max="23" width="25.33203125" customWidth="1"/>
    <col min="24" max="24" width="7.33203125" customWidth="1"/>
    <col min="25" max="25" width="17.77734375" customWidth="1"/>
    <col min="26" max="26" width="7.33203125" customWidth="1"/>
    <col min="27" max="27" width="18.33203125" customWidth="1"/>
    <col min="28" max="28" width="7.33203125" customWidth="1"/>
  </cols>
  <sheetData>
    <row r="3" spans="1:28" ht="75" customHeight="1" x14ac:dyDescent="0.3">
      <c r="A3" s="4" t="s">
        <v>8</v>
      </c>
      <c r="B3" s="5" t="s">
        <v>177</v>
      </c>
      <c r="C3" s="5" t="s">
        <v>4</v>
      </c>
      <c r="D3" s="5" t="s">
        <v>178</v>
      </c>
      <c r="E3" s="5" t="s">
        <v>5</v>
      </c>
      <c r="F3" s="5" t="s">
        <v>179</v>
      </c>
      <c r="G3" s="5" t="s">
        <v>6</v>
      </c>
      <c r="H3" s="5" t="s">
        <v>180</v>
      </c>
      <c r="I3" s="5" t="s">
        <v>10</v>
      </c>
      <c r="J3" s="5" t="s">
        <v>181</v>
      </c>
      <c r="K3" s="5" t="s">
        <v>54</v>
      </c>
      <c r="L3" s="5" t="s">
        <v>182</v>
      </c>
      <c r="M3" s="6" t="s">
        <v>56</v>
      </c>
      <c r="N3" s="5" t="s">
        <v>183</v>
      </c>
      <c r="O3" s="6" t="s">
        <v>195</v>
      </c>
      <c r="P3" s="5" t="s">
        <v>184</v>
      </c>
      <c r="Q3" s="6" t="s">
        <v>134</v>
      </c>
      <c r="R3" s="5" t="s">
        <v>185</v>
      </c>
      <c r="S3" s="6" t="s">
        <v>153</v>
      </c>
      <c r="T3" s="5" t="s">
        <v>186</v>
      </c>
      <c r="U3" s="6" t="s">
        <v>61</v>
      </c>
      <c r="V3" s="5" t="s">
        <v>187</v>
      </c>
      <c r="W3" s="6" t="s">
        <v>7</v>
      </c>
      <c r="X3" s="5" t="s">
        <v>188</v>
      </c>
      <c r="Y3" s="7" t="s">
        <v>13</v>
      </c>
      <c r="Z3" s="5" t="s">
        <v>189</v>
      </c>
      <c r="AA3" s="4" t="s">
        <v>147</v>
      </c>
      <c r="AB3" s="5" t="s">
        <v>190</v>
      </c>
    </row>
    <row r="4" spans="1:28" ht="16.95" customHeight="1" x14ac:dyDescent="0.3">
      <c r="A4" t="s">
        <v>139</v>
      </c>
      <c r="B4">
        <v>3.99</v>
      </c>
      <c r="C4" t="s">
        <v>18</v>
      </c>
      <c r="D4">
        <v>0.99</v>
      </c>
      <c r="E4" t="s">
        <v>28</v>
      </c>
      <c r="F4">
        <v>0.79</v>
      </c>
      <c r="I4" t="s">
        <v>50</v>
      </c>
      <c r="J4">
        <v>2.2999999999999998</v>
      </c>
      <c r="K4" t="s">
        <v>63</v>
      </c>
      <c r="L4">
        <v>3.98</v>
      </c>
      <c r="M4" t="s">
        <v>120</v>
      </c>
      <c r="N4">
        <v>1.69</v>
      </c>
      <c r="O4" t="s">
        <v>83</v>
      </c>
      <c r="P4">
        <v>1.73</v>
      </c>
      <c r="Q4" t="s">
        <v>171</v>
      </c>
      <c r="R4">
        <v>1.04</v>
      </c>
      <c r="U4" t="s">
        <v>205</v>
      </c>
      <c r="V4">
        <v>3.39</v>
      </c>
      <c r="W4" t="s">
        <v>114</v>
      </c>
      <c r="X4">
        <v>1.66</v>
      </c>
      <c r="Y4" t="s">
        <v>125</v>
      </c>
      <c r="Z4">
        <v>2.06</v>
      </c>
      <c r="AA4" t="s">
        <v>174</v>
      </c>
      <c r="AB4">
        <v>2.2000000000000002</v>
      </c>
    </row>
    <row r="5" spans="1:28" ht="16.95" customHeight="1" x14ac:dyDescent="0.3">
      <c r="A5" t="s">
        <v>168</v>
      </c>
      <c r="B5">
        <v>2.85</v>
      </c>
      <c r="C5" t="s">
        <v>192</v>
      </c>
      <c r="D5">
        <v>1.23</v>
      </c>
      <c r="E5" t="s">
        <v>20</v>
      </c>
      <c r="F5">
        <v>1.65</v>
      </c>
      <c r="G5" t="s">
        <v>45</v>
      </c>
      <c r="H5">
        <v>2.99</v>
      </c>
      <c r="I5" t="s">
        <v>55</v>
      </c>
      <c r="J5">
        <v>2.1</v>
      </c>
      <c r="K5" t="s">
        <v>62</v>
      </c>
      <c r="L5">
        <v>2.0499999999999998</v>
      </c>
      <c r="M5" t="s">
        <v>68</v>
      </c>
      <c r="N5">
        <v>0.94</v>
      </c>
      <c r="O5" t="s">
        <v>80</v>
      </c>
      <c r="P5">
        <v>10.8</v>
      </c>
      <c r="Q5" t="s">
        <v>90</v>
      </c>
      <c r="R5">
        <v>1.79</v>
      </c>
      <c r="S5" t="s">
        <v>99</v>
      </c>
      <c r="T5">
        <v>1.22</v>
      </c>
      <c r="U5" t="s">
        <v>105</v>
      </c>
      <c r="V5">
        <v>1.57</v>
      </c>
      <c r="W5" t="s">
        <v>14</v>
      </c>
      <c r="X5">
        <v>2.27</v>
      </c>
    </row>
    <row r="6" spans="1:28" ht="16.95" customHeight="1" x14ac:dyDescent="0.3">
      <c r="A6" t="s">
        <v>203</v>
      </c>
      <c r="B6">
        <v>1.33</v>
      </c>
      <c r="C6" t="s">
        <v>15</v>
      </c>
      <c r="D6">
        <v>0.52</v>
      </c>
      <c r="E6" t="s">
        <v>30</v>
      </c>
      <c r="F6">
        <v>1.99</v>
      </c>
      <c r="G6" t="s">
        <v>175</v>
      </c>
      <c r="H6">
        <v>7</v>
      </c>
      <c r="M6" t="s">
        <v>67</v>
      </c>
      <c r="N6">
        <v>3.54</v>
      </c>
      <c r="O6" t="s">
        <v>81</v>
      </c>
      <c r="P6">
        <v>5</v>
      </c>
      <c r="Q6" t="s">
        <v>88</v>
      </c>
      <c r="R6">
        <v>2.11</v>
      </c>
      <c r="S6" t="s">
        <v>198</v>
      </c>
      <c r="T6">
        <v>2</v>
      </c>
      <c r="U6" t="s">
        <v>104</v>
      </c>
      <c r="V6">
        <v>0.99</v>
      </c>
    </row>
    <row r="7" spans="1:28" ht="16.95" customHeight="1" x14ac:dyDescent="0.3">
      <c r="E7" t="s">
        <v>206</v>
      </c>
      <c r="F7">
        <v>0.79</v>
      </c>
      <c r="G7" t="s">
        <v>23</v>
      </c>
      <c r="H7">
        <v>7</v>
      </c>
      <c r="M7" t="s">
        <v>69</v>
      </c>
      <c r="N7">
        <v>2.39</v>
      </c>
      <c r="O7" t="s">
        <v>196</v>
      </c>
      <c r="P7">
        <v>1.07</v>
      </c>
      <c r="Q7" t="s">
        <v>91</v>
      </c>
      <c r="R7">
        <v>1.35</v>
      </c>
      <c r="S7" t="s">
        <v>100</v>
      </c>
      <c r="T7">
        <v>1.98</v>
      </c>
      <c r="W7" t="s">
        <v>145</v>
      </c>
      <c r="X7">
        <v>2.39</v>
      </c>
    </row>
    <row r="8" spans="1:28" ht="16.95" customHeight="1" x14ac:dyDescent="0.3">
      <c r="A8" t="s">
        <v>202</v>
      </c>
      <c r="B8">
        <v>1</v>
      </c>
      <c r="C8" t="s">
        <v>41</v>
      </c>
      <c r="D8">
        <v>2</v>
      </c>
      <c r="M8" t="s">
        <v>70</v>
      </c>
      <c r="N8">
        <v>2.29</v>
      </c>
      <c r="Q8" t="s">
        <v>92</v>
      </c>
      <c r="R8">
        <v>1.5</v>
      </c>
      <c r="W8" t="s">
        <v>121</v>
      </c>
      <c r="X8">
        <v>5</v>
      </c>
    </row>
    <row r="9" spans="1:28" ht="16.95" customHeight="1" x14ac:dyDescent="0.3">
      <c r="A9" t="s">
        <v>0</v>
      </c>
      <c r="B9">
        <v>6</v>
      </c>
      <c r="C9" t="s">
        <v>204</v>
      </c>
      <c r="D9">
        <v>1.23</v>
      </c>
      <c r="M9" t="s">
        <v>71</v>
      </c>
      <c r="N9">
        <v>1.61</v>
      </c>
      <c r="Q9" t="s">
        <v>96</v>
      </c>
      <c r="R9">
        <v>1.5</v>
      </c>
    </row>
    <row r="10" spans="1:28" ht="16.95" customHeight="1" x14ac:dyDescent="0.3">
      <c r="Q10" t="s">
        <v>98</v>
      </c>
      <c r="R10">
        <v>1.5</v>
      </c>
    </row>
    <row r="11" spans="1:28" ht="16.95" customHeight="1" x14ac:dyDescent="0.3">
      <c r="C11" t="s">
        <v>44</v>
      </c>
      <c r="D11">
        <v>0.3</v>
      </c>
      <c r="Q11" t="s">
        <v>138</v>
      </c>
      <c r="R11">
        <v>1.5</v>
      </c>
    </row>
    <row r="12" spans="1:28" ht="16.95" customHeight="1" x14ac:dyDescent="0.3"/>
    <row r="13" spans="1:28" ht="16.95" customHeight="1" x14ac:dyDescent="0.3"/>
    <row r="14" spans="1:28" ht="16.95" customHeight="1" x14ac:dyDescent="0.3"/>
    <row r="15" spans="1:28" ht="16.95" customHeight="1" x14ac:dyDescent="0.3"/>
    <row r="16" spans="1:28" ht="16.95" customHeight="1" x14ac:dyDescent="0.3"/>
    <row r="19" spans="1:28" ht="15" thickBot="1" x14ac:dyDescent="0.35">
      <c r="A19" s="8">
        <f>COUNTA(Tableau22[Boissons])</f>
        <v>5</v>
      </c>
      <c r="B19" s="9">
        <f>SUM(Tableau22[Prix])</f>
        <v>15.17</v>
      </c>
      <c r="C19" s="8">
        <f>COUNTA(Tableau22[Légumes])</f>
        <v>6</v>
      </c>
      <c r="D19" s="9">
        <f>SUM(Tableau22[Prix2])</f>
        <v>6.2700000000000005</v>
      </c>
      <c r="E19" s="8">
        <f>COUNTA(Tableau22[Fruits])</f>
        <v>4</v>
      </c>
      <c r="F19" s="9">
        <f>SUM(Tableau22[Prix3])</f>
        <v>5.22</v>
      </c>
      <c r="G19" s="9">
        <f>COUNTA(Tableau22[Viandes])</f>
        <v>3</v>
      </c>
      <c r="H19" s="9">
        <f>SUM(Tableau22[Prix4])</f>
        <v>16.990000000000002</v>
      </c>
      <c r="I19" s="9">
        <f>COUNTA(Tableau22[Charcuteries])</f>
        <v>2</v>
      </c>
      <c r="J19" s="9">
        <f>SUM(Tableau22[Prix5])</f>
        <v>4.4000000000000004</v>
      </c>
      <c r="K19" s="9">
        <f>COUNTA(Tableau22[Poissons])</f>
        <v>2</v>
      </c>
      <c r="L19" s="9">
        <f>SUM(Tableau22[Prix6])</f>
        <v>6.0299999999999994</v>
      </c>
      <c r="M19" s="9">
        <f>COUNTA(Tableau22[Produits laitiers/Fromages])</f>
        <v>6</v>
      </c>
      <c r="N19" s="9">
        <f>SUM(Tableau22[Prix7])</f>
        <v>12.46</v>
      </c>
      <c r="O19" s="9">
        <f>COUNTA(Tableau22[Epiceries])</f>
        <v>4</v>
      </c>
      <c r="P19" s="9">
        <f>SUM(Tableau22[Prix8])</f>
        <v>18.600000000000001</v>
      </c>
      <c r="Q19" s="9">
        <f>COUNTA(Tableau22[Boites Conserves])</f>
        <v>8</v>
      </c>
      <c r="R19" s="9">
        <f>SUM(Tableau22[Prix9])</f>
        <v>12.29</v>
      </c>
      <c r="S19" s="9">
        <f>COUNTA(Tableau22[Epiceries sec Bonbons])</f>
        <v>3</v>
      </c>
      <c r="T19" s="9">
        <f>SUM(Tableau22[Prix10])</f>
        <v>5.1999999999999993</v>
      </c>
      <c r="U19" s="9">
        <f>COUNTA(Tableau22[Aperitif])</f>
        <v>3</v>
      </c>
      <c r="V19" s="9">
        <f>SUM(Tableau22[Prix11])</f>
        <v>5.95</v>
      </c>
      <c r="W19" s="9">
        <f>COUNTA(Tableau22[Produits entretiens maison])</f>
        <v>4</v>
      </c>
      <c r="X19" s="9">
        <f>SUM(Tableau22[Prix12])</f>
        <v>11.32</v>
      </c>
      <c r="Y19" s="9">
        <f>COUNTA(Tableau22[Produits hygienes])</f>
        <v>1</v>
      </c>
      <c r="Z19" s="9">
        <f>SUM(Tableau22[Prix13])</f>
        <v>2.06</v>
      </c>
      <c r="AA19" s="9">
        <f>COUNTA(Tableau22[Autre])</f>
        <v>1</v>
      </c>
      <c r="AB19" s="9">
        <f>SUM(Tableau22[Prix14])</f>
        <v>2.2000000000000002</v>
      </c>
    </row>
    <row r="20" spans="1:28" x14ac:dyDescent="0.3">
      <c r="A20" s="10">
        <f>SUM(B19,D19,F19,H19,J19,L19,N19,P19,R19,T19,V19,X19,Z19,AB19)</f>
        <v>124.16000000000001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2"/>
    </row>
    <row r="21" spans="1:28" x14ac:dyDescent="0.3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5"/>
    </row>
    <row r="22" spans="1:28" ht="15" thickBot="1" x14ac:dyDescent="0.35">
      <c r="A22" s="1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8"/>
    </row>
  </sheetData>
  <mergeCells count="1">
    <mergeCell ref="A20:AB2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xr:uid="{8170E0D1-05A9-4539-830F-EFD2C23E9E0D}">
          <x14:formula1>
            <xm:f>'Bases de données'!$A$7:$A$18</xm:f>
          </x14:formula1>
          <xm:sqref>A4:A16</xm:sqref>
        </x14:dataValidation>
        <x14:dataValidation type="list" allowBlank="1" showInputMessage="1" showErrorMessage="1" xr:uid="{6C54A94B-6106-4FEB-BA21-CAB70F2A872A}">
          <x14:formula1>
            <xm:f>'Bases de données'!$N$7:$N$14</xm:f>
          </x14:formula1>
          <xm:sqref>AA4:AA16</xm:sqref>
        </x14:dataValidation>
        <x14:dataValidation type="list" allowBlank="1" showInputMessage="1" showErrorMessage="1" xr:uid="{38544660-3E35-46E2-9921-476E7C163A15}">
          <x14:formula1>
            <xm:f>'Bases de données'!$K$7:$K$13</xm:f>
          </x14:formula1>
          <xm:sqref>U4:U16</xm:sqref>
        </x14:dataValidation>
        <x14:dataValidation type="list" allowBlank="1" showInputMessage="1" showErrorMessage="1" xr:uid="{BAA622BB-D4A9-4EC8-B607-771E73B1979F}">
          <x14:formula1>
            <xm:f>'Bases de données'!$G$7:$G$17</xm:f>
          </x14:formula1>
          <xm:sqref>M4:M16</xm:sqref>
        </x14:dataValidation>
        <x14:dataValidation type="list" allowBlank="1" showInputMessage="1" showErrorMessage="1" xr:uid="{4C0C9E98-94FF-4634-A8FE-0E6166FFA6AE}">
          <x14:formula1>
            <xm:f>'Bases de données'!$F$7:$F$15</xm:f>
          </x14:formula1>
          <xm:sqref>K4:K16</xm:sqref>
        </x14:dataValidation>
        <x14:dataValidation type="list" allowBlank="1" showInputMessage="1" showErrorMessage="1" xr:uid="{7741110C-6708-418A-B3E7-1BFA5A27D466}">
          <x14:formula1>
            <xm:f>'Bases de données'!$D$7:$D$18</xm:f>
          </x14:formula1>
          <xm:sqref>G4:G16</xm:sqref>
        </x14:dataValidation>
        <x14:dataValidation type="list" allowBlank="1" showInputMessage="1" showErrorMessage="1" xr:uid="{84C489BE-CA11-41C5-AF63-E3E506E47305}">
          <x14:formula1>
            <xm:f>'Bases de données'!$L$7:$L$30</xm:f>
          </x14:formula1>
          <xm:sqref>W4:W16</xm:sqref>
        </x14:dataValidation>
        <x14:dataValidation type="list" allowBlank="1" showInputMessage="1" showErrorMessage="1" xr:uid="{7B09F8B5-95CC-41E5-B6B3-2C1DEB349411}">
          <x14:formula1>
            <xm:f>'Bases de données'!$H$7:$H$28</xm:f>
          </x14:formula1>
          <xm:sqref>O4:O16</xm:sqref>
        </x14:dataValidation>
        <x14:dataValidation type="list" allowBlank="1" showInputMessage="1" showErrorMessage="1" xr:uid="{80BD9C07-24AA-4C0E-943E-E9D706DE165C}">
          <x14:formula1>
            <xm:f>'Bases de données'!$J$7:$J$23</xm:f>
          </x14:formula1>
          <xm:sqref>S4:S16</xm:sqref>
        </x14:dataValidation>
        <x14:dataValidation type="list" allowBlank="1" showInputMessage="1" showErrorMessage="1" xr:uid="{EAB3FC1F-07CC-4204-B877-419E6C8476B8}">
          <x14:formula1>
            <xm:f>'Bases de données'!$M$7:$M$25</xm:f>
          </x14:formula1>
          <xm:sqref>Y4:Y16</xm:sqref>
        </x14:dataValidation>
        <x14:dataValidation type="list" allowBlank="1" showInputMessage="1" showErrorMessage="1" xr:uid="{36444B0C-A9A5-4BDD-ACAB-F605EB5D069C}">
          <x14:formula1>
            <xm:f>'Bases de données'!$I$7:$I$23</xm:f>
          </x14:formula1>
          <xm:sqref>Q4:Q16</xm:sqref>
        </x14:dataValidation>
        <x14:dataValidation type="list" allowBlank="1" showInputMessage="1" showErrorMessage="1" xr:uid="{1E7C37D1-0861-475B-81B2-511F74E36761}">
          <x14:formula1>
            <xm:f>'Bases de données'!$E$7:$E$21</xm:f>
          </x14:formula1>
          <xm:sqref>I4:I16</xm:sqref>
        </x14:dataValidation>
        <x14:dataValidation type="list" allowBlank="1" showInputMessage="1" showErrorMessage="1" xr:uid="{F925DBFA-0586-4956-8CDE-3D3D71682F24}">
          <x14:formula1>
            <xm:f>'Bases de données'!$C$7:$C$22</xm:f>
          </x14:formula1>
          <xm:sqref>E4:E16</xm:sqref>
        </x14:dataValidation>
        <x14:dataValidation type="list" allowBlank="1" showInputMessage="1" showErrorMessage="1" xr:uid="{544F8920-AA36-4448-96B8-34172F8888C4}">
          <x14:formula1>
            <xm:f>'Bases de données'!$B$7:$B$21</xm:f>
          </x14:formula1>
          <xm:sqref>C4:C16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046ECD-3C4F-4254-A721-ED847976BF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Bases de données</vt:lpstr>
      <vt:lpstr>Tablo courses S51</vt:lpstr>
      <vt:lpstr>S01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MARGOLLE</dc:creator>
  <cp:lastModifiedBy>ALAIN MARGOLLE</cp:lastModifiedBy>
  <dcterms:created xsi:type="dcterms:W3CDTF">2025-12-29T12:56:21Z</dcterms:created>
  <dcterms:modified xsi:type="dcterms:W3CDTF">2026-01-07T11:05:03Z</dcterms:modified>
</cp:coreProperties>
</file>