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8030" windowHeight="11505"/>
  </bookViews>
  <sheets>
    <sheet name="Accueil " sheetId="1" r:id="rId1"/>
  </sheets>
  <calcPr calcId="125725"/>
</workbook>
</file>

<file path=xl/calcChain.xml><?xml version="1.0" encoding="utf-8"?>
<calcChain xmlns="http://schemas.openxmlformats.org/spreadsheetml/2006/main">
  <c r="E29" i="1"/>
  <c r="D29"/>
  <c r="C29"/>
  <c r="Q27"/>
  <c r="C24"/>
  <c r="P22"/>
  <c r="I22"/>
  <c r="R22" s="1"/>
  <c r="P21"/>
  <c r="I21"/>
  <c r="R21" s="1"/>
  <c r="P20"/>
  <c r="I20"/>
  <c r="R20" s="1"/>
  <c r="P19"/>
  <c r="I19"/>
  <c r="R19" s="1"/>
  <c r="P18"/>
  <c r="I18"/>
  <c r="R18" s="1"/>
  <c r="C17"/>
  <c r="P16"/>
  <c r="I16"/>
  <c r="R16" s="1"/>
  <c r="R15"/>
  <c r="D15"/>
  <c r="D17" s="1"/>
  <c r="P12"/>
  <c r="I12"/>
  <c r="R12" s="1"/>
  <c r="P11"/>
  <c r="I11"/>
  <c r="R11" s="1"/>
  <c r="D10"/>
  <c r="G9"/>
  <c r="G29" s="1"/>
  <c r="F9"/>
  <c r="F29" s="1"/>
  <c r="P8"/>
  <c r="I8"/>
  <c r="R8" s="1"/>
  <c r="P7"/>
  <c r="I7"/>
  <c r="R7" s="1"/>
  <c r="C6"/>
  <c r="P5"/>
  <c r="I5"/>
  <c r="R5" s="1"/>
  <c r="R4"/>
  <c r="E4"/>
  <c r="F4" s="1"/>
  <c r="D4"/>
  <c r="D6" s="1"/>
  <c r="F6" l="1"/>
  <c r="G4"/>
  <c r="D23"/>
  <c r="D25" s="1"/>
  <c r="E6"/>
  <c r="E10"/>
  <c r="F10" s="1"/>
  <c r="G10" s="1"/>
  <c r="H10" s="1"/>
  <c r="J10" s="1"/>
  <c r="E15"/>
  <c r="C23"/>
  <c r="C25" s="1"/>
  <c r="D24"/>
  <c r="H9"/>
  <c r="I9" s="1"/>
  <c r="Q29"/>
  <c r="Q31" s="1"/>
  <c r="H4" l="1"/>
  <c r="G6"/>
  <c r="I10"/>
  <c r="J9"/>
  <c r="H29"/>
  <c r="I29" s="1"/>
  <c r="E24"/>
  <c r="F15"/>
  <c r="E17"/>
  <c r="K10"/>
  <c r="L10" s="1"/>
  <c r="M10" s="1"/>
  <c r="N10" s="1"/>
  <c r="O10" s="1"/>
  <c r="E23" l="1"/>
  <c r="E25" s="1"/>
  <c r="J29"/>
  <c r="K9"/>
  <c r="F17"/>
  <c r="F24"/>
  <c r="G15"/>
  <c r="H6"/>
  <c r="J4"/>
  <c r="P10"/>
  <c r="R10"/>
  <c r="I6" l="1"/>
  <c r="J6"/>
  <c r="K4"/>
  <c r="G24"/>
  <c r="H15"/>
  <c r="G17"/>
  <c r="F23"/>
  <c r="F25" s="1"/>
  <c r="K29"/>
  <c r="L9"/>
  <c r="G23" l="1"/>
  <c r="L29"/>
  <c r="M9"/>
  <c r="H17"/>
  <c r="H24"/>
  <c r="I24" s="1"/>
  <c r="J15"/>
  <c r="K6"/>
  <c r="L4"/>
  <c r="I17"/>
  <c r="L6" l="1"/>
  <c r="M4"/>
  <c r="J17"/>
  <c r="K15"/>
  <c r="J24"/>
  <c r="H25"/>
  <c r="H23"/>
  <c r="I23"/>
  <c r="M29"/>
  <c r="N9"/>
  <c r="G25"/>
  <c r="K24" l="1"/>
  <c r="K17"/>
  <c r="L15"/>
  <c r="M6"/>
  <c r="N4"/>
  <c r="I25"/>
  <c r="N29"/>
  <c r="O9"/>
  <c r="J23"/>
  <c r="J25" s="1"/>
  <c r="N6" l="1"/>
  <c r="O4"/>
  <c r="O6" s="1"/>
  <c r="L17"/>
  <c r="M15"/>
  <c r="L24"/>
  <c r="O29"/>
  <c r="P9"/>
  <c r="P6"/>
  <c r="K23"/>
  <c r="K25" s="1"/>
  <c r="R6" l="1"/>
  <c r="M24"/>
  <c r="M17"/>
  <c r="N15"/>
  <c r="C13"/>
  <c r="P29"/>
  <c r="R29" s="1"/>
  <c r="R9"/>
  <c r="L23"/>
  <c r="L25" s="1"/>
  <c r="M23" l="1"/>
  <c r="D13"/>
  <c r="C14"/>
  <c r="N17"/>
  <c r="O15"/>
  <c r="N24"/>
  <c r="O24" l="1"/>
  <c r="O17"/>
  <c r="E13"/>
  <c r="D27"/>
  <c r="D31" s="1"/>
  <c r="D14"/>
  <c r="N25"/>
  <c r="N23"/>
  <c r="P17"/>
  <c r="R17" s="1"/>
  <c r="P24"/>
  <c r="R24" s="1"/>
  <c r="C27"/>
  <c r="C31" s="1"/>
  <c r="M25"/>
  <c r="F13" l="1"/>
  <c r="E14"/>
  <c r="O23"/>
  <c r="P23" s="1"/>
  <c r="R23" s="1"/>
  <c r="O25" l="1"/>
  <c r="P25" s="1"/>
  <c r="R25" s="1"/>
  <c r="S17" s="1"/>
  <c r="T17" s="1"/>
  <c r="E27"/>
  <c r="E31" s="1"/>
  <c r="G13"/>
  <c r="F14"/>
  <c r="F27" s="1"/>
  <c r="F31" s="1"/>
  <c r="H13" l="1"/>
  <c r="G14"/>
  <c r="G27" s="1"/>
  <c r="G31" s="1"/>
  <c r="J13" l="1"/>
  <c r="H14"/>
  <c r="I14" s="1"/>
  <c r="I13"/>
  <c r="I27" l="1"/>
  <c r="K13"/>
  <c r="J14"/>
  <c r="J27"/>
  <c r="J31" s="1"/>
  <c r="H27"/>
  <c r="H31" s="1"/>
  <c r="I31" s="1"/>
  <c r="L13" l="1"/>
  <c r="K14"/>
  <c r="K27"/>
  <c r="K31" s="1"/>
  <c r="M13" l="1"/>
  <c r="L14"/>
  <c r="L27"/>
  <c r="L31" s="1"/>
  <c r="N13" l="1"/>
  <c r="M14"/>
  <c r="M27"/>
  <c r="M31" s="1"/>
  <c r="O13" l="1"/>
  <c r="N27"/>
  <c r="N31" s="1"/>
  <c r="N14"/>
  <c r="P13"/>
  <c r="R13" l="1"/>
  <c r="O14"/>
  <c r="P14" s="1"/>
  <c r="R14" s="1"/>
  <c r="O27" l="1"/>
  <c r="O31" s="1"/>
  <c r="P31" s="1"/>
  <c r="R31" s="1"/>
  <c r="P27"/>
  <c r="S6"/>
  <c r="R27"/>
  <c r="S27" l="1"/>
  <c r="T6"/>
  <c r="T27" s="1"/>
</calcChain>
</file>

<file path=xl/sharedStrings.xml><?xml version="1.0" encoding="utf-8"?>
<sst xmlns="http://schemas.openxmlformats.org/spreadsheetml/2006/main" count="32" uniqueCount="21">
  <si>
    <t>1er semestre</t>
  </si>
  <si>
    <t>2e semestre</t>
  </si>
  <si>
    <t>Total 2011</t>
  </si>
  <si>
    <t>Total 2011
AV exclus</t>
  </si>
  <si>
    <t>Taux horaire</t>
  </si>
  <si>
    <t>HN</t>
  </si>
  <si>
    <t>Salaire de base</t>
  </si>
  <si>
    <t>Dimanches</t>
  </si>
  <si>
    <t>Fériés</t>
  </si>
  <si>
    <t>Ociane</t>
  </si>
  <si>
    <t>Logement</t>
  </si>
  <si>
    <t>Autres</t>
  </si>
  <si>
    <t>ICCP</t>
  </si>
  <si>
    <t>13ème mois</t>
  </si>
  <si>
    <t>Charges patr.</t>
  </si>
  <si>
    <t>Avantage Ociane et Logement</t>
  </si>
  <si>
    <t xml:space="preserve">ACCUEIL </t>
  </si>
  <si>
    <t xml:space="preserve">TOTAL ACCUEIL </t>
  </si>
  <si>
    <t>TOTAL ACCUEIL  (reprise AV)</t>
  </si>
  <si>
    <t>SALARIE 1</t>
  </si>
  <si>
    <t>SALARIE 2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</si>
</sst>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[$-40C]mmm\-yy;@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Times New Roman"/>
      <family val="1"/>
    </font>
    <font>
      <b/>
      <sz val="8"/>
      <color indexed="8"/>
      <name val="Calibri"/>
      <family val="2"/>
      <scheme val="minor"/>
    </font>
    <font>
      <sz val="8"/>
      <color theme="5"/>
      <name val="Calibri"/>
      <family val="2"/>
      <scheme val="minor"/>
    </font>
    <font>
      <b/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164" fontId="2" fillId="0" borderId="3" xfId="1" applyNumberFormat="1" applyFont="1" applyBorder="1" applyAlignment="1">
      <alignment horizontal="center" vertical="center"/>
    </xf>
    <xf numFmtId="164" fontId="2" fillId="2" borderId="3" xfId="1" applyNumberFormat="1" applyFont="1" applyFill="1" applyBorder="1" applyAlignment="1">
      <alignment horizontal="center" vertical="center"/>
    </xf>
    <xf numFmtId="43" fontId="2" fillId="0" borderId="4" xfId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horizontal="center" vertical="center"/>
    </xf>
    <xf numFmtId="164" fontId="2" fillId="2" borderId="3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3" fontId="3" fillId="0" borderId="0" xfId="1" applyFont="1" applyAlignment="1">
      <alignment vertical="center"/>
    </xf>
    <xf numFmtId="43" fontId="2" fillId="0" borderId="0" xfId="1" applyFont="1" applyAlignment="1">
      <alignment vertical="center"/>
    </xf>
    <xf numFmtId="43" fontId="2" fillId="0" borderId="0" xfId="1" applyFont="1" applyFill="1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0" fontId="4" fillId="0" borderId="6" xfId="0" applyNumberFormat="1" applyFont="1" applyBorder="1" applyAlignment="1">
      <alignment horizontal="left" vertical="center"/>
    </xf>
    <xf numFmtId="43" fontId="3" fillId="0" borderId="6" xfId="1" applyFont="1" applyBorder="1" applyAlignment="1">
      <alignment vertical="center"/>
    </xf>
    <xf numFmtId="43" fontId="3" fillId="3" borderId="6" xfId="1" applyFont="1" applyFill="1" applyBorder="1" applyAlignment="1">
      <alignment vertical="center"/>
    </xf>
    <xf numFmtId="43" fontId="2" fillId="0" borderId="4" xfId="1" applyFont="1" applyFill="1" applyBorder="1" applyAlignment="1">
      <alignment vertical="center"/>
    </xf>
    <xf numFmtId="43" fontId="5" fillId="2" borderId="5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4" fillId="0" borderId="7" xfId="0" applyNumberFormat="1" applyFont="1" applyBorder="1" applyAlignment="1">
      <alignment horizontal="left" vertical="center"/>
    </xf>
    <xf numFmtId="43" fontId="3" fillId="0" borderId="7" xfId="1" applyFont="1" applyBorder="1" applyAlignment="1">
      <alignment vertical="center"/>
    </xf>
    <xf numFmtId="43" fontId="3" fillId="3" borderId="7" xfId="1" applyFont="1" applyFill="1" applyBorder="1" applyAlignment="1">
      <alignment vertical="center"/>
    </xf>
    <xf numFmtId="43" fontId="5" fillId="2" borderId="7" xfId="0" applyNumberFormat="1" applyFont="1" applyFill="1" applyBorder="1" applyAlignment="1">
      <alignment horizontal="center" vertical="center"/>
    </xf>
    <xf numFmtId="0" fontId="4" fillId="0" borderId="8" xfId="0" applyNumberFormat="1" applyFont="1" applyBorder="1" applyAlignment="1">
      <alignment horizontal="left" vertical="center"/>
    </xf>
    <xf numFmtId="43" fontId="3" fillId="0" borderId="8" xfId="1" applyFont="1" applyBorder="1" applyAlignment="1">
      <alignment vertical="center"/>
    </xf>
    <xf numFmtId="43" fontId="2" fillId="2" borderId="8" xfId="1" applyFont="1" applyFill="1" applyBorder="1" applyAlignment="1">
      <alignment vertical="center"/>
    </xf>
    <xf numFmtId="43" fontId="5" fillId="2" borderId="4" xfId="0" applyNumberFormat="1" applyFont="1" applyFill="1" applyBorder="1" applyAlignment="1">
      <alignment horizontal="center" vertical="center"/>
    </xf>
    <xf numFmtId="43" fontId="2" fillId="2" borderId="9" xfId="1" applyFont="1" applyFill="1" applyBorder="1" applyAlignment="1">
      <alignment vertical="center"/>
    </xf>
    <xf numFmtId="0" fontId="3" fillId="0" borderId="7" xfId="0" applyFont="1" applyBorder="1" applyAlignment="1">
      <alignment horizontal="left" vertical="center"/>
    </xf>
    <xf numFmtId="0" fontId="3" fillId="0" borderId="10" xfId="0" applyFont="1" applyBorder="1" applyAlignment="1">
      <alignment vertical="center"/>
    </xf>
    <xf numFmtId="43" fontId="3" fillId="0" borderId="10" xfId="1" applyFont="1" applyBorder="1" applyAlignment="1">
      <alignment vertical="center"/>
    </xf>
    <xf numFmtId="43" fontId="2" fillId="2" borderId="10" xfId="1" applyFont="1" applyFill="1" applyBorder="1" applyAlignment="1">
      <alignment vertical="center"/>
    </xf>
    <xf numFmtId="43" fontId="5" fillId="2" borderId="7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43" fontId="3" fillId="0" borderId="9" xfId="1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43" fontId="2" fillId="2" borderId="3" xfId="1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43" fontId="3" fillId="2" borderId="3" xfId="1" applyFont="1" applyFill="1" applyBorder="1" applyAlignment="1">
      <alignment vertical="center"/>
    </xf>
    <xf numFmtId="43" fontId="3" fillId="0" borderId="4" xfId="1" applyFont="1" applyFill="1" applyBorder="1" applyAlignment="1">
      <alignment vertical="center"/>
    </xf>
    <xf numFmtId="43" fontId="3" fillId="5" borderId="8" xfId="1" applyFont="1" applyFill="1" applyBorder="1" applyAlignment="1">
      <alignment vertical="center"/>
    </xf>
    <xf numFmtId="43" fontId="6" fillId="5" borderId="8" xfId="1" applyFont="1" applyFill="1" applyBorder="1" applyAlignment="1">
      <alignment vertical="center"/>
    </xf>
    <xf numFmtId="43" fontId="3" fillId="5" borderId="10" xfId="1" applyFont="1" applyFill="1" applyBorder="1" applyAlignment="1">
      <alignment vertical="center"/>
    </xf>
    <xf numFmtId="43" fontId="3" fillId="5" borderId="9" xfId="1" applyFont="1" applyFill="1" applyBorder="1" applyAlignment="1">
      <alignment vertical="center"/>
    </xf>
    <xf numFmtId="43" fontId="7" fillId="4" borderId="3" xfId="1" applyFont="1" applyFill="1" applyBorder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T31"/>
  <sheetViews>
    <sheetView tabSelected="1" workbookViewId="0">
      <selection activeCell="D36" sqref="D36"/>
    </sheetView>
  </sheetViews>
  <sheetFormatPr baseColWidth="10" defaultRowHeight="11.25"/>
  <cols>
    <col min="1" max="1" width="7.28515625" style="9" bestFit="1" customWidth="1"/>
    <col min="2" max="2" width="15.42578125" style="9" customWidth="1"/>
    <col min="3" max="16" width="10.7109375" style="10" customWidth="1"/>
    <col min="17" max="17" width="0.85546875" style="12" customWidth="1"/>
    <col min="18" max="19" width="10.7109375" style="10" customWidth="1"/>
    <col min="20" max="16384" width="11.42578125" style="9"/>
  </cols>
  <sheetData>
    <row r="2" spans="1:20" ht="22.5">
      <c r="A2" s="1" t="s">
        <v>16</v>
      </c>
      <c r="B2" s="2"/>
      <c r="C2" s="3">
        <v>40544</v>
      </c>
      <c r="D2" s="3">
        <v>40575</v>
      </c>
      <c r="E2" s="3">
        <v>40603</v>
      </c>
      <c r="F2" s="3">
        <v>40634</v>
      </c>
      <c r="G2" s="3">
        <v>40664</v>
      </c>
      <c r="H2" s="3">
        <v>40695</v>
      </c>
      <c r="I2" s="4" t="s">
        <v>0</v>
      </c>
      <c r="J2" s="3">
        <v>40725</v>
      </c>
      <c r="K2" s="3">
        <v>40756</v>
      </c>
      <c r="L2" s="3">
        <v>40787</v>
      </c>
      <c r="M2" s="3">
        <v>40817</v>
      </c>
      <c r="N2" s="3">
        <v>40848</v>
      </c>
      <c r="O2" s="3">
        <v>40878</v>
      </c>
      <c r="P2" s="4" t="s">
        <v>1</v>
      </c>
      <c r="Q2" s="5"/>
      <c r="R2" s="6" t="s">
        <v>2</v>
      </c>
      <c r="S2" s="7"/>
      <c r="T2" s="8" t="s">
        <v>3</v>
      </c>
    </row>
    <row r="3" spans="1:20" ht="5.25" customHeight="1">
      <c r="I3" s="11"/>
      <c r="P3" s="11"/>
      <c r="R3" s="11"/>
      <c r="S3" s="11"/>
      <c r="T3" s="11"/>
    </row>
    <row r="4" spans="1:20">
      <c r="A4" s="13" t="s">
        <v>19</v>
      </c>
      <c r="B4" s="14" t="s">
        <v>4</v>
      </c>
      <c r="C4" s="15">
        <v>11.25</v>
      </c>
      <c r="D4" s="15">
        <f>C4</f>
        <v>11.25</v>
      </c>
      <c r="E4" s="15">
        <f t="shared" ref="E4:H4" si="0">D4</f>
        <v>11.25</v>
      </c>
      <c r="F4" s="15">
        <f t="shared" si="0"/>
        <v>11.25</v>
      </c>
      <c r="G4" s="15">
        <f t="shared" si="0"/>
        <v>11.25</v>
      </c>
      <c r="H4" s="15">
        <f t="shared" si="0"/>
        <v>11.25</v>
      </c>
      <c r="I4" s="16"/>
      <c r="J4" s="15">
        <f>H4</f>
        <v>11.25</v>
      </c>
      <c r="K4" s="15">
        <f>J4</f>
        <v>11.25</v>
      </c>
      <c r="L4" s="15">
        <f t="shared" ref="L4:O4" si="1">K4</f>
        <v>11.25</v>
      </c>
      <c r="M4" s="15">
        <f t="shared" si="1"/>
        <v>11.25</v>
      </c>
      <c r="N4" s="15">
        <f t="shared" si="1"/>
        <v>11.25</v>
      </c>
      <c r="O4" s="15">
        <f t="shared" si="1"/>
        <v>11.25</v>
      </c>
      <c r="P4" s="16"/>
      <c r="Q4" s="17"/>
      <c r="R4" s="16">
        <f t="shared" ref="R4:R25" si="2">I4+P4</f>
        <v>0</v>
      </c>
      <c r="S4" s="18"/>
      <c r="T4" s="18"/>
    </row>
    <row r="5" spans="1:20">
      <c r="A5" s="19"/>
      <c r="B5" s="20" t="s">
        <v>5</v>
      </c>
      <c r="C5" s="21">
        <v>151.66999999999999</v>
      </c>
      <c r="D5" s="21">
        <v>151.66999999999999</v>
      </c>
      <c r="E5" s="21">
        <v>151.66999999999999</v>
      </c>
      <c r="F5" s="21">
        <v>151.66999999999999</v>
      </c>
      <c r="G5" s="21">
        <v>151.66999999999999</v>
      </c>
      <c r="H5" s="21">
        <v>151.66999999999999</v>
      </c>
      <c r="I5" s="22">
        <f t="shared" ref="I5:I25" si="3">SUM(C5:H5)</f>
        <v>910.01999999999987</v>
      </c>
      <c r="J5" s="21">
        <v>151.66999999999999</v>
      </c>
      <c r="K5" s="21">
        <v>151.66999999999999</v>
      </c>
      <c r="L5" s="21">
        <v>151.66999999999999</v>
      </c>
      <c r="M5" s="21">
        <v>151.66999999999999</v>
      </c>
      <c r="N5" s="21">
        <v>151.66999999999999</v>
      </c>
      <c r="O5" s="21">
        <v>151.66999999999999</v>
      </c>
      <c r="P5" s="22">
        <f t="shared" ref="P5:P25" si="4">SUM(J5:O5)</f>
        <v>910.01999999999987</v>
      </c>
      <c r="Q5" s="17"/>
      <c r="R5" s="22">
        <f>I5+P5</f>
        <v>1820.0399999999997</v>
      </c>
      <c r="S5" s="23"/>
      <c r="T5" s="23"/>
    </row>
    <row r="6" spans="1:20">
      <c r="A6" s="19"/>
      <c r="B6" s="24" t="s">
        <v>6</v>
      </c>
      <c r="C6" s="45">
        <f>C4*C5</f>
        <v>1706.2874999999999</v>
      </c>
      <c r="D6" s="25">
        <f t="shared" ref="D6:H6" si="5">D4*D5</f>
        <v>1706.2874999999999</v>
      </c>
      <c r="E6" s="25">
        <f t="shared" si="5"/>
        <v>1706.2874999999999</v>
      </c>
      <c r="F6" s="25">
        <f t="shared" si="5"/>
        <v>1706.2874999999999</v>
      </c>
      <c r="G6" s="25">
        <f t="shared" si="5"/>
        <v>1706.2874999999999</v>
      </c>
      <c r="H6" s="25">
        <f t="shared" si="5"/>
        <v>1706.2874999999999</v>
      </c>
      <c r="I6" s="26">
        <f t="shared" si="3"/>
        <v>10237.725</v>
      </c>
      <c r="J6" s="25">
        <f t="shared" ref="J6:O6" si="6">J4*J5</f>
        <v>1706.2874999999999</v>
      </c>
      <c r="K6" s="25">
        <f t="shared" si="6"/>
        <v>1706.2874999999999</v>
      </c>
      <c r="L6" s="25">
        <f t="shared" si="6"/>
        <v>1706.2874999999999</v>
      </c>
      <c r="M6" s="25">
        <f t="shared" si="6"/>
        <v>1706.2874999999999</v>
      </c>
      <c r="N6" s="25">
        <f t="shared" si="6"/>
        <v>1706.2874999999999</v>
      </c>
      <c r="O6" s="25">
        <f t="shared" si="6"/>
        <v>1706.2874999999999</v>
      </c>
      <c r="P6" s="26">
        <f t="shared" si="4"/>
        <v>10237.725</v>
      </c>
      <c r="Q6" s="17"/>
      <c r="R6" s="26">
        <f t="shared" si="2"/>
        <v>20475.45</v>
      </c>
      <c r="S6" s="27">
        <f>SUM(R6:R14)</f>
        <v>37069.233012719596</v>
      </c>
      <c r="T6" s="27">
        <f>S6-R9</f>
        <v>36139.656804719598</v>
      </c>
    </row>
    <row r="7" spans="1:20">
      <c r="A7" s="19"/>
      <c r="B7" s="24" t="s">
        <v>7</v>
      </c>
      <c r="C7" s="45"/>
      <c r="D7" s="25"/>
      <c r="E7" s="25"/>
      <c r="F7" s="25">
        <v>0</v>
      </c>
      <c r="G7" s="25">
        <v>50.63</v>
      </c>
      <c r="H7" s="25">
        <v>50.63</v>
      </c>
      <c r="I7" s="28">
        <f t="shared" si="3"/>
        <v>101.26</v>
      </c>
      <c r="J7" s="25"/>
      <c r="K7" s="25"/>
      <c r="L7" s="25"/>
      <c r="M7" s="25"/>
      <c r="N7" s="25"/>
      <c r="O7" s="25"/>
      <c r="P7" s="28">
        <f t="shared" si="4"/>
        <v>0</v>
      </c>
      <c r="Q7" s="17"/>
      <c r="R7" s="28">
        <f t="shared" si="2"/>
        <v>101.26</v>
      </c>
      <c r="S7" s="27"/>
      <c r="T7" s="27"/>
    </row>
    <row r="8" spans="1:20">
      <c r="A8" s="19"/>
      <c r="B8" s="24" t="s">
        <v>8</v>
      </c>
      <c r="C8" s="46">
        <v>118.13</v>
      </c>
      <c r="D8" s="25"/>
      <c r="E8" s="25"/>
      <c r="F8" s="25"/>
      <c r="G8" s="25">
        <v>115.31</v>
      </c>
      <c r="H8" s="25">
        <v>112.5</v>
      </c>
      <c r="I8" s="28">
        <f t="shared" si="3"/>
        <v>345.94</v>
      </c>
      <c r="J8" s="25">
        <v>67.5</v>
      </c>
      <c r="K8" s="25"/>
      <c r="L8" s="25">
        <v>115.31</v>
      </c>
      <c r="M8" s="25"/>
      <c r="N8" s="25">
        <v>104.29</v>
      </c>
      <c r="O8" s="25"/>
      <c r="P8" s="28">
        <f t="shared" si="4"/>
        <v>287.10000000000002</v>
      </c>
      <c r="Q8" s="17"/>
      <c r="R8" s="28">
        <f t="shared" si="2"/>
        <v>633.04</v>
      </c>
      <c r="S8" s="27"/>
      <c r="T8" s="27"/>
    </row>
    <row r="9" spans="1:20">
      <c r="A9" s="19"/>
      <c r="B9" s="24" t="s">
        <v>9</v>
      </c>
      <c r="C9" s="45">
        <v>70.180000000000007</v>
      </c>
      <c r="D9" s="25">
        <v>70.180000000000007</v>
      </c>
      <c r="E9" s="25">
        <v>70.180000000000007</v>
      </c>
      <c r="F9" s="25">
        <f>E9*1.1384</f>
        <v>79.89291200000001</v>
      </c>
      <c r="G9" s="25">
        <f>F9</f>
        <v>79.89291200000001</v>
      </c>
      <c r="H9" s="25">
        <f>G9</f>
        <v>79.89291200000001</v>
      </c>
      <c r="I9" s="28">
        <f t="shared" si="3"/>
        <v>450.21873600000009</v>
      </c>
      <c r="J9" s="25">
        <f>H9</f>
        <v>79.89291200000001</v>
      </c>
      <c r="K9" s="25">
        <f>J9</f>
        <v>79.89291200000001</v>
      </c>
      <c r="L9" s="25">
        <f t="shared" ref="L9:O10" si="7">K9</f>
        <v>79.89291200000001</v>
      </c>
      <c r="M9" s="25">
        <f t="shared" si="7"/>
        <v>79.89291200000001</v>
      </c>
      <c r="N9" s="25">
        <f t="shared" si="7"/>
        <v>79.89291200000001</v>
      </c>
      <c r="O9" s="25">
        <f t="shared" si="7"/>
        <v>79.89291200000001</v>
      </c>
      <c r="P9" s="28">
        <f t="shared" si="4"/>
        <v>479.35747200000009</v>
      </c>
      <c r="Q9" s="17"/>
      <c r="R9" s="28">
        <f t="shared" si="2"/>
        <v>929.57620800000018</v>
      </c>
      <c r="S9" s="27"/>
      <c r="T9" s="27"/>
    </row>
    <row r="10" spans="1:20">
      <c r="A10" s="19"/>
      <c r="B10" s="24" t="s">
        <v>10</v>
      </c>
      <c r="C10" s="45">
        <v>67.2</v>
      </c>
      <c r="D10" s="25">
        <f>C10</f>
        <v>67.2</v>
      </c>
      <c r="E10" s="25">
        <f t="shared" ref="E10:H10" si="8">D10</f>
        <v>67.2</v>
      </c>
      <c r="F10" s="25">
        <f t="shared" si="8"/>
        <v>67.2</v>
      </c>
      <c r="G10" s="25">
        <f t="shared" si="8"/>
        <v>67.2</v>
      </c>
      <c r="H10" s="25">
        <f t="shared" si="8"/>
        <v>67.2</v>
      </c>
      <c r="I10" s="28">
        <f t="shared" si="3"/>
        <v>403.2</v>
      </c>
      <c r="J10" s="25">
        <f>H10</f>
        <v>67.2</v>
      </c>
      <c r="K10" s="25">
        <f>J10</f>
        <v>67.2</v>
      </c>
      <c r="L10" s="25">
        <f t="shared" si="7"/>
        <v>67.2</v>
      </c>
      <c r="M10" s="25">
        <f t="shared" si="7"/>
        <v>67.2</v>
      </c>
      <c r="N10" s="25">
        <f t="shared" si="7"/>
        <v>67.2</v>
      </c>
      <c r="O10" s="25">
        <f t="shared" si="7"/>
        <v>67.2</v>
      </c>
      <c r="P10" s="28">
        <f t="shared" si="4"/>
        <v>403.2</v>
      </c>
      <c r="Q10" s="17"/>
      <c r="R10" s="28">
        <f t="shared" si="2"/>
        <v>806.4</v>
      </c>
      <c r="S10" s="27"/>
      <c r="T10" s="27"/>
    </row>
    <row r="11" spans="1:20">
      <c r="A11" s="19"/>
      <c r="B11" s="24" t="s">
        <v>11</v>
      </c>
      <c r="C11" s="45"/>
      <c r="D11" s="25"/>
      <c r="E11" s="25"/>
      <c r="F11" s="25"/>
      <c r="G11" s="25"/>
      <c r="H11" s="25"/>
      <c r="I11" s="28">
        <f t="shared" si="3"/>
        <v>0</v>
      </c>
      <c r="J11" s="25"/>
      <c r="K11" s="25"/>
      <c r="L11" s="25"/>
      <c r="M11" s="25"/>
      <c r="N11" s="25"/>
      <c r="O11" s="25"/>
      <c r="P11" s="28">
        <f t="shared" si="4"/>
        <v>0</v>
      </c>
      <c r="Q11" s="17"/>
      <c r="R11" s="28">
        <f t="shared" si="2"/>
        <v>0</v>
      </c>
      <c r="S11" s="27"/>
      <c r="T11" s="27"/>
    </row>
    <row r="12" spans="1:20">
      <c r="A12" s="19"/>
      <c r="B12" s="24" t="s">
        <v>12</v>
      </c>
      <c r="C12" s="45"/>
      <c r="D12" s="25"/>
      <c r="E12" s="25"/>
      <c r="F12" s="25"/>
      <c r="G12" s="25"/>
      <c r="H12" s="25"/>
      <c r="I12" s="28">
        <f t="shared" si="3"/>
        <v>0</v>
      </c>
      <c r="J12" s="25"/>
      <c r="K12" s="25"/>
      <c r="L12" s="25"/>
      <c r="M12" s="25"/>
      <c r="N12" s="25"/>
      <c r="O12" s="25"/>
      <c r="P12" s="28">
        <f t="shared" si="4"/>
        <v>0</v>
      </c>
      <c r="Q12" s="17"/>
      <c r="R12" s="28">
        <f t="shared" si="2"/>
        <v>0</v>
      </c>
      <c r="S12" s="27"/>
      <c r="T12" s="27"/>
    </row>
    <row r="13" spans="1:20">
      <c r="A13" s="19"/>
      <c r="B13" s="24" t="s">
        <v>13</v>
      </c>
      <c r="C13" s="45">
        <f>$O$6/12</f>
        <v>142.19062499999998</v>
      </c>
      <c r="D13" s="25">
        <f>C13</f>
        <v>142.19062499999998</v>
      </c>
      <c r="E13" s="25">
        <f t="shared" ref="E13:H13" si="9">D13</f>
        <v>142.19062499999998</v>
      </c>
      <c r="F13" s="25">
        <f t="shared" si="9"/>
        <v>142.19062499999998</v>
      </c>
      <c r="G13" s="25">
        <f t="shared" si="9"/>
        <v>142.19062499999998</v>
      </c>
      <c r="H13" s="25">
        <f t="shared" si="9"/>
        <v>142.19062499999998</v>
      </c>
      <c r="I13" s="28">
        <f t="shared" si="3"/>
        <v>853.14374999999984</v>
      </c>
      <c r="J13" s="25">
        <f>H13</f>
        <v>142.19062499999998</v>
      </c>
      <c r="K13" s="25">
        <f>J13</f>
        <v>142.19062499999998</v>
      </c>
      <c r="L13" s="25">
        <f t="shared" ref="L13:O13" si="10">K13</f>
        <v>142.19062499999998</v>
      </c>
      <c r="M13" s="25">
        <f t="shared" si="10"/>
        <v>142.19062499999998</v>
      </c>
      <c r="N13" s="25">
        <f t="shared" si="10"/>
        <v>142.19062499999998</v>
      </c>
      <c r="O13" s="25">
        <f t="shared" si="10"/>
        <v>142.19062499999998</v>
      </c>
      <c r="P13" s="28">
        <f t="shared" si="4"/>
        <v>853.14374999999984</v>
      </c>
      <c r="Q13" s="17"/>
      <c r="R13" s="28">
        <f t="shared" si="2"/>
        <v>1706.2874999999997</v>
      </c>
      <c r="S13" s="27"/>
      <c r="T13" s="27"/>
    </row>
    <row r="14" spans="1:20">
      <c r="A14" s="29"/>
      <c r="B14" s="30" t="s">
        <v>14</v>
      </c>
      <c r="C14" s="47">
        <f>50.37%*(C6+C7+C8+C9+C10+C11+C12+C13)</f>
        <v>1059.7788185625</v>
      </c>
      <c r="D14" s="31">
        <f t="shared" ref="D14:H14" si="11">50.37%*(D6+D7+D8+D9+D10+D11+D12+D13)</f>
        <v>1000.2767375624999</v>
      </c>
      <c r="E14" s="31">
        <f t="shared" si="11"/>
        <v>1000.2767375624999</v>
      </c>
      <c r="F14" s="31">
        <f t="shared" si="11"/>
        <v>1005.1691313368998</v>
      </c>
      <c r="G14" s="31">
        <f t="shared" si="11"/>
        <v>1088.7531093369</v>
      </c>
      <c r="H14" s="31">
        <f t="shared" si="11"/>
        <v>1087.3377123369</v>
      </c>
      <c r="I14" s="32">
        <f t="shared" si="3"/>
        <v>6241.5922466981992</v>
      </c>
      <c r="J14" s="31">
        <f t="shared" ref="J14:O14" si="12">50.37%*(J6+J7+J8+J9+J10+J11+J12+J13)</f>
        <v>1039.1688813368999</v>
      </c>
      <c r="K14" s="31">
        <f t="shared" si="12"/>
        <v>1005.1691313368998</v>
      </c>
      <c r="L14" s="31">
        <f t="shared" si="12"/>
        <v>1063.2507783368999</v>
      </c>
      <c r="M14" s="31">
        <f t="shared" si="12"/>
        <v>1005.1691313368998</v>
      </c>
      <c r="N14" s="31">
        <f t="shared" si="12"/>
        <v>1057.7000043368998</v>
      </c>
      <c r="O14" s="31">
        <f t="shared" si="12"/>
        <v>1005.1691313368998</v>
      </c>
      <c r="P14" s="32">
        <f t="shared" si="4"/>
        <v>6175.6270580213995</v>
      </c>
      <c r="Q14" s="17"/>
      <c r="R14" s="32">
        <f t="shared" si="2"/>
        <v>12417.219304719598</v>
      </c>
      <c r="S14" s="33"/>
      <c r="T14" s="33"/>
    </row>
    <row r="15" spans="1:20">
      <c r="A15" s="13" t="s">
        <v>20</v>
      </c>
      <c r="B15" s="14" t="s">
        <v>4</v>
      </c>
      <c r="C15" s="15">
        <v>9.4600000000000009</v>
      </c>
      <c r="D15" s="15">
        <f>C15</f>
        <v>9.4600000000000009</v>
      </c>
      <c r="E15" s="15">
        <f t="shared" ref="E15:H15" si="13">D15</f>
        <v>9.4600000000000009</v>
      </c>
      <c r="F15" s="15">
        <f t="shared" si="13"/>
        <v>9.4600000000000009</v>
      </c>
      <c r="G15" s="15">
        <f t="shared" si="13"/>
        <v>9.4600000000000009</v>
      </c>
      <c r="H15" s="15">
        <f t="shared" si="13"/>
        <v>9.4600000000000009</v>
      </c>
      <c r="I15" s="16"/>
      <c r="J15" s="15">
        <f>H15</f>
        <v>9.4600000000000009</v>
      </c>
      <c r="K15" s="15">
        <f>J15</f>
        <v>9.4600000000000009</v>
      </c>
      <c r="L15" s="15">
        <f t="shared" ref="L15:O15" si="14">K15</f>
        <v>9.4600000000000009</v>
      </c>
      <c r="M15" s="15">
        <f t="shared" si="14"/>
        <v>9.4600000000000009</v>
      </c>
      <c r="N15" s="15">
        <f t="shared" si="14"/>
        <v>9.4600000000000009</v>
      </c>
      <c r="O15" s="15">
        <f t="shared" si="14"/>
        <v>9.4600000000000009</v>
      </c>
      <c r="P15" s="16"/>
      <c r="Q15" s="17"/>
      <c r="R15" s="16">
        <f t="shared" si="2"/>
        <v>0</v>
      </c>
      <c r="S15" s="18"/>
      <c r="T15" s="18"/>
    </row>
    <row r="16" spans="1:20">
      <c r="A16" s="19"/>
      <c r="B16" s="20" t="s">
        <v>5</v>
      </c>
      <c r="C16" s="21">
        <v>151.66999999999999</v>
      </c>
      <c r="D16" s="21">
        <v>151.66999999999999</v>
      </c>
      <c r="E16" s="21">
        <v>151.66999999999999</v>
      </c>
      <c r="F16" s="21">
        <v>112</v>
      </c>
      <c r="G16" s="21">
        <v>81.67</v>
      </c>
      <c r="H16" s="21">
        <v>151.66999999999999</v>
      </c>
      <c r="I16" s="22">
        <f t="shared" si="3"/>
        <v>800.34999999999991</v>
      </c>
      <c r="J16" s="21">
        <v>151.66999999999999</v>
      </c>
      <c r="K16" s="21">
        <v>151.66999999999999</v>
      </c>
      <c r="L16" s="21">
        <v>151.66999999999999</v>
      </c>
      <c r="M16" s="21">
        <v>151.66999999999999</v>
      </c>
      <c r="N16" s="21">
        <v>35</v>
      </c>
      <c r="O16" s="21">
        <v>70</v>
      </c>
      <c r="P16" s="22">
        <f t="shared" si="4"/>
        <v>711.68</v>
      </c>
      <c r="Q16" s="17"/>
      <c r="R16" s="22">
        <f>I16+P16</f>
        <v>1512.0299999999997</v>
      </c>
      <c r="S16" s="23"/>
      <c r="T16" s="23"/>
    </row>
    <row r="17" spans="1:20">
      <c r="A17" s="19"/>
      <c r="B17" s="24" t="s">
        <v>6</v>
      </c>
      <c r="C17" s="45">
        <f>C15*C16</f>
        <v>1434.7982</v>
      </c>
      <c r="D17" s="25">
        <f t="shared" ref="D17:H17" si="15">D15*D16</f>
        <v>1434.7982</v>
      </c>
      <c r="E17" s="25">
        <f t="shared" si="15"/>
        <v>1434.7982</v>
      </c>
      <c r="F17" s="25">
        <f t="shared" si="15"/>
        <v>1059.52</v>
      </c>
      <c r="G17" s="25">
        <f t="shared" si="15"/>
        <v>772.59820000000013</v>
      </c>
      <c r="H17" s="25">
        <f t="shared" si="15"/>
        <v>1434.7982</v>
      </c>
      <c r="I17" s="28">
        <f t="shared" si="3"/>
        <v>7571.3110000000006</v>
      </c>
      <c r="J17" s="25">
        <f t="shared" ref="J17:O17" si="16">J15*J16</f>
        <v>1434.7982</v>
      </c>
      <c r="K17" s="25">
        <f t="shared" si="16"/>
        <v>1434.7982</v>
      </c>
      <c r="L17" s="25">
        <f t="shared" si="16"/>
        <v>1434.7982</v>
      </c>
      <c r="M17" s="25">
        <f t="shared" si="16"/>
        <v>1434.7982</v>
      </c>
      <c r="N17" s="25">
        <f t="shared" si="16"/>
        <v>331.1</v>
      </c>
      <c r="O17" s="25">
        <f t="shared" si="16"/>
        <v>662.2</v>
      </c>
      <c r="P17" s="26">
        <f t="shared" si="4"/>
        <v>6732.4928</v>
      </c>
      <c r="Q17" s="17"/>
      <c r="R17" s="26">
        <f t="shared" si="2"/>
        <v>14303.803800000002</v>
      </c>
      <c r="S17" s="27">
        <f t="shared" ref="S17" si="17">SUM(R17:R25)</f>
        <v>25827.944702920802</v>
      </c>
      <c r="T17" s="27">
        <f>S17-R20</f>
        <v>25827.944702920802</v>
      </c>
    </row>
    <row r="18" spans="1:20">
      <c r="A18" s="19"/>
      <c r="B18" s="24" t="s">
        <v>7</v>
      </c>
      <c r="C18" s="45"/>
      <c r="D18" s="25"/>
      <c r="E18" s="25"/>
      <c r="F18" s="25"/>
      <c r="G18" s="25">
        <v>42.57</v>
      </c>
      <c r="H18" s="25"/>
      <c r="I18" s="28">
        <f t="shared" ref="I18" si="18">SUM(C18:H18)</f>
        <v>42.57</v>
      </c>
      <c r="J18" s="25"/>
      <c r="K18" s="25"/>
      <c r="L18" s="25"/>
      <c r="M18" s="25"/>
      <c r="N18" s="25"/>
      <c r="O18" s="25"/>
      <c r="P18" s="28">
        <f t="shared" ref="P18" si="19">SUM(J18:O18)</f>
        <v>0</v>
      </c>
      <c r="Q18" s="17"/>
      <c r="R18" s="28">
        <f t="shared" si="2"/>
        <v>42.57</v>
      </c>
      <c r="S18" s="27"/>
      <c r="T18" s="27"/>
    </row>
    <row r="19" spans="1:20">
      <c r="A19" s="19"/>
      <c r="B19" s="24" t="s">
        <v>8</v>
      </c>
      <c r="C19" s="45">
        <v>39.869999999999997</v>
      </c>
      <c r="D19" s="25"/>
      <c r="E19" s="25"/>
      <c r="F19" s="25"/>
      <c r="G19" s="25"/>
      <c r="H19" s="25">
        <v>151.36000000000001</v>
      </c>
      <c r="I19" s="28">
        <f t="shared" si="3"/>
        <v>191.23000000000002</v>
      </c>
      <c r="J19" s="25">
        <v>37.840000000000003</v>
      </c>
      <c r="K19" s="25"/>
      <c r="L19" s="25">
        <v>96.97</v>
      </c>
      <c r="M19" s="25"/>
      <c r="N19" s="25"/>
      <c r="O19" s="25"/>
      <c r="P19" s="28">
        <f t="shared" si="4"/>
        <v>134.81</v>
      </c>
      <c r="Q19" s="17"/>
      <c r="R19" s="28">
        <f t="shared" si="2"/>
        <v>326.04000000000002</v>
      </c>
      <c r="S19" s="27"/>
      <c r="T19" s="27"/>
    </row>
    <row r="20" spans="1:20">
      <c r="A20" s="19"/>
      <c r="B20" s="24" t="s">
        <v>9</v>
      </c>
      <c r="C20" s="45"/>
      <c r="D20" s="25"/>
      <c r="E20" s="25"/>
      <c r="F20" s="25"/>
      <c r="G20" s="25"/>
      <c r="H20" s="25"/>
      <c r="I20" s="28">
        <f t="shared" si="3"/>
        <v>0</v>
      </c>
      <c r="J20" s="25"/>
      <c r="K20" s="25"/>
      <c r="L20" s="25"/>
      <c r="M20" s="25"/>
      <c r="N20" s="25"/>
      <c r="O20" s="25"/>
      <c r="P20" s="28">
        <f t="shared" si="4"/>
        <v>0</v>
      </c>
      <c r="Q20" s="17"/>
      <c r="R20" s="28">
        <f t="shared" si="2"/>
        <v>0</v>
      </c>
      <c r="S20" s="27"/>
      <c r="T20" s="27"/>
    </row>
    <row r="21" spans="1:20">
      <c r="A21" s="19"/>
      <c r="B21" s="34" t="s">
        <v>10</v>
      </c>
      <c r="C21" s="45"/>
      <c r="D21" s="25"/>
      <c r="E21" s="25"/>
      <c r="F21" s="25"/>
      <c r="G21" s="25"/>
      <c r="H21" s="25"/>
      <c r="I21" s="28">
        <f t="shared" si="3"/>
        <v>0</v>
      </c>
      <c r="J21" s="25"/>
      <c r="K21" s="25"/>
      <c r="L21" s="25"/>
      <c r="M21" s="25"/>
      <c r="N21" s="25"/>
      <c r="O21" s="25"/>
      <c r="P21" s="28">
        <f t="shared" si="4"/>
        <v>0</v>
      </c>
      <c r="Q21" s="17"/>
      <c r="R21" s="28">
        <f t="shared" si="2"/>
        <v>0</v>
      </c>
      <c r="S21" s="27"/>
      <c r="T21" s="27"/>
    </row>
    <row r="22" spans="1:20">
      <c r="A22" s="19"/>
      <c r="B22" s="34" t="s">
        <v>11</v>
      </c>
      <c r="C22" s="48"/>
      <c r="D22" s="35"/>
      <c r="E22" s="35"/>
      <c r="F22" s="35"/>
      <c r="G22" s="35"/>
      <c r="H22" s="35"/>
      <c r="I22" s="28">
        <f t="shared" si="3"/>
        <v>0</v>
      </c>
      <c r="J22" s="35"/>
      <c r="K22" s="35"/>
      <c r="L22" s="35"/>
      <c r="M22" s="35"/>
      <c r="N22" s="35"/>
      <c r="O22" s="35"/>
      <c r="P22" s="28">
        <f t="shared" si="4"/>
        <v>0</v>
      </c>
      <c r="Q22" s="17"/>
      <c r="R22" s="28">
        <f t="shared" si="2"/>
        <v>0</v>
      </c>
      <c r="S22" s="27"/>
      <c r="T22" s="27"/>
    </row>
    <row r="23" spans="1:20">
      <c r="A23" s="19"/>
      <c r="B23" s="36" t="s">
        <v>12</v>
      </c>
      <c r="C23" s="48">
        <f>(C17+C18+C19+C20+C21+C22)*10%</f>
        <v>147.46681999999998</v>
      </c>
      <c r="D23" s="35">
        <f t="shared" ref="D23:H23" si="20">(D17+D18+D19+D20+D21+D22)*10%</f>
        <v>143.47981999999999</v>
      </c>
      <c r="E23" s="35">
        <f t="shared" si="20"/>
        <v>143.47981999999999</v>
      </c>
      <c r="F23" s="35">
        <f t="shared" si="20"/>
        <v>105.952</v>
      </c>
      <c r="G23" s="35">
        <f t="shared" si="20"/>
        <v>81.516820000000024</v>
      </c>
      <c r="H23" s="35">
        <f t="shared" si="20"/>
        <v>158.61581999999999</v>
      </c>
      <c r="I23" s="28">
        <f t="shared" si="3"/>
        <v>780.51110000000006</v>
      </c>
      <c r="J23" s="35">
        <f t="shared" ref="J23:O23" si="21">(J17+J18+J19+J20+J21+J22)*10%</f>
        <v>147.26381999999998</v>
      </c>
      <c r="K23" s="35">
        <f t="shared" si="21"/>
        <v>143.47981999999999</v>
      </c>
      <c r="L23" s="35">
        <f t="shared" si="21"/>
        <v>153.17681999999999</v>
      </c>
      <c r="M23" s="35">
        <f t="shared" si="21"/>
        <v>143.47981999999999</v>
      </c>
      <c r="N23" s="35">
        <f t="shared" si="21"/>
        <v>33.110000000000007</v>
      </c>
      <c r="O23" s="35">
        <f t="shared" si="21"/>
        <v>66.220000000000013</v>
      </c>
      <c r="P23" s="28">
        <f t="shared" si="4"/>
        <v>686.73027999999999</v>
      </c>
      <c r="Q23" s="17"/>
      <c r="R23" s="28">
        <f t="shared" si="2"/>
        <v>1467.2413799999999</v>
      </c>
      <c r="S23" s="27"/>
      <c r="T23" s="27"/>
    </row>
    <row r="24" spans="1:20">
      <c r="A24" s="19"/>
      <c r="B24" s="37" t="s">
        <v>13</v>
      </c>
      <c r="C24" s="48">
        <f>C15*C16*9.17%</f>
        <v>131.57099493999999</v>
      </c>
      <c r="D24" s="35">
        <f t="shared" ref="D24:O24" si="22">D15*D16*9.17%</f>
        <v>131.57099493999999</v>
      </c>
      <c r="E24" s="35">
        <f t="shared" si="22"/>
        <v>131.57099493999999</v>
      </c>
      <c r="F24" s="35">
        <f t="shared" si="22"/>
        <v>97.157983999999999</v>
      </c>
      <c r="G24" s="35">
        <f>G15*G16*9.17%</f>
        <v>70.847254940000013</v>
      </c>
      <c r="H24" s="35">
        <f t="shared" si="22"/>
        <v>131.57099493999999</v>
      </c>
      <c r="I24" s="28">
        <f t="shared" si="3"/>
        <v>694.28921869999999</v>
      </c>
      <c r="J24" s="35">
        <f t="shared" si="22"/>
        <v>131.57099493999999</v>
      </c>
      <c r="K24" s="35">
        <f t="shared" si="22"/>
        <v>131.57099493999999</v>
      </c>
      <c r="L24" s="35">
        <f t="shared" si="22"/>
        <v>131.57099493999999</v>
      </c>
      <c r="M24" s="35">
        <f t="shared" si="22"/>
        <v>131.57099493999999</v>
      </c>
      <c r="N24" s="35">
        <f t="shared" si="22"/>
        <v>30.361870000000003</v>
      </c>
      <c r="O24" s="35">
        <f t="shared" si="22"/>
        <v>60.723740000000006</v>
      </c>
      <c r="P24" s="28">
        <f t="shared" si="4"/>
        <v>617.36958975999994</v>
      </c>
      <c r="Q24" s="17"/>
      <c r="R24" s="28">
        <f t="shared" si="2"/>
        <v>1311.6588084599998</v>
      </c>
      <c r="S24" s="27"/>
      <c r="T24" s="27"/>
    </row>
    <row r="25" spans="1:20">
      <c r="A25" s="29"/>
      <c r="B25" s="30" t="s">
        <v>14</v>
      </c>
      <c r="C25" s="47">
        <f>48%*(C17+C18+C19+C20+C21+C22+C23+C24)</f>
        <v>841.77888717119981</v>
      </c>
      <c r="D25" s="31">
        <f t="shared" ref="D25:H25" si="23">48%*(D17+D18+D19+D20+D21+D22+D23+D24)</f>
        <v>820.72752717119999</v>
      </c>
      <c r="E25" s="31">
        <f t="shared" si="23"/>
        <v>820.72752717119999</v>
      </c>
      <c r="F25" s="31">
        <f t="shared" si="23"/>
        <v>606.06239231999996</v>
      </c>
      <c r="G25" s="31">
        <f t="shared" si="23"/>
        <v>464.41549197120008</v>
      </c>
      <c r="H25" s="31">
        <f t="shared" si="23"/>
        <v>900.64560717119991</v>
      </c>
      <c r="I25" s="32">
        <f t="shared" si="3"/>
        <v>4454.3574329759995</v>
      </c>
      <c r="J25" s="31">
        <f t="shared" ref="J25:O25" si="24">48%*(J17+J18+J19+J20+J21+J22+J23+J24)</f>
        <v>840.70704717119986</v>
      </c>
      <c r="K25" s="31">
        <f t="shared" si="24"/>
        <v>820.72752717119999</v>
      </c>
      <c r="L25" s="31">
        <f t="shared" si="24"/>
        <v>871.92768717119986</v>
      </c>
      <c r="M25" s="31">
        <f t="shared" si="24"/>
        <v>820.72752717119999</v>
      </c>
      <c r="N25" s="31">
        <f t="shared" si="24"/>
        <v>189.39449760000002</v>
      </c>
      <c r="O25" s="31">
        <f t="shared" si="24"/>
        <v>378.78899520000004</v>
      </c>
      <c r="P25" s="32">
        <f t="shared" si="4"/>
        <v>3922.2732814848</v>
      </c>
      <c r="Q25" s="17"/>
      <c r="R25" s="32">
        <f t="shared" si="2"/>
        <v>8376.6307144607999</v>
      </c>
      <c r="S25" s="33"/>
      <c r="T25" s="33"/>
    </row>
    <row r="26" spans="1:20">
      <c r="T26" s="10"/>
    </row>
    <row r="27" spans="1:20">
      <c r="A27" s="38" t="s">
        <v>17</v>
      </c>
      <c r="B27" s="39"/>
      <c r="C27" s="49">
        <f>C6+C7+C8+C9+C10+C11+C12+C13+C14+C17+C18+C19+C20+C21+C22+C23+C24+C25</f>
        <v>5759.2518456736998</v>
      </c>
      <c r="D27" s="40">
        <f t="shared" ref="D27:R27" si="25">D6++D7+D8+D9+D10+D11+D12+D13+D14+D17+D18+D19+D20+D21+D22+D23+D24+D25</f>
        <v>5516.7114046736988</v>
      </c>
      <c r="E27" s="40">
        <f t="shared" si="25"/>
        <v>5516.7114046736988</v>
      </c>
      <c r="F27" s="40">
        <f t="shared" si="25"/>
        <v>4869.4325446569001</v>
      </c>
      <c r="G27" s="40">
        <f t="shared" si="25"/>
        <v>4682.2119132481012</v>
      </c>
      <c r="H27" s="40">
        <f t="shared" si="25"/>
        <v>6023.0293714480995</v>
      </c>
      <c r="I27" s="40">
        <f>I6+I8+I9+I10+I11+I12+I13+I14+I17+I19+I20+I21+I22+I23+I24+I25</f>
        <v>32223.518484374203</v>
      </c>
      <c r="J27" s="40">
        <f t="shared" si="25"/>
        <v>5694.4199804480995</v>
      </c>
      <c r="K27" s="40">
        <f t="shared" si="25"/>
        <v>5531.316710448099</v>
      </c>
      <c r="L27" s="40">
        <f t="shared" si="25"/>
        <v>5862.5755174481001</v>
      </c>
      <c r="M27" s="40">
        <f t="shared" si="25"/>
        <v>5531.316710448099</v>
      </c>
      <c r="N27" s="40">
        <f t="shared" si="25"/>
        <v>3741.5274089369004</v>
      </c>
      <c r="O27" s="40">
        <f t="shared" si="25"/>
        <v>4168.672903536899</v>
      </c>
      <c r="P27" s="40">
        <f t="shared" si="25"/>
        <v>30529.829231266202</v>
      </c>
      <c r="Q27" s="17">
        <f>SUM(Q4:Q26)</f>
        <v>0</v>
      </c>
      <c r="R27" s="40">
        <f t="shared" si="25"/>
        <v>62897.177715640399</v>
      </c>
      <c r="S27" s="40">
        <f>SUM(S4:S25)</f>
        <v>62897.177715640399</v>
      </c>
      <c r="T27" s="40">
        <f>SUM(T4:T25)</f>
        <v>61967.6015076404</v>
      </c>
    </row>
    <row r="28" spans="1:20">
      <c r="T28" s="10"/>
    </row>
    <row r="29" spans="1:20">
      <c r="A29" s="41" t="s">
        <v>15</v>
      </c>
      <c r="B29" s="42"/>
      <c r="C29" s="43">
        <f>-C9</f>
        <v>-70.180000000000007</v>
      </c>
      <c r="D29" s="43">
        <f t="shared" ref="D29:O29" si="26">-D9</f>
        <v>-70.180000000000007</v>
      </c>
      <c r="E29" s="43">
        <f t="shared" si="26"/>
        <v>-70.180000000000007</v>
      </c>
      <c r="F29" s="43">
        <f t="shared" si="26"/>
        <v>-79.89291200000001</v>
      </c>
      <c r="G29" s="43">
        <f t="shared" si="26"/>
        <v>-79.89291200000001</v>
      </c>
      <c r="H29" s="43">
        <f t="shared" si="26"/>
        <v>-79.89291200000001</v>
      </c>
      <c r="I29" s="40">
        <f>SUM(C29:H29)</f>
        <v>-450.21873600000009</v>
      </c>
      <c r="J29" s="43">
        <f t="shared" si="26"/>
        <v>-79.89291200000001</v>
      </c>
      <c r="K29" s="43">
        <f t="shared" si="26"/>
        <v>-79.89291200000001</v>
      </c>
      <c r="L29" s="43">
        <f t="shared" si="26"/>
        <v>-79.89291200000001</v>
      </c>
      <c r="M29" s="43">
        <f t="shared" si="26"/>
        <v>-79.89291200000001</v>
      </c>
      <c r="N29" s="43">
        <f t="shared" si="26"/>
        <v>-79.89291200000001</v>
      </c>
      <c r="O29" s="43">
        <f t="shared" si="26"/>
        <v>-79.89291200000001</v>
      </c>
      <c r="P29" s="43">
        <f t="shared" ref="P29" si="27">-P9-P10-P20</f>
        <v>-882.55747200000008</v>
      </c>
      <c r="Q29" s="44">
        <f>SUM(Q14:Q28)</f>
        <v>0</v>
      </c>
      <c r="R29" s="40">
        <f>I29+P29</f>
        <v>-1332.7762080000002</v>
      </c>
      <c r="T29" s="10"/>
    </row>
    <row r="30" spans="1:20">
      <c r="T30" s="10"/>
    </row>
    <row r="31" spans="1:20">
      <c r="A31" s="38" t="s">
        <v>18</v>
      </c>
      <c r="B31" s="39"/>
      <c r="C31" s="40">
        <f>C27+C29</f>
        <v>5689.0718456736995</v>
      </c>
      <c r="D31" s="40">
        <f t="shared" ref="D31:H31" si="28">D27+D29</f>
        <v>5446.5314046736985</v>
      </c>
      <c r="E31" s="40">
        <f t="shared" si="28"/>
        <v>5446.5314046736985</v>
      </c>
      <c r="F31" s="40">
        <f t="shared" si="28"/>
        <v>4789.5396326568998</v>
      </c>
      <c r="G31" s="40">
        <f t="shared" si="28"/>
        <v>4602.3190012481009</v>
      </c>
      <c r="H31" s="40">
        <f t="shared" si="28"/>
        <v>5943.1364594480992</v>
      </c>
      <c r="I31" s="40">
        <f>SUM(C31:H31)</f>
        <v>31917.129748374195</v>
      </c>
      <c r="J31" s="40">
        <f t="shared" ref="J31:O31" si="29">J27+J29</f>
        <v>5614.5270684480993</v>
      </c>
      <c r="K31" s="40">
        <f t="shared" si="29"/>
        <v>5451.4237984480988</v>
      </c>
      <c r="L31" s="40">
        <f t="shared" si="29"/>
        <v>5782.6826054480998</v>
      </c>
      <c r="M31" s="40">
        <f t="shared" si="29"/>
        <v>5451.4237984480988</v>
      </c>
      <c r="N31" s="40">
        <f t="shared" si="29"/>
        <v>3661.6344969369006</v>
      </c>
      <c r="O31" s="40">
        <f t="shared" si="29"/>
        <v>4088.7799915368992</v>
      </c>
      <c r="P31" s="40">
        <f>SUM(J31:O31)</f>
        <v>30050.471759266195</v>
      </c>
      <c r="Q31" s="17">
        <f t="shared" ref="Q31" si="30">SUM(Q22:Q30)</f>
        <v>0</v>
      </c>
      <c r="R31" s="40">
        <f>I31+P31</f>
        <v>61967.601507640386</v>
      </c>
      <c r="T31" s="10"/>
    </row>
  </sheetData>
  <mergeCells count="10">
    <mergeCell ref="A27:B27"/>
    <mergeCell ref="A29:B29"/>
    <mergeCell ref="A31:B31"/>
    <mergeCell ref="R2:S2"/>
    <mergeCell ref="A4:A14"/>
    <mergeCell ref="S6:S14"/>
    <mergeCell ref="T6:T14"/>
    <mergeCell ref="A15:A25"/>
    <mergeCell ref="S17:S25"/>
    <mergeCell ref="T17:T25"/>
  </mergeCells>
  <printOptions horizontalCentered="1"/>
  <pageMargins left="0.11811023622047245" right="0" top="0.94488188976377963" bottom="0.35433070866141736" header="0.11811023622047245" footer="0.31496062992125984"/>
  <pageSetup paperSize="9" scale="66" fitToHeight="4" orientation="landscape" r:id="rId1"/>
  <headerFooter>
    <oddHeader>&amp;L&amp;9&amp;UTHERMES DE CAUTERETS&amp;C
&amp;"-,Gras"Frais de personnel 2011 par département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utilisateur2</dc:creator>
  <cp:lastModifiedBy>utilisateur2</cp:lastModifiedBy>
  <dcterms:created xsi:type="dcterms:W3CDTF">2012-03-21T07:51:54Z</dcterms:created>
  <dcterms:modified xsi:type="dcterms:W3CDTF">2012-03-21T07:54:57Z</dcterms:modified>
</cp:coreProperties>
</file>