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\Desktop\"/>
    </mc:Choice>
  </mc:AlternateContent>
  <xr:revisionPtr revIDLastSave="0" documentId="8_{4252C32E-4047-4645-BD83-3059736BC488}" xr6:coauthVersionLast="47" xr6:coauthVersionMax="47" xr10:uidLastSave="{00000000-0000-0000-0000-000000000000}"/>
  <bookViews>
    <workbookView xWindow="28680" yWindow="-1260" windowWidth="25440" windowHeight="15390" xr2:uid="{3F125138-AAE4-4713-9004-8494A6A97EC4}"/>
  </bookViews>
  <sheets>
    <sheet name="Vue d'essemble" sheetId="1" r:id="rId1"/>
    <sheet name="Achat" sheetId="3" r:id="rId2"/>
    <sheet name="Vente" sheetId="4" r:id="rId3"/>
    <sheet name="A-V" sheetId="6" r:id="rId4"/>
    <sheet name="Convertion" sheetId="5" r:id="rId5"/>
    <sheet name="Prix" sheetId="29" r:id="rId6"/>
  </sheets>
  <definedNames>
    <definedName name="ADA_ACH_INVEST">Achat!#REF!</definedName>
    <definedName name="ADA_ACH_MOY">Achat!#REF!</definedName>
    <definedName name="ADA_ACH_QTE">Achat!#REF!</definedName>
    <definedName name="ADA_BNF">'A-V'!#REF!</definedName>
    <definedName name="ADA_RDT">'A-V'!#REF!</definedName>
    <definedName name="ADA_VEN_INVEST">Vente!#REF!</definedName>
    <definedName name="ADA_VEN_MOY">Vente!#REF!</definedName>
    <definedName name="ADA_VEN_QTE">Vente!#REF!</definedName>
    <definedName name="BTC_ACH_INVEST">Achat!$D$4</definedName>
    <definedName name="BTC_ACH_MOY">Achat!$C$4</definedName>
    <definedName name="BTC_ACH_QTE">Achat!$B$4</definedName>
    <definedName name="BTC_BNF">'A-V'!$B$5</definedName>
    <definedName name="BTC_RDT">'A-V'!$C$5</definedName>
    <definedName name="BTC_VEN_INVEST">Vente!$D$4</definedName>
    <definedName name="BTC_VEN_MOY">Vente!$C$4</definedName>
    <definedName name="BTC_VEN_QTE">Vente!$B$4</definedName>
    <definedName name="DonnéesExternes_1" localSheetId="5" hidden="1">Prix!$B$1:$C$11</definedName>
    <definedName name="ETH_ACH_INVEST">Achat!#REF!</definedName>
    <definedName name="ETH_ACH_MOY">Achat!#REF!</definedName>
    <definedName name="ETH_ACH_QTE">Achat!#REF!</definedName>
    <definedName name="ETH_BNF">'A-V'!#REF!</definedName>
    <definedName name="ETH_RDT">'A-V'!#REF!</definedName>
    <definedName name="ETH_VEN_INVEST">Vente!#REF!</definedName>
    <definedName name="ETH_VEN_MOY">Vente!#REF!</definedName>
    <definedName name="ETH_VEN_QTE">Vente!#REF!</definedName>
    <definedName name="LINK">'A-V'!#REF!</definedName>
    <definedName name="LINK_ACH_INVEST">Achat!#REF!</definedName>
    <definedName name="LINK_ACH_MOY">Achat!#REF!</definedName>
    <definedName name="LINK_ACH_QTE">Achat!#REF!</definedName>
    <definedName name="LINK_BNF">'A-V'!#REF!</definedName>
    <definedName name="LINK_VEN_INVEST">Vente!#REF!</definedName>
    <definedName name="LINK_VEN_MOY">Vente!#REF!</definedName>
    <definedName name="LINK_VEN_QTE">Vente!#REF!</definedName>
    <definedName name="OPEN_ACH_INVEST">Achat!#REF!</definedName>
    <definedName name="OPEN_ACH_MOY">Achat!#REF!</definedName>
    <definedName name="OPEN_ACH_QTE">Achat!#REF!</definedName>
    <definedName name="PRXADA">Prix!$C$6</definedName>
    <definedName name="PRXBNB">#REF!</definedName>
    <definedName name="PRXBTC">Prix!$C$2</definedName>
    <definedName name="PRXETH">Prix!$C$3</definedName>
    <definedName name="PRXEURUSDC">#REF!</definedName>
    <definedName name="PRXLINK">Prix!$C$11</definedName>
    <definedName name="PRXRSR">Prix!$C$8</definedName>
    <definedName name="PRXSOL">Prix!$C$5</definedName>
    <definedName name="PRXSPX">Prix!$C$13</definedName>
    <definedName name="PRXTIA">Prix!$C$9</definedName>
    <definedName name="PRXTRX">Prix!$C$10</definedName>
    <definedName name="PRXXLM">Prix!$C$7</definedName>
    <definedName name="PRXXRP">Prix!$C$4</definedName>
    <definedName name="RSR_ACH_INVEST">Achat!#REF!</definedName>
    <definedName name="RSR_ACH_MOY">Achat!#REF!</definedName>
    <definedName name="RSR_ACH_QTE">Achat!#REF!</definedName>
    <definedName name="RSR_BNF">'A-V'!#REF!</definedName>
    <definedName name="RSR_RDT">'A-V'!#REF!</definedName>
    <definedName name="RSR_VEN_INVEST">Vente!#REF!</definedName>
    <definedName name="RSR_VEN_MOY">Vente!#REF!</definedName>
    <definedName name="RSR_VEN_QTE">Vente!#REF!</definedName>
    <definedName name="SOL_ACH_INVEST">Achat!#REF!</definedName>
    <definedName name="SOL_ACH_MOY">Achat!#REF!</definedName>
    <definedName name="SOL_ACH_QTE">Achat!#REF!</definedName>
    <definedName name="SOL_BNF">'A-V'!#REF!</definedName>
    <definedName name="SOL_RDT">'A-V'!#REF!</definedName>
    <definedName name="SOL_VEN_INVEST">Vente!#REF!</definedName>
    <definedName name="SOL_VEN_MOY">Vente!#REF!</definedName>
    <definedName name="SOL_VEN_QTE">Vente!#REF!</definedName>
    <definedName name="solver_eng" localSheetId="1" hidden="1">1</definedName>
    <definedName name="solver_neg" localSheetId="1" hidden="1">1</definedName>
    <definedName name="solver_num" localSheetId="1" hidden="1">0</definedName>
    <definedName name="solver_opt" localSheetId="1" hidden="1">Achat!#REF!</definedName>
    <definedName name="solver_typ" localSheetId="1" hidden="1">1</definedName>
    <definedName name="solver_val" localSheetId="1" hidden="1">0</definedName>
    <definedName name="solver_ver" localSheetId="1" hidden="1">3</definedName>
    <definedName name="SPX_ACH_INVEST">Achat!#REF!</definedName>
    <definedName name="SPX_ACH_MOY">Achat!#REF!</definedName>
    <definedName name="SPX_ACH_QTE">Achat!#REF!</definedName>
    <definedName name="SPX_BNF">'A-V'!#REF!</definedName>
    <definedName name="SPX_RDT">'A-V'!#REF!</definedName>
    <definedName name="SPX_VEN_INVEST">Vente!#REF!</definedName>
    <definedName name="SPX_VEN_MOY">Vente!#REF!</definedName>
    <definedName name="SPX_VEN_QTE">Vente!#REF!</definedName>
    <definedName name="Table1">#REF!</definedName>
    <definedName name="TIA_ACH_INVEST">Achat!#REF!</definedName>
    <definedName name="TIA_ACH_MOY">Achat!#REF!</definedName>
    <definedName name="TIA_ACH_QTE">Achat!#REF!</definedName>
    <definedName name="TIA_BNF">'A-V'!#REF!</definedName>
    <definedName name="TIA_RDT">'A-V'!#REF!</definedName>
    <definedName name="TIA_VEN_INVEST">Vente!#REF!</definedName>
    <definedName name="TIA_VEN_MOY">Vente!#REF!</definedName>
    <definedName name="TIA_VEN_QTE">Vente!#REF!</definedName>
    <definedName name="URADA">'A-V'!#REF!</definedName>
    <definedName name="URBTC">'A-V'!$A$5</definedName>
    <definedName name="URETH">'A-V'!#REF!</definedName>
    <definedName name="URLINK">'A-V'!#REF!</definedName>
    <definedName name="URRSR">'A-V'!#REF!</definedName>
    <definedName name="URSOL">'A-V'!#REF!</definedName>
    <definedName name="URSPX">'A-V'!#REF!</definedName>
    <definedName name="URTIA">'A-V'!#REF!</definedName>
    <definedName name="URXLM">'A-V'!#REF!</definedName>
    <definedName name="URXRP">'A-V'!#REF!</definedName>
    <definedName name="XLM_ACH_INVEST">Achat!#REF!</definedName>
    <definedName name="XLM_ACH_MOY">Achat!#REF!</definedName>
    <definedName name="XLM_ACH_QTE">Achat!#REF!</definedName>
    <definedName name="XLM_BNF">'A-V'!#REF!</definedName>
    <definedName name="XLM_RDT">'A-V'!#REF!</definedName>
    <definedName name="XLM_VEN_INVEST">Vente!#REF!</definedName>
    <definedName name="XLM_VEN_MOY">Vente!#REF!</definedName>
    <definedName name="XLM_VEN_QTE">Vente!#REF!</definedName>
    <definedName name="XRP_ACH_INVEST">Achat!#REF!</definedName>
    <definedName name="XRP_ACH_MOY">Achat!#REF!</definedName>
    <definedName name="XRP_ACH_QTE">Achat!#REF!</definedName>
    <definedName name="XRP_BNF">'A-V'!#REF!</definedName>
    <definedName name="XRP_RDT">'A-V'!#REF!</definedName>
    <definedName name="XRP_VEN_INVEST">Vente!#REF!</definedName>
    <definedName name="XRP_VEN_MOY">Vente!#REF!</definedName>
    <definedName name="XRP_VEN_QTE">Vente!#REF!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I19" i="1" s="1"/>
  <c r="E15" i="1"/>
  <c r="H17" i="1" s="1"/>
  <c r="K17" i="1" s="1"/>
  <c r="M17" i="1" s="1"/>
  <c r="H15" i="1"/>
  <c r="I15" i="1"/>
  <c r="J15" i="1"/>
  <c r="K15" i="1"/>
  <c r="M15" i="1"/>
  <c r="M21" i="1" s="1"/>
  <c r="E17" i="1"/>
  <c r="I17" i="1"/>
  <c r="J17" i="1"/>
  <c r="N17" i="1"/>
  <c r="E19" i="1"/>
  <c r="E21" i="1"/>
  <c r="J21" i="1"/>
  <c r="K21" i="1"/>
  <c r="D12" i="3"/>
  <c r="D11" i="3"/>
  <c r="D10" i="3"/>
  <c r="D9" i="3"/>
  <c r="D8" i="3"/>
  <c r="D7" i="3"/>
  <c r="D6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C4" i="3"/>
  <c r="F5" i="6"/>
  <c r="E5" i="6"/>
  <c r="D5" i="6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G4" i="4"/>
  <c r="F4" i="4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4" i="3" s="1"/>
  <c r="G4" i="3"/>
  <c r="F4" i="3"/>
  <c r="H4" i="4" l="1"/>
  <c r="J19" i="1"/>
  <c r="H19" i="1"/>
  <c r="K19" i="1" s="1"/>
  <c r="M19" i="1" s="1"/>
  <c r="E5" i="1"/>
  <c r="D23" i="4" l="1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C4" i="4"/>
  <c r="B4" i="4"/>
  <c r="E4" i="5"/>
  <c r="E3" i="5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E3" i="1"/>
  <c r="B4" i="3"/>
  <c r="A5" i="6" s="1"/>
  <c r="E1" i="1" s="1"/>
  <c r="I7" i="1" s="1"/>
  <c r="V3" i="1" l="1"/>
  <c r="D4" i="3"/>
  <c r="V1" i="1" s="1"/>
  <c r="J7" i="1"/>
  <c r="H3" i="1"/>
  <c r="E9" i="1"/>
  <c r="H5" i="1"/>
  <c r="H7" i="1"/>
  <c r="K7" i="1" s="1"/>
  <c r="C5" i="6"/>
  <c r="D4" i="4"/>
  <c r="B5" i="6" s="1"/>
  <c r="I3" i="1"/>
  <c r="J3" i="1" s="1"/>
  <c r="I5" i="1"/>
  <c r="V5" i="1" l="1"/>
  <c r="V7" i="1" s="1"/>
  <c r="V9" i="1" s="1"/>
  <c r="E7" i="1"/>
  <c r="S1" i="1"/>
  <c r="M7" i="1"/>
  <c r="K5" i="1"/>
  <c r="J5" i="1"/>
  <c r="K3" i="1"/>
  <c r="M3" i="1" s="1"/>
  <c r="M5" i="1" l="1"/>
  <c r="M9" i="1" s="1"/>
  <c r="K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EC497E-4D76-425F-B58D-1759BCB80567}" keepAlive="1" name="Requête - SPX" description="Connexion à la requête « SPX » dans le classeur." type="5" refreshedVersion="8" background="1" saveData="1">
    <dbPr connection="Provider=Microsoft.Mashup.OleDb.1;Data Source=$Workbook$;Location=SPX;Extended Properties=&quot;&quot;" command="SELECT * FROM [SPX]"/>
  </connection>
  <connection id="2" xr16:uid="{457A4123-F200-4791-A9B8-D3785E7D13E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<sst xmlns="http://schemas.openxmlformats.org/spreadsheetml/2006/main" count="97" uniqueCount="46">
  <si>
    <t>BTC</t>
  </si>
  <si>
    <t>XRP</t>
  </si>
  <si>
    <t>ADA</t>
  </si>
  <si>
    <t>SOL</t>
  </si>
  <si>
    <t>Unitées</t>
  </si>
  <si>
    <t>Take Profit</t>
  </si>
  <si>
    <t>Unité dispo</t>
  </si>
  <si>
    <t>Moyenne d'achat</t>
  </si>
  <si>
    <t>Cour actuel</t>
  </si>
  <si>
    <t>ETH</t>
  </si>
  <si>
    <t>XLM</t>
  </si>
  <si>
    <t>RSR</t>
  </si>
  <si>
    <t>Date</t>
  </si>
  <si>
    <t>Achat</t>
  </si>
  <si>
    <t>Montant</t>
  </si>
  <si>
    <t>Total</t>
  </si>
  <si>
    <t>Moyenne</t>
  </si>
  <si>
    <t>Invest</t>
  </si>
  <si>
    <t>USCD -&gt; EUR</t>
  </si>
  <si>
    <t>EUR -&gt; USDC</t>
  </si>
  <si>
    <t>$</t>
  </si>
  <si>
    <t>€</t>
  </si>
  <si>
    <t>Vente</t>
  </si>
  <si>
    <t>Rendement</t>
  </si>
  <si>
    <t>Unitées restantes</t>
  </si>
  <si>
    <t>Bénéfice</t>
  </si>
  <si>
    <t>Total $</t>
  </si>
  <si>
    <t>Token</t>
  </si>
  <si>
    <t>Price</t>
  </si>
  <si>
    <t>TRX</t>
  </si>
  <si>
    <t>TP1</t>
  </si>
  <si>
    <t>TP2</t>
  </si>
  <si>
    <t>TP3</t>
  </si>
  <si>
    <t>Stop loss</t>
  </si>
  <si>
    <t>SPX</t>
  </si>
  <si>
    <t>Unitées à vendre</t>
  </si>
  <si>
    <t>Prix de revient</t>
  </si>
  <si>
    <t>Benef</t>
  </si>
  <si>
    <t>TIA</t>
  </si>
  <si>
    <t>LINK</t>
  </si>
  <si>
    <t>Investissement total en €</t>
  </si>
  <si>
    <t>Investissement BTC en €</t>
  </si>
  <si>
    <t>BTC au prix actuel</t>
  </si>
  <si>
    <t>Plus value</t>
  </si>
  <si>
    <t>Net après impots</t>
  </si>
  <si>
    <t>Flat 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</si>
</sst>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"/>
    <numFmt numFmtId="166" formatCode="#,##0.00\ &quot;€&quot;"/>
    <numFmt numFmtId="167" formatCode="[$$-409]#,##0.00"/>
    <numFmt numFmtId="168" formatCode="[$$-409]#,##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2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05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2" fontId="0" fillId="0" borderId="25" xfId="0" applyNumberFormat="1" applyBorder="1"/>
    <xf numFmtId="164" fontId="0" fillId="0" borderId="22" xfId="0" applyNumberFormat="1" applyBorder="1"/>
    <xf numFmtId="1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1" applyNumberFormat="1" applyFont="1"/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13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0" fontId="0" fillId="0" borderId="6" xfId="0" applyBorder="1"/>
    <xf numFmtId="0" fontId="0" fillId="0" borderId="11" xfId="0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7" fontId="0" fillId="0" borderId="33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6" fontId="0" fillId="0" borderId="33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" fillId="0" borderId="3" xfId="0" applyFont="1" applyBorder="1" applyAlignment="1">
      <alignment horizontal="center" vertical="top"/>
    </xf>
    <xf numFmtId="0" fontId="1" fillId="0" borderId="28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167" fontId="0" fillId="0" borderId="0" xfId="0" applyNumberFormat="1" applyAlignment="1">
      <alignment horizontal="center" vertical="center"/>
    </xf>
    <xf numFmtId="167" fontId="0" fillId="0" borderId="27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0" fillId="0" borderId="4" xfId="3" applyNumberFormat="1" applyFont="1" applyBorder="1" applyAlignment="1">
      <alignment horizontal="center" vertical="center"/>
    </xf>
    <xf numFmtId="0" fontId="0" fillId="0" borderId="6" xfId="3" applyNumberFormat="1" applyFont="1" applyBorder="1" applyAlignment="1">
      <alignment horizontal="center" vertical="center"/>
    </xf>
    <xf numFmtId="0" fontId="0" fillId="0" borderId="0" xfId="3" applyNumberFormat="1" applyFont="1" applyAlignment="1">
      <alignment horizontal="center" vertical="center"/>
    </xf>
    <xf numFmtId="0" fontId="0" fillId="0" borderId="27" xfId="3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top"/>
    </xf>
    <xf numFmtId="0" fontId="1" fillId="0" borderId="27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0" fillId="0" borderId="45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7" fontId="0" fillId="0" borderId="42" xfId="0" applyNumberFormat="1" applyBorder="1" applyAlignment="1" applyProtection="1">
      <alignment horizontal="center" vertical="center"/>
      <protection hidden="1"/>
    </xf>
    <xf numFmtId="167" fontId="0" fillId="0" borderId="24" xfId="0" applyNumberFormat="1" applyBorder="1" applyAlignment="1" applyProtection="1">
      <alignment horizontal="center" vertical="center"/>
      <protection hidden="1"/>
    </xf>
    <xf numFmtId="167" fontId="0" fillId="0" borderId="42" xfId="0" applyNumberFormat="1" applyBorder="1" applyAlignment="1">
      <alignment horizontal="center" vertical="center"/>
    </xf>
    <xf numFmtId="167" fontId="0" fillId="0" borderId="42" xfId="1" applyNumberFormat="1" applyFont="1" applyBorder="1" applyAlignment="1" applyProtection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  <xf numFmtId="10" fontId="0" fillId="0" borderId="4" xfId="2" applyNumberFormat="1" applyFont="1" applyBorder="1" applyAlignment="1">
      <alignment horizontal="center" vertical="center"/>
    </xf>
    <xf numFmtId="0" fontId="0" fillId="0" borderId="41" xfId="0" applyBorder="1"/>
    <xf numFmtId="0" fontId="0" fillId="0" borderId="37" xfId="0" applyBorder="1"/>
    <xf numFmtId="0" fontId="0" fillId="0" borderId="38" xfId="0" applyBorder="1"/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Milliers" xfId="1" builtinId="3"/>
    <cellStyle name="Monétaire" xfId="3" builtinId="4"/>
    <cellStyle name="Normal" xfId="0" builtinId="0"/>
    <cellStyle name="Pourcentage" xfId="2" builtinId="5"/>
  </cellStyles>
  <dxfs count="5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3298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0</xdr:row>
      <xdr:rowOff>0</xdr:rowOff>
    </xdr:from>
    <xdr:ext cx="1514475" cy="1552574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A034928-1D14-1FC0-F669-27EED1D00C4E}"/>
            </a:ext>
          </a:extLst>
        </xdr:cNvPr>
        <xdr:cNvSpPr/>
      </xdr:nvSpPr>
      <xdr:spPr>
        <a:xfrm>
          <a:off x="9525" y="0"/>
          <a:ext cx="1514475" cy="1552574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44000"/>
          </a:blip>
          <a:srcRect/>
          <a:stretch>
            <a:fillRect/>
          </a:stretch>
        </a:blipFill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561975</xdr:colOff>
      <xdr:row>0</xdr:row>
      <xdr:rowOff>0</xdr:rowOff>
    </xdr:from>
    <xdr:to>
      <xdr:col>1</xdr:col>
      <xdr:colOff>190500</xdr:colOff>
      <xdr:row>2</xdr:row>
      <xdr:rowOff>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EC8C262-06BF-EDA2-7CE7-FA283108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" y="0"/>
          <a:ext cx="390525" cy="390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0</xdr:row>
      <xdr:rowOff>0</xdr:rowOff>
    </xdr:from>
    <xdr:to>
      <xdr:col>1</xdr:col>
      <xdr:colOff>171450</xdr:colOff>
      <xdr:row>2</xdr:row>
      <xdr:rowOff>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757DA092-28C9-40ED-B244-43C374D3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925" y="0"/>
          <a:ext cx="390525" cy="390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561975</xdr:colOff>
      <xdr:row>0</xdr:row>
      <xdr:rowOff>0</xdr:rowOff>
    </xdr:from>
    <xdr:to>
      <xdr:col>1</xdr:col>
      <xdr:colOff>190500</xdr:colOff>
      <xdr:row>2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45EEB57-9BEA-4351-8C8C-2D80A12D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" y="0"/>
          <a:ext cx="390525" cy="390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7B0B9B4-38E2-48C0-A33D-859B7ED8BAFF}" autoFormatId="16" applyNumberFormats="0" applyBorderFormats="0" applyFontFormats="0" applyPatternFormats="0" applyAlignmentFormats="0" applyWidthHeightFormats="0">
  <queryTableRefresh nextId="5">
    <queryTableFields count="2">
      <queryTableField id="3" name="Token" tableColumnId="3"/>
      <queryTableField id="2" name="Price" tableColumnId="2"/>
    </queryTableFields>
    <queryTableDeletedFields count="1">
      <deletedField name="Token"/>
    </queryTableDeleted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EC1B18-E1F0-42E4-BBAA-00BD529B5CB2}" name="Tableau1" displayName="Tableau1" ref="Z1:Z11" totalsRowShown="0">
  <autoFilter ref="Z1:Z11" xr:uid="{32EC1B18-E1F0-42E4-BBAA-00BD529B5CB2}"/>
  <tableColumns count="1">
    <tableColumn id="1" xr3:uid="{D62B195E-31D9-41CB-A999-94E1B0102567}" name="Toke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3993D9-29C8-497F-8D77-FC0A822EE3E6}" name="Tableau1_1" displayName="Tableau1_1" ref="B1:C11" tableType="queryTable" totalsRowShown="0">
  <autoFilter ref="B1:C11" xr:uid="{C43993D9-29C8-497F-8D77-FC0A822EE3E6}"/>
  <tableColumns count="2">
    <tableColumn id="3" xr3:uid="{D0EE5F5D-8547-41D4-A229-C59339CFC84B}" uniqueName="3" name="Token" queryTableFieldId="3" dataDxfId="4"/>
    <tableColumn id="2" xr3:uid="{2020995E-B72F-46AF-998B-D0B5FF6FD7A0}" uniqueName="2" name="Price" queryTableFieldId="2" dataDxfId="3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65870-860F-4AE8-BFD3-8B0CAE15828F}">
  <sheetPr codeName="Feuil11"/>
  <dimension ref="A1:Z21"/>
  <sheetViews>
    <sheetView tabSelected="1" showRuler="0" zoomScale="80" zoomScaleNormal="80" workbookViewId="0">
      <selection activeCell="B26" sqref="B26"/>
    </sheetView>
  </sheetViews>
  <sheetFormatPr baseColWidth="10" defaultRowHeight="15" x14ac:dyDescent="0.25"/>
  <cols>
    <col min="1" max="6" width="11.42578125" style="3"/>
    <col min="7" max="10" width="11.5703125" style="3" customWidth="1"/>
    <col min="11" max="16" width="11.42578125" style="3"/>
    <col min="17" max="17" width="9.42578125" style="3" customWidth="1"/>
    <col min="18" max="18" width="11.42578125" style="3"/>
    <col min="19" max="19" width="11.7109375" style="3" customWidth="1"/>
    <col min="20" max="16384" width="11.42578125" style="3"/>
  </cols>
  <sheetData>
    <row r="1" spans="1:26" ht="15" customHeight="1" x14ac:dyDescent="0.25">
      <c r="A1" s="75" t="s">
        <v>0</v>
      </c>
      <c r="B1" s="86"/>
      <c r="C1" s="89" t="s">
        <v>6</v>
      </c>
      <c r="D1" s="90"/>
      <c r="E1" s="90">
        <f>URBTC</f>
        <v>0</v>
      </c>
      <c r="F1" s="90"/>
      <c r="G1" s="64" t="s">
        <v>5</v>
      </c>
      <c r="H1" s="44"/>
      <c r="I1" s="60" t="s">
        <v>35</v>
      </c>
      <c r="J1" s="60" t="s">
        <v>36</v>
      </c>
      <c r="K1" s="43" t="s">
        <v>22</v>
      </c>
      <c r="L1" s="44"/>
      <c r="M1" s="59" t="s">
        <v>37</v>
      </c>
      <c r="N1" s="64"/>
      <c r="O1" s="44"/>
      <c r="Q1" s="50" t="s">
        <v>40</v>
      </c>
      <c r="R1" s="51"/>
      <c r="S1" s="56" t="e">
        <f>(BTC_ACH_INVEST+XRP_ACH_INVEST+ETH_ACH_INVEST+ADA_ACH_INVEST+SPX_ACH_INVEST+LINK_ACH_INVEST+TIA_ACH_INVEST+XLM_ACH_INVEST+RSR_ACH_INVEST+OPEN_ACH_INVEST)*0.86</f>
        <v>#REF!</v>
      </c>
      <c r="T1" s="50" t="s">
        <v>41</v>
      </c>
      <c r="U1" s="51"/>
      <c r="V1" s="54">
        <f>BTC_ACH_INVEST*0.86</f>
        <v>0</v>
      </c>
      <c r="Z1" t="s">
        <v>27</v>
      </c>
    </row>
    <row r="2" spans="1:26" ht="15.75" thickBot="1" x14ac:dyDescent="0.3">
      <c r="A2" s="76"/>
      <c r="B2" s="87"/>
      <c r="C2" s="89"/>
      <c r="D2" s="90"/>
      <c r="E2" s="90"/>
      <c r="F2" s="90"/>
      <c r="G2" s="66"/>
      <c r="H2" s="71"/>
      <c r="I2" s="61"/>
      <c r="J2" s="61"/>
      <c r="K2" s="45"/>
      <c r="L2" s="46"/>
      <c r="M2" s="48"/>
      <c r="N2" s="66"/>
      <c r="O2" s="46"/>
      <c r="Q2" s="52"/>
      <c r="R2" s="53"/>
      <c r="S2" s="57"/>
      <c r="T2" s="52"/>
      <c r="U2" s="53"/>
      <c r="V2" s="55"/>
      <c r="Z2" t="s">
        <v>0</v>
      </c>
    </row>
    <row r="3" spans="1:26" x14ac:dyDescent="0.25">
      <c r="A3" s="76"/>
      <c r="B3" s="87"/>
      <c r="C3" s="89" t="s">
        <v>7</v>
      </c>
      <c r="D3" s="90"/>
      <c r="E3" s="95" t="e">
        <f>BTC_ACH_MOY</f>
        <v>#DIV/0!</v>
      </c>
      <c r="F3" s="95"/>
      <c r="G3" s="64" t="s">
        <v>30</v>
      </c>
      <c r="H3" s="99" t="e">
        <f>E3*1.2</f>
        <v>#DIV/0!</v>
      </c>
      <c r="I3" s="44">
        <f>E1*0.2</f>
        <v>0</v>
      </c>
      <c r="J3" s="59" t="e">
        <f>I3*E3</f>
        <v>#DIV/0!</v>
      </c>
      <c r="K3" s="43" t="e">
        <f>I3*H3</f>
        <v>#DIV/0!</v>
      </c>
      <c r="L3" s="44"/>
      <c r="M3" s="63" t="e">
        <f>K3-J3</f>
        <v>#DIV/0!</v>
      </c>
      <c r="N3" s="64"/>
      <c r="O3" s="44"/>
      <c r="T3" s="43" t="s">
        <v>42</v>
      </c>
      <c r="U3" s="44"/>
      <c r="V3" s="47">
        <f>(BTC_ACH_QTE*E5)*0.86</f>
        <v>0</v>
      </c>
      <c r="Z3" t="s">
        <v>9</v>
      </c>
    </row>
    <row r="4" spans="1:26" ht="15.75" thickBot="1" x14ac:dyDescent="0.3">
      <c r="A4" s="76"/>
      <c r="B4" s="87"/>
      <c r="C4" s="89"/>
      <c r="D4" s="90"/>
      <c r="E4" s="95"/>
      <c r="F4" s="95"/>
      <c r="G4" s="102"/>
      <c r="H4" s="100"/>
      <c r="I4" s="70"/>
      <c r="J4" s="63"/>
      <c r="K4" s="69"/>
      <c r="L4" s="70"/>
      <c r="M4" s="67"/>
      <c r="N4" s="66"/>
      <c r="O4" s="46"/>
      <c r="T4" s="45"/>
      <c r="U4" s="46"/>
      <c r="V4" s="49"/>
      <c r="Z4" t="s">
        <v>1</v>
      </c>
    </row>
    <row r="5" spans="1:26" x14ac:dyDescent="0.25">
      <c r="A5" s="76"/>
      <c r="B5" s="87"/>
      <c r="C5" s="89" t="s">
        <v>8</v>
      </c>
      <c r="D5" s="90"/>
      <c r="E5" s="96">
        <f>PRXBTC</f>
        <v>87366.31</v>
      </c>
      <c r="F5" s="96"/>
      <c r="G5" s="103" t="s">
        <v>31</v>
      </c>
      <c r="H5" s="100" t="e">
        <f>E3*1.3</f>
        <v>#DIV/0!</v>
      </c>
      <c r="I5" s="73">
        <f>E1*0.3</f>
        <v>0</v>
      </c>
      <c r="J5" s="74" t="e">
        <f>I5*E3</f>
        <v>#DIV/0!</v>
      </c>
      <c r="K5" s="72" t="e">
        <f>I5*H5</f>
        <v>#DIV/0!</v>
      </c>
      <c r="L5" s="73"/>
      <c r="M5" s="63" t="e">
        <f t="shared" ref="M5" si="0">K5-J5</f>
        <v>#DIV/0!</v>
      </c>
      <c r="N5" s="43"/>
      <c r="O5" s="44"/>
      <c r="T5" s="43" t="s">
        <v>43</v>
      </c>
      <c r="U5" s="44"/>
      <c r="V5" s="47">
        <f>V3-V1</f>
        <v>0</v>
      </c>
      <c r="Z5" t="s">
        <v>3</v>
      </c>
    </row>
    <row r="6" spans="1:26" ht="15.75" thickBot="1" x14ac:dyDescent="0.3">
      <c r="A6" s="76"/>
      <c r="B6" s="87"/>
      <c r="C6" s="89"/>
      <c r="D6" s="90"/>
      <c r="E6" s="96"/>
      <c r="F6" s="96"/>
      <c r="G6" s="102"/>
      <c r="H6" s="100"/>
      <c r="I6" s="70"/>
      <c r="J6" s="63"/>
      <c r="K6" s="69"/>
      <c r="L6" s="70"/>
      <c r="M6" s="67"/>
      <c r="N6" s="45"/>
      <c r="O6" s="46"/>
      <c r="T6" s="45"/>
      <c r="U6" s="46"/>
      <c r="V6" s="49"/>
      <c r="Z6" t="s">
        <v>2</v>
      </c>
    </row>
    <row r="7" spans="1:26" x14ac:dyDescent="0.25">
      <c r="A7" s="76"/>
      <c r="B7" s="87"/>
      <c r="C7" s="89" t="s">
        <v>26</v>
      </c>
      <c r="D7" s="90"/>
      <c r="E7" s="93">
        <f>BTC_ACH_INVEST</f>
        <v>0</v>
      </c>
      <c r="F7" s="93"/>
      <c r="G7" s="58" t="s">
        <v>32</v>
      </c>
      <c r="H7" s="100" t="e">
        <f>E3*1.5</f>
        <v>#DIV/0!</v>
      </c>
      <c r="I7" s="73">
        <f>E1*0.5</f>
        <v>0</v>
      </c>
      <c r="J7" s="74" t="e">
        <f>I7*E3</f>
        <v>#DIV/0!</v>
      </c>
      <c r="K7" s="65" t="e">
        <f>I7*H7</f>
        <v>#DIV/0!</v>
      </c>
      <c r="L7" s="71"/>
      <c r="M7" s="67" t="e">
        <f t="shared" ref="M7" si="1">K7-J7</f>
        <v>#DIV/0!</v>
      </c>
      <c r="T7" s="43" t="s">
        <v>45</v>
      </c>
      <c r="U7" s="44"/>
      <c r="V7" s="47">
        <f>(V5/100)*30</f>
        <v>0</v>
      </c>
      <c r="Z7" t="s">
        <v>10</v>
      </c>
    </row>
    <row r="8" spans="1:26" ht="15.75" thickBot="1" x14ac:dyDescent="0.3">
      <c r="A8" s="77"/>
      <c r="B8" s="88"/>
      <c r="C8" s="91"/>
      <c r="D8" s="92"/>
      <c r="E8" s="94"/>
      <c r="F8" s="94"/>
      <c r="G8" s="66"/>
      <c r="H8" s="101"/>
      <c r="I8" s="46"/>
      <c r="J8" s="48"/>
      <c r="K8" s="45"/>
      <c r="L8" s="46"/>
      <c r="M8" s="68"/>
      <c r="T8" s="45"/>
      <c r="U8" s="46"/>
      <c r="V8" s="48"/>
      <c r="Z8" t="s">
        <v>11</v>
      </c>
    </row>
    <row r="9" spans="1:26" x14ac:dyDescent="0.25">
      <c r="E9" s="97" t="e">
        <f>((E5-E3)/E3)</f>
        <v>#DIV/0!</v>
      </c>
      <c r="F9" s="97"/>
      <c r="K9" s="64" t="e">
        <f>SUM(K3:L8)</f>
        <v>#DIV/0!</v>
      </c>
      <c r="L9" s="64"/>
      <c r="M9" s="3" t="e">
        <f>SUM(M3:M8)</f>
        <v>#DIV/0!</v>
      </c>
      <c r="T9" s="43" t="s">
        <v>44</v>
      </c>
      <c r="U9" s="44"/>
      <c r="V9" s="47">
        <f>V5-V7</f>
        <v>0</v>
      </c>
      <c r="Z9" t="s">
        <v>38</v>
      </c>
    </row>
    <row r="10" spans="1:26" ht="15.75" thickBot="1" x14ac:dyDescent="0.3">
      <c r="T10" s="45"/>
      <c r="U10" s="46"/>
      <c r="V10" s="48"/>
      <c r="Z10" t="s">
        <v>29</v>
      </c>
    </row>
    <row r="11" spans="1:26" x14ac:dyDescent="0.25">
      <c r="Z11" t="s">
        <v>39</v>
      </c>
    </row>
    <row r="12" spans="1:26" ht="15.75" thickBot="1" x14ac:dyDescent="0.3"/>
    <row r="13" spans="1:26" ht="30" customHeight="1" x14ac:dyDescent="0.25">
      <c r="A13" s="58"/>
      <c r="B13" s="58"/>
      <c r="C13" s="43" t="s">
        <v>6</v>
      </c>
      <c r="D13" s="64"/>
      <c r="E13" s="82" t="e">
        <f>UR</f>
        <v>#NAME?</v>
      </c>
      <c r="F13" s="83"/>
      <c r="G13" s="43" t="s">
        <v>5</v>
      </c>
      <c r="H13" s="44"/>
      <c r="I13" s="60" t="s">
        <v>35</v>
      </c>
      <c r="J13" s="60" t="s">
        <v>36</v>
      </c>
      <c r="K13" s="43" t="s">
        <v>22</v>
      </c>
      <c r="L13" s="44"/>
      <c r="M13" s="59" t="s">
        <v>37</v>
      </c>
      <c r="N13" s="43" t="s">
        <v>33</v>
      </c>
      <c r="O13" s="44"/>
    </row>
    <row r="14" spans="1:26" ht="15" customHeight="1" thickBot="1" x14ac:dyDescent="0.3">
      <c r="A14" s="58"/>
      <c r="B14" s="58"/>
      <c r="C14" s="65"/>
      <c r="D14" s="58"/>
      <c r="E14" s="84"/>
      <c r="F14" s="85"/>
      <c r="G14" s="45"/>
      <c r="H14" s="46"/>
      <c r="I14" s="61"/>
      <c r="J14" s="61"/>
      <c r="K14" s="45"/>
      <c r="L14" s="46"/>
      <c r="M14" s="48"/>
      <c r="N14" s="45"/>
      <c r="O14" s="46"/>
    </row>
    <row r="15" spans="1:26" x14ac:dyDescent="0.25">
      <c r="A15" s="58"/>
      <c r="B15" s="58"/>
      <c r="C15" s="65" t="s">
        <v>7</v>
      </c>
      <c r="D15" s="58"/>
      <c r="E15" s="78" t="e">
        <f>_ACH_MOY</f>
        <v>#NAME?</v>
      </c>
      <c r="F15" s="79"/>
      <c r="G15" s="59" t="s">
        <v>30</v>
      </c>
      <c r="H15" s="59" t="e">
        <f>E15*1.2</f>
        <v>#NAME?</v>
      </c>
      <c r="I15" s="59" t="e">
        <f>E13*0.2</f>
        <v>#NAME?</v>
      </c>
      <c r="J15" s="59" t="e">
        <f>I15*E15</f>
        <v>#NAME?</v>
      </c>
      <c r="K15" s="43" t="e">
        <f>I15*H15</f>
        <v>#NAME?</v>
      </c>
      <c r="L15" s="44"/>
      <c r="M15" s="59" t="e">
        <f>K15-J15</f>
        <v>#NAME?</v>
      </c>
      <c r="N15" s="43"/>
      <c r="O15" s="44"/>
    </row>
    <row r="16" spans="1:26" ht="15.75" thickBot="1" x14ac:dyDescent="0.3">
      <c r="A16" s="58"/>
      <c r="B16" s="58"/>
      <c r="C16" s="65"/>
      <c r="D16" s="58"/>
      <c r="E16" s="78"/>
      <c r="F16" s="79"/>
      <c r="G16" s="63"/>
      <c r="H16" s="63"/>
      <c r="I16" s="63"/>
      <c r="J16" s="63"/>
      <c r="K16" s="69"/>
      <c r="L16" s="70"/>
      <c r="M16" s="63"/>
      <c r="N16" s="45"/>
      <c r="O16" s="46"/>
    </row>
    <row r="17" spans="1:15" x14ac:dyDescent="0.25">
      <c r="A17" s="58"/>
      <c r="B17" s="58"/>
      <c r="C17" s="65" t="s">
        <v>8</v>
      </c>
      <c r="D17" s="58"/>
      <c r="E17" s="78" t="e">
        <f>PRX</f>
        <v>#NAME?</v>
      </c>
      <c r="F17" s="79"/>
      <c r="G17" s="62" t="s">
        <v>31</v>
      </c>
      <c r="H17" s="62" t="e">
        <f>E15*1.3</f>
        <v>#NAME?</v>
      </c>
      <c r="I17" s="62" t="e">
        <f>E13*0.3</f>
        <v>#NAME?</v>
      </c>
      <c r="J17" s="62" t="e">
        <f>I17*E15</f>
        <v>#NAME?</v>
      </c>
      <c r="K17" s="72" t="e">
        <f>I17*H17</f>
        <v>#NAME?</v>
      </c>
      <c r="L17" s="73"/>
      <c r="M17" s="62" t="e">
        <f t="shared" ref="M17" si="2">K17-J17</f>
        <v>#NAME?</v>
      </c>
      <c r="N17" s="43" t="e">
        <f>(#REF!-_ACH_MOY)/_ACH_MOY*100</f>
        <v>#REF!</v>
      </c>
      <c r="O17" s="44"/>
    </row>
    <row r="18" spans="1:15" ht="15.75" thickBot="1" x14ac:dyDescent="0.3">
      <c r="A18" s="58"/>
      <c r="B18" s="58"/>
      <c r="C18" s="65"/>
      <c r="D18" s="58"/>
      <c r="E18" s="78"/>
      <c r="F18" s="79"/>
      <c r="G18" s="63"/>
      <c r="H18" s="63"/>
      <c r="I18" s="63"/>
      <c r="J18" s="63"/>
      <c r="K18" s="69"/>
      <c r="L18" s="70"/>
      <c r="M18" s="63"/>
      <c r="N18" s="45"/>
      <c r="O18" s="46"/>
    </row>
    <row r="19" spans="1:15" x14ac:dyDescent="0.25">
      <c r="A19" s="58"/>
      <c r="B19" s="58"/>
      <c r="C19" s="65" t="s">
        <v>26</v>
      </c>
      <c r="D19" s="58"/>
      <c r="E19" s="78" t="e">
        <f>_ACH_INVEST-_VEN_INVEST</f>
        <v>#NAME?</v>
      </c>
      <c r="F19" s="79"/>
      <c r="G19" s="62" t="s">
        <v>32</v>
      </c>
      <c r="H19" s="62" t="e">
        <f>E15*1.5</f>
        <v>#NAME?</v>
      </c>
      <c r="I19" s="62" t="e">
        <f>E13*0.5</f>
        <v>#NAME?</v>
      </c>
      <c r="J19" s="62" t="e">
        <f>I19*E15</f>
        <v>#NAME?</v>
      </c>
      <c r="K19" s="72" t="e">
        <f>I19*H19</f>
        <v>#NAME?</v>
      </c>
      <c r="L19" s="73"/>
      <c r="M19" s="62" t="e">
        <f t="shared" ref="M19" si="3">K19-J19</f>
        <v>#NAME?</v>
      </c>
    </row>
    <row r="20" spans="1:15" ht="15.75" thickBot="1" x14ac:dyDescent="0.3">
      <c r="A20" s="58"/>
      <c r="B20" s="58"/>
      <c r="C20" s="45"/>
      <c r="D20" s="66"/>
      <c r="E20" s="80"/>
      <c r="F20" s="81"/>
      <c r="G20" s="48"/>
      <c r="H20" s="48"/>
      <c r="I20" s="48"/>
      <c r="J20" s="48"/>
      <c r="K20" s="45"/>
      <c r="L20" s="46"/>
      <c r="M20" s="48"/>
    </row>
    <row r="21" spans="1:15" x14ac:dyDescent="0.25">
      <c r="E21" s="98" t="e">
        <f>((E17-E15)/E15)</f>
        <v>#NAME?</v>
      </c>
      <c r="F21" s="98"/>
      <c r="J21" s="3" t="e">
        <f>SUM(J15:J20)</f>
        <v>#NAME?</v>
      </c>
      <c r="K21" s="64" t="e">
        <f>SUM(K15:L20)</f>
        <v>#NAME?</v>
      </c>
      <c r="L21" s="64"/>
      <c r="M21" s="3" t="e">
        <f>SUM(M15:M20)</f>
        <v>#NAME?</v>
      </c>
    </row>
  </sheetData>
  <mergeCells count="86">
    <mergeCell ref="E21:F21"/>
    <mergeCell ref="K21:L21"/>
    <mergeCell ref="J19:J20"/>
    <mergeCell ref="J17:J18"/>
    <mergeCell ref="J15:J16"/>
    <mergeCell ref="K15:L16"/>
    <mergeCell ref="K17:L18"/>
    <mergeCell ref="K19:L20"/>
    <mergeCell ref="E15:F16"/>
    <mergeCell ref="E13:F14"/>
    <mergeCell ref="E19:F20"/>
    <mergeCell ref="E17:F18"/>
    <mergeCell ref="H15:H16"/>
    <mergeCell ref="M19:M20"/>
    <mergeCell ref="I19:I20"/>
    <mergeCell ref="M17:M18"/>
    <mergeCell ref="M15:M16"/>
    <mergeCell ref="I15:I16"/>
    <mergeCell ref="I17:I18"/>
    <mergeCell ref="I1:I2"/>
    <mergeCell ref="I3:I4"/>
    <mergeCell ref="I7:I8"/>
    <mergeCell ref="I5:I6"/>
    <mergeCell ref="N5:O6"/>
    <mergeCell ref="K9:L9"/>
    <mergeCell ref="N1:O2"/>
    <mergeCell ref="K1:L2"/>
    <mergeCell ref="J1:J2"/>
    <mergeCell ref="M1:M2"/>
    <mergeCell ref="M7:M8"/>
    <mergeCell ref="G1:H2"/>
    <mergeCell ref="G3:G4"/>
    <mergeCell ref="G5:G6"/>
    <mergeCell ref="G7:G8"/>
    <mergeCell ref="H3:H4"/>
    <mergeCell ref="H5:H6"/>
    <mergeCell ref="H7:H8"/>
    <mergeCell ref="K3:L4"/>
    <mergeCell ref="K5:L6"/>
    <mergeCell ref="K7:L8"/>
    <mergeCell ref="N3:O4"/>
    <mergeCell ref="J7:J8"/>
    <mergeCell ref="J5:J6"/>
    <mergeCell ref="J3:J4"/>
    <mergeCell ref="M5:M6"/>
    <mergeCell ref="M3:M4"/>
    <mergeCell ref="E1:F2"/>
    <mergeCell ref="E3:F4"/>
    <mergeCell ref="E5:F6"/>
    <mergeCell ref="E9:F9"/>
    <mergeCell ref="E7:F8"/>
    <mergeCell ref="A1:B8"/>
    <mergeCell ref="C1:D2"/>
    <mergeCell ref="C3:D4"/>
    <mergeCell ref="C5:D6"/>
    <mergeCell ref="C7:D8"/>
    <mergeCell ref="Q1:R2"/>
    <mergeCell ref="S1:S2"/>
    <mergeCell ref="A13:B20"/>
    <mergeCell ref="N17:O18"/>
    <mergeCell ref="N15:O16"/>
    <mergeCell ref="N13:O14"/>
    <mergeCell ref="M13:M14"/>
    <mergeCell ref="K13:L14"/>
    <mergeCell ref="J13:J14"/>
    <mergeCell ref="I13:I14"/>
    <mergeCell ref="G19:G20"/>
    <mergeCell ref="G17:G18"/>
    <mergeCell ref="G15:G16"/>
    <mergeCell ref="G13:H14"/>
    <mergeCell ref="C13:D14"/>
    <mergeCell ref="C15:D16"/>
    <mergeCell ref="C17:D18"/>
    <mergeCell ref="C19:D20"/>
    <mergeCell ref="H19:H20"/>
    <mergeCell ref="H17:H18"/>
    <mergeCell ref="T9:U10"/>
    <mergeCell ref="V9:V10"/>
    <mergeCell ref="T3:U4"/>
    <mergeCell ref="V3:V4"/>
    <mergeCell ref="T5:U6"/>
    <mergeCell ref="V5:V6"/>
    <mergeCell ref="T7:U8"/>
    <mergeCell ref="V7:V8"/>
    <mergeCell ref="T1:U2"/>
    <mergeCell ref="V1:V2"/>
  </mergeCells>
  <conditionalFormatting sqref="E9:F9">
    <cfRule type="cellIs" dxfId="2" priority="1" operator="lessThan">
      <formula>0</formula>
    </cfRule>
    <cfRule type="cellIs" dxfId="1" priority="2" operator="lessThan">
      <formula>0.1</formula>
    </cfRule>
    <cfRule type="cellIs" dxfId="0" priority="3" operator="greaterThan">
      <formula>0.1</formula>
    </cfRule>
  </conditionalFormatting>
  <pageMargins left="0.7" right="0.7" top="0.75" bottom="0.75" header="0.3" footer="0.3"/>
  <pageSetup paperSize="9" orientation="portrait" horizontalDpi="4294967293" verticalDpi="0" r:id="rId1"/>
  <headerFooter scaleWithDoc="0"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8DD77-494A-4860-B4A9-09246DE6D10F}">
  <sheetPr codeName="Feuil2"/>
  <dimension ref="A1:H50"/>
  <sheetViews>
    <sheetView workbookViewId="0">
      <selection activeCell="E3" sqref="E1:AR1048576"/>
    </sheetView>
  </sheetViews>
  <sheetFormatPr baseColWidth="10" defaultRowHeight="15" x14ac:dyDescent="0.25"/>
  <cols>
    <col min="1" max="1" width="11.42578125" style="3"/>
    <col min="2" max="2" width="11.42578125" style="6"/>
    <col min="3" max="3" width="12" style="37" bestFit="1" customWidth="1"/>
    <col min="4" max="4" width="11.42578125" style="40"/>
    <col min="5" max="16384" width="11.42578125" style="3"/>
  </cols>
  <sheetData>
    <row r="1" spans="1:8" x14ac:dyDescent="0.25">
      <c r="A1" s="43" t="s">
        <v>0</v>
      </c>
      <c r="B1" s="64"/>
      <c r="C1" s="64"/>
      <c r="D1" s="44"/>
      <c r="E1" s="43"/>
      <c r="F1" s="64"/>
      <c r="G1" s="64"/>
      <c r="H1" s="44"/>
    </row>
    <row r="2" spans="1:8" ht="15.75" thickBot="1" x14ac:dyDescent="0.3">
      <c r="A2" s="45"/>
      <c r="B2" s="66"/>
      <c r="C2" s="66"/>
      <c r="D2" s="46"/>
      <c r="E2" s="45"/>
      <c r="F2" s="66"/>
      <c r="G2" s="66"/>
      <c r="H2" s="46"/>
    </row>
    <row r="3" spans="1:8" ht="15.75" thickBot="1" x14ac:dyDescent="0.3">
      <c r="A3" s="1"/>
      <c r="B3" s="2" t="s">
        <v>15</v>
      </c>
      <c r="C3" s="35" t="s">
        <v>16</v>
      </c>
      <c r="D3" s="35" t="s">
        <v>17</v>
      </c>
      <c r="E3" s="1"/>
      <c r="F3" s="2" t="s">
        <v>15</v>
      </c>
      <c r="G3" s="2" t="s">
        <v>16</v>
      </c>
      <c r="H3" s="2" t="s">
        <v>17</v>
      </c>
    </row>
    <row r="4" spans="1:8" ht="15.75" thickBot="1" x14ac:dyDescent="0.3">
      <c r="A4" s="1"/>
      <c r="B4" s="3">
        <f>SUM(B6:B100)</f>
        <v>0</v>
      </c>
      <c r="C4" s="37" t="e">
        <f>SUMPRODUCT(C6:C100,B6:B100)/SUM(B6:B100)</f>
        <v>#DIV/0!</v>
      </c>
      <c r="D4" s="39">
        <f>SUM(D6:D100)</f>
        <v>0</v>
      </c>
      <c r="E4" s="11"/>
      <c r="F4" s="9">
        <f>SUM(F6:F100)</f>
        <v>0</v>
      </c>
      <c r="G4" s="9" t="e">
        <f>SUMPRODUCT(G6:G100,F6:F100)/SUM(F6:F100)</f>
        <v>#DIV/0!</v>
      </c>
      <c r="H4" s="8">
        <f>SUM(H6:H100)</f>
        <v>0</v>
      </c>
    </row>
    <row r="5" spans="1:8" ht="15.75" thickBot="1" x14ac:dyDescent="0.3">
      <c r="A5" s="1" t="s">
        <v>12</v>
      </c>
      <c r="B5" s="10" t="s">
        <v>4</v>
      </c>
      <c r="C5" s="36" t="s">
        <v>13</v>
      </c>
      <c r="D5" s="39" t="s">
        <v>14</v>
      </c>
      <c r="E5" s="1" t="s">
        <v>12</v>
      </c>
      <c r="F5" s="4" t="s">
        <v>4</v>
      </c>
      <c r="G5" s="2" t="s">
        <v>13</v>
      </c>
      <c r="H5" s="5" t="s">
        <v>14</v>
      </c>
    </row>
    <row r="6" spans="1:8" x14ac:dyDescent="0.25">
      <c r="A6" s="29"/>
      <c r="B6" s="30"/>
      <c r="C6" s="38"/>
      <c r="D6" s="40">
        <f t="shared" ref="D6:D12" si="0">(C6*B6)</f>
        <v>0</v>
      </c>
      <c r="E6" s="19"/>
      <c r="F6" s="6"/>
      <c r="H6" s="31">
        <f t="shared" ref="H6:H30" si="1">(G6*F6)</f>
        <v>0</v>
      </c>
    </row>
    <row r="7" spans="1:8" x14ac:dyDescent="0.25">
      <c r="A7" s="19"/>
      <c r="D7" s="40">
        <f t="shared" si="0"/>
        <v>0</v>
      </c>
      <c r="F7" s="6"/>
      <c r="H7" s="7">
        <f t="shared" si="1"/>
        <v>0</v>
      </c>
    </row>
    <row r="8" spans="1:8" x14ac:dyDescent="0.25">
      <c r="A8" s="19"/>
      <c r="D8" s="40">
        <f t="shared" si="0"/>
        <v>0</v>
      </c>
      <c r="F8" s="6"/>
      <c r="H8" s="7">
        <f t="shared" si="1"/>
        <v>0</v>
      </c>
    </row>
    <row r="9" spans="1:8" x14ac:dyDescent="0.25">
      <c r="A9" s="19"/>
      <c r="D9" s="40">
        <f t="shared" si="0"/>
        <v>0</v>
      </c>
      <c r="F9" s="6"/>
      <c r="H9" s="7">
        <f t="shared" si="1"/>
        <v>0</v>
      </c>
    </row>
    <row r="10" spans="1:8" x14ac:dyDescent="0.25">
      <c r="A10" s="19"/>
      <c r="D10" s="40">
        <f t="shared" si="0"/>
        <v>0</v>
      </c>
      <c r="F10" s="6"/>
      <c r="H10" s="7">
        <f t="shared" si="1"/>
        <v>0</v>
      </c>
    </row>
    <row r="11" spans="1:8" x14ac:dyDescent="0.25">
      <c r="A11" s="19"/>
      <c r="D11" s="40">
        <f t="shared" si="0"/>
        <v>0</v>
      </c>
      <c r="F11" s="6"/>
      <c r="H11" s="7">
        <f t="shared" si="1"/>
        <v>0</v>
      </c>
    </row>
    <row r="12" spans="1:8" x14ac:dyDescent="0.25">
      <c r="A12" s="19"/>
      <c r="D12" s="40">
        <f t="shared" si="0"/>
        <v>0</v>
      </c>
      <c r="F12" s="6"/>
      <c r="H12" s="7">
        <f t="shared" si="1"/>
        <v>0</v>
      </c>
    </row>
    <row r="13" spans="1:8" x14ac:dyDescent="0.25">
      <c r="A13" s="19"/>
      <c r="D13" s="40">
        <f t="shared" ref="D13:D50" si="2">(C13*B13)</f>
        <v>0</v>
      </c>
      <c r="F13" s="6"/>
      <c r="H13" s="7">
        <f t="shared" si="1"/>
        <v>0</v>
      </c>
    </row>
    <row r="14" spans="1:8" x14ac:dyDescent="0.25">
      <c r="A14" s="19"/>
      <c r="D14" s="40">
        <f t="shared" si="2"/>
        <v>0</v>
      </c>
      <c r="F14" s="6"/>
      <c r="H14" s="7">
        <f t="shared" si="1"/>
        <v>0</v>
      </c>
    </row>
    <row r="15" spans="1:8" x14ac:dyDescent="0.25">
      <c r="A15" s="19"/>
      <c r="D15" s="40">
        <f t="shared" si="2"/>
        <v>0</v>
      </c>
      <c r="F15" s="6"/>
      <c r="H15" s="7">
        <f t="shared" si="1"/>
        <v>0</v>
      </c>
    </row>
    <row r="16" spans="1:8" x14ac:dyDescent="0.25">
      <c r="A16" s="19"/>
      <c r="D16" s="40">
        <f t="shared" si="2"/>
        <v>0</v>
      </c>
      <c r="F16" s="6"/>
      <c r="H16" s="7">
        <f t="shared" si="1"/>
        <v>0</v>
      </c>
    </row>
    <row r="17" spans="1:8" x14ac:dyDescent="0.25">
      <c r="A17" s="19"/>
      <c r="D17" s="40">
        <f t="shared" si="2"/>
        <v>0</v>
      </c>
      <c r="F17" s="6"/>
      <c r="H17" s="7">
        <f t="shared" si="1"/>
        <v>0</v>
      </c>
    </row>
    <row r="18" spans="1:8" x14ac:dyDescent="0.25">
      <c r="A18" s="19"/>
      <c r="D18" s="40">
        <f t="shared" si="2"/>
        <v>0</v>
      </c>
      <c r="F18" s="6"/>
      <c r="H18" s="7">
        <f t="shared" si="1"/>
        <v>0</v>
      </c>
    </row>
    <row r="19" spans="1:8" x14ac:dyDescent="0.25">
      <c r="A19" s="19"/>
      <c r="D19" s="40">
        <f t="shared" si="2"/>
        <v>0</v>
      </c>
      <c r="F19" s="6"/>
      <c r="H19" s="7">
        <f t="shared" si="1"/>
        <v>0</v>
      </c>
    </row>
    <row r="20" spans="1:8" x14ac:dyDescent="0.25">
      <c r="A20" s="19"/>
      <c r="D20" s="40">
        <f t="shared" si="2"/>
        <v>0</v>
      </c>
      <c r="F20" s="6"/>
      <c r="H20" s="7">
        <f t="shared" si="1"/>
        <v>0</v>
      </c>
    </row>
    <row r="21" spans="1:8" x14ac:dyDescent="0.25">
      <c r="A21" s="19"/>
      <c r="D21" s="40">
        <f t="shared" si="2"/>
        <v>0</v>
      </c>
      <c r="F21" s="6"/>
      <c r="H21" s="7">
        <f t="shared" si="1"/>
        <v>0</v>
      </c>
    </row>
    <row r="22" spans="1:8" x14ac:dyDescent="0.25">
      <c r="A22" s="19"/>
      <c r="D22" s="40">
        <f t="shared" si="2"/>
        <v>0</v>
      </c>
      <c r="F22" s="6"/>
      <c r="H22" s="7">
        <f t="shared" si="1"/>
        <v>0</v>
      </c>
    </row>
    <row r="23" spans="1:8" x14ac:dyDescent="0.25">
      <c r="A23" s="19"/>
      <c r="D23" s="40">
        <f t="shared" si="2"/>
        <v>0</v>
      </c>
      <c r="F23" s="6"/>
      <c r="H23" s="7">
        <f t="shared" si="1"/>
        <v>0</v>
      </c>
    </row>
    <row r="24" spans="1:8" x14ac:dyDescent="0.25">
      <c r="A24" s="19"/>
      <c r="D24" s="40">
        <f t="shared" si="2"/>
        <v>0</v>
      </c>
      <c r="F24" s="6"/>
      <c r="H24" s="7">
        <f t="shared" si="1"/>
        <v>0</v>
      </c>
    </row>
    <row r="25" spans="1:8" x14ac:dyDescent="0.25">
      <c r="A25" s="19"/>
      <c r="D25" s="40">
        <f t="shared" si="2"/>
        <v>0</v>
      </c>
      <c r="F25" s="6"/>
      <c r="H25" s="7">
        <f t="shared" si="1"/>
        <v>0</v>
      </c>
    </row>
    <row r="26" spans="1:8" x14ac:dyDescent="0.25">
      <c r="D26" s="40">
        <f t="shared" si="2"/>
        <v>0</v>
      </c>
      <c r="F26" s="6"/>
      <c r="H26" s="7">
        <f t="shared" si="1"/>
        <v>0</v>
      </c>
    </row>
    <row r="27" spans="1:8" x14ac:dyDescent="0.25">
      <c r="D27" s="40">
        <f t="shared" si="2"/>
        <v>0</v>
      </c>
      <c r="F27" s="6"/>
      <c r="H27" s="7">
        <f t="shared" si="1"/>
        <v>0</v>
      </c>
    </row>
    <row r="28" spans="1:8" x14ac:dyDescent="0.25">
      <c r="D28" s="40">
        <f t="shared" si="2"/>
        <v>0</v>
      </c>
      <c r="F28" s="6"/>
      <c r="H28" s="7">
        <f t="shared" si="1"/>
        <v>0</v>
      </c>
    </row>
    <row r="29" spans="1:8" x14ac:dyDescent="0.25">
      <c r="D29" s="40">
        <f t="shared" si="2"/>
        <v>0</v>
      </c>
      <c r="F29" s="6"/>
      <c r="H29" s="7">
        <f t="shared" si="1"/>
        <v>0</v>
      </c>
    </row>
    <row r="30" spans="1:8" x14ac:dyDescent="0.25">
      <c r="D30" s="40">
        <f t="shared" si="2"/>
        <v>0</v>
      </c>
      <c r="F30" s="6"/>
      <c r="H30" s="7">
        <f t="shared" si="1"/>
        <v>0</v>
      </c>
    </row>
    <row r="31" spans="1:8" x14ac:dyDescent="0.25">
      <c r="D31" s="40">
        <f t="shared" si="2"/>
        <v>0</v>
      </c>
    </row>
    <row r="32" spans="1:8" x14ac:dyDescent="0.25">
      <c r="D32" s="40">
        <f t="shared" si="2"/>
        <v>0</v>
      </c>
    </row>
    <row r="33" spans="4:4" x14ac:dyDescent="0.25">
      <c r="D33" s="40">
        <f t="shared" si="2"/>
        <v>0</v>
      </c>
    </row>
    <row r="34" spans="4:4" x14ac:dyDescent="0.25">
      <c r="D34" s="40">
        <f t="shared" si="2"/>
        <v>0</v>
      </c>
    </row>
    <row r="35" spans="4:4" x14ac:dyDescent="0.25">
      <c r="D35" s="40">
        <f t="shared" si="2"/>
        <v>0</v>
      </c>
    </row>
    <row r="36" spans="4:4" x14ac:dyDescent="0.25">
      <c r="D36" s="40">
        <f t="shared" si="2"/>
        <v>0</v>
      </c>
    </row>
    <row r="37" spans="4:4" x14ac:dyDescent="0.25">
      <c r="D37" s="40">
        <f t="shared" si="2"/>
        <v>0</v>
      </c>
    </row>
    <row r="38" spans="4:4" x14ac:dyDescent="0.25">
      <c r="D38" s="40">
        <f t="shared" si="2"/>
        <v>0</v>
      </c>
    </row>
    <row r="39" spans="4:4" x14ac:dyDescent="0.25">
      <c r="D39" s="40">
        <f t="shared" si="2"/>
        <v>0</v>
      </c>
    </row>
    <row r="40" spans="4:4" x14ac:dyDescent="0.25">
      <c r="D40" s="40">
        <f t="shared" si="2"/>
        <v>0</v>
      </c>
    </row>
    <row r="41" spans="4:4" x14ac:dyDescent="0.25">
      <c r="D41" s="40">
        <f t="shared" si="2"/>
        <v>0</v>
      </c>
    </row>
    <row r="42" spans="4:4" x14ac:dyDescent="0.25">
      <c r="D42" s="40">
        <f t="shared" si="2"/>
        <v>0</v>
      </c>
    </row>
    <row r="43" spans="4:4" x14ac:dyDescent="0.25">
      <c r="D43" s="40">
        <f t="shared" si="2"/>
        <v>0</v>
      </c>
    </row>
    <row r="44" spans="4:4" x14ac:dyDescent="0.25">
      <c r="D44" s="40">
        <f t="shared" si="2"/>
        <v>0</v>
      </c>
    </row>
    <row r="45" spans="4:4" x14ac:dyDescent="0.25">
      <c r="D45" s="40">
        <f t="shared" si="2"/>
        <v>0</v>
      </c>
    </row>
    <row r="46" spans="4:4" x14ac:dyDescent="0.25">
      <c r="D46" s="40">
        <f t="shared" si="2"/>
        <v>0</v>
      </c>
    </row>
    <row r="47" spans="4:4" x14ac:dyDescent="0.25">
      <c r="D47" s="40">
        <f t="shared" si="2"/>
        <v>0</v>
      </c>
    </row>
    <row r="48" spans="4:4" x14ac:dyDescent="0.25">
      <c r="D48" s="40">
        <f t="shared" si="2"/>
        <v>0</v>
      </c>
    </row>
    <row r="49" spans="4:4" x14ac:dyDescent="0.25">
      <c r="D49" s="40">
        <f t="shared" si="2"/>
        <v>0</v>
      </c>
    </row>
    <row r="50" spans="4:4" x14ac:dyDescent="0.25">
      <c r="D50" s="40">
        <f t="shared" si="2"/>
        <v>0</v>
      </c>
    </row>
  </sheetData>
  <mergeCells count="2">
    <mergeCell ref="E1:H2"/>
    <mergeCell ref="A1:D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45778-E0B8-46F4-A3B8-A62D0A4B2551}">
  <sheetPr codeName="Feuil3"/>
  <dimension ref="A1:H23"/>
  <sheetViews>
    <sheetView workbookViewId="0">
      <selection activeCell="B4" sqref="B4"/>
    </sheetView>
  </sheetViews>
  <sheetFormatPr baseColWidth="10" defaultRowHeight="15" x14ac:dyDescent="0.25"/>
  <cols>
    <col min="1" max="1" width="11.42578125" style="28"/>
    <col min="2" max="4" width="11.42578125" style="3"/>
    <col min="5" max="5" width="11.42578125" style="28"/>
    <col min="6" max="16384" width="11.42578125" style="3"/>
  </cols>
  <sheetData>
    <row r="1" spans="1:8" x14ac:dyDescent="0.25">
      <c r="A1" s="43" t="s">
        <v>0</v>
      </c>
      <c r="B1" s="64"/>
      <c r="C1" s="64"/>
      <c r="D1" s="44"/>
      <c r="E1" s="43"/>
      <c r="F1" s="64"/>
      <c r="G1" s="64"/>
      <c r="H1" s="44"/>
    </row>
    <row r="2" spans="1:8" ht="15.75" thickBot="1" x14ac:dyDescent="0.3">
      <c r="A2" s="45"/>
      <c r="B2" s="66"/>
      <c r="C2" s="66"/>
      <c r="D2" s="46"/>
      <c r="E2" s="45"/>
      <c r="F2" s="66"/>
      <c r="G2" s="66"/>
      <c r="H2" s="46"/>
    </row>
    <row r="3" spans="1:8" ht="15.75" thickBot="1" x14ac:dyDescent="0.3">
      <c r="A3" s="20"/>
      <c r="B3" s="2" t="s">
        <v>15</v>
      </c>
      <c r="C3" s="2" t="s">
        <v>16</v>
      </c>
      <c r="D3" s="2" t="s">
        <v>17</v>
      </c>
      <c r="E3" s="33"/>
      <c r="F3" s="2" t="s">
        <v>15</v>
      </c>
      <c r="G3" s="2" t="s">
        <v>16</v>
      </c>
      <c r="H3" s="9" t="s">
        <v>17</v>
      </c>
    </row>
    <row r="4" spans="1:8" ht="15.75" thickBot="1" x14ac:dyDescent="0.3">
      <c r="A4" s="12"/>
      <c r="B4" s="9">
        <f>SUM(B6:B100)</f>
        <v>0</v>
      </c>
      <c r="C4" s="9" t="e">
        <f>SUMPRODUCT(C6:C100,B6:B100)/SUM(B6:B100)</f>
        <v>#DIV/0!</v>
      </c>
      <c r="D4" s="9">
        <f>SUM(D6:D100)</f>
        <v>0</v>
      </c>
      <c r="E4" s="34"/>
      <c r="F4" s="9">
        <f>SUM(F6:F100)</f>
        <v>0</v>
      </c>
      <c r="G4" s="9" t="e">
        <f>SUMPRODUCT(G6:G100,F6:F100)/SUM(F6:F100)</f>
        <v>#DIV/0!</v>
      </c>
      <c r="H4" s="9">
        <f>SUM(H6:H100)</f>
        <v>0</v>
      </c>
    </row>
    <row r="5" spans="1:8" ht="15.75" thickBot="1" x14ac:dyDescent="0.3">
      <c r="A5" s="12" t="s">
        <v>12</v>
      </c>
      <c r="B5" s="2" t="s">
        <v>4</v>
      </c>
      <c r="C5" s="2" t="s">
        <v>22</v>
      </c>
      <c r="D5" s="2" t="s">
        <v>14</v>
      </c>
      <c r="E5" s="34" t="s">
        <v>12</v>
      </c>
      <c r="F5" s="2" t="s">
        <v>4</v>
      </c>
      <c r="G5" s="2" t="s">
        <v>22</v>
      </c>
      <c r="H5" s="2" t="s">
        <v>14</v>
      </c>
    </row>
    <row r="6" spans="1:8" x14ac:dyDescent="0.25">
      <c r="A6" s="27"/>
      <c r="D6" s="3">
        <f>(C6*B6)</f>
        <v>0</v>
      </c>
      <c r="H6" s="3">
        <f t="shared" ref="H6:H23" si="0">(G6*F6)</f>
        <v>0</v>
      </c>
    </row>
    <row r="7" spans="1:8" x14ac:dyDescent="0.25">
      <c r="D7" s="3">
        <f>(C7*B7)</f>
        <v>0</v>
      </c>
      <c r="H7" s="3">
        <f t="shared" si="0"/>
        <v>0</v>
      </c>
    </row>
    <row r="8" spans="1:8" x14ac:dyDescent="0.25">
      <c r="D8" s="3">
        <f t="shared" ref="D8:D23" si="1">(C8*B8)</f>
        <v>0</v>
      </c>
      <c r="H8" s="3">
        <f t="shared" si="0"/>
        <v>0</v>
      </c>
    </row>
    <row r="9" spans="1:8" x14ac:dyDescent="0.25">
      <c r="D9" s="3">
        <f t="shared" si="1"/>
        <v>0</v>
      </c>
      <c r="H9" s="3">
        <f t="shared" si="0"/>
        <v>0</v>
      </c>
    </row>
    <row r="10" spans="1:8" x14ac:dyDescent="0.25">
      <c r="D10" s="3">
        <f t="shared" si="1"/>
        <v>0</v>
      </c>
      <c r="H10" s="3">
        <f t="shared" si="0"/>
        <v>0</v>
      </c>
    </row>
    <row r="11" spans="1:8" x14ac:dyDescent="0.25">
      <c r="D11" s="3">
        <f t="shared" si="1"/>
        <v>0</v>
      </c>
      <c r="H11" s="3">
        <f t="shared" si="0"/>
        <v>0</v>
      </c>
    </row>
    <row r="12" spans="1:8" x14ac:dyDescent="0.25">
      <c r="D12" s="3">
        <f t="shared" si="1"/>
        <v>0</v>
      </c>
      <c r="H12" s="3">
        <f t="shared" si="0"/>
        <v>0</v>
      </c>
    </row>
    <row r="13" spans="1:8" x14ac:dyDescent="0.25">
      <c r="D13" s="3">
        <f t="shared" si="1"/>
        <v>0</v>
      </c>
      <c r="H13" s="3">
        <f t="shared" si="0"/>
        <v>0</v>
      </c>
    </row>
    <row r="14" spans="1:8" x14ac:dyDescent="0.25">
      <c r="D14" s="3">
        <f t="shared" si="1"/>
        <v>0</v>
      </c>
      <c r="H14" s="3">
        <f t="shared" si="0"/>
        <v>0</v>
      </c>
    </row>
    <row r="15" spans="1:8" x14ac:dyDescent="0.25">
      <c r="D15" s="3">
        <f t="shared" si="1"/>
        <v>0</v>
      </c>
      <c r="H15" s="3">
        <f t="shared" si="0"/>
        <v>0</v>
      </c>
    </row>
    <row r="16" spans="1:8" x14ac:dyDescent="0.25">
      <c r="D16" s="3">
        <f t="shared" si="1"/>
        <v>0</v>
      </c>
      <c r="H16" s="3">
        <f t="shared" si="0"/>
        <v>0</v>
      </c>
    </row>
    <row r="17" spans="4:8" x14ac:dyDescent="0.25">
      <c r="D17" s="3">
        <f t="shared" si="1"/>
        <v>0</v>
      </c>
      <c r="H17" s="3">
        <f t="shared" si="0"/>
        <v>0</v>
      </c>
    </row>
    <row r="18" spans="4:8" x14ac:dyDescent="0.25">
      <c r="D18" s="3">
        <f t="shared" si="1"/>
        <v>0</v>
      </c>
      <c r="H18" s="3">
        <f t="shared" si="0"/>
        <v>0</v>
      </c>
    </row>
    <row r="19" spans="4:8" x14ac:dyDescent="0.25">
      <c r="D19" s="3">
        <f t="shared" si="1"/>
        <v>0</v>
      </c>
      <c r="H19" s="3">
        <f t="shared" si="0"/>
        <v>0</v>
      </c>
    </row>
    <row r="20" spans="4:8" x14ac:dyDescent="0.25">
      <c r="D20" s="3">
        <f t="shared" si="1"/>
        <v>0</v>
      </c>
      <c r="H20" s="3">
        <f t="shared" si="0"/>
        <v>0</v>
      </c>
    </row>
    <row r="21" spans="4:8" x14ac:dyDescent="0.25">
      <c r="D21" s="3">
        <f t="shared" si="1"/>
        <v>0</v>
      </c>
      <c r="H21" s="3">
        <f t="shared" si="0"/>
        <v>0</v>
      </c>
    </row>
    <row r="22" spans="4:8" x14ac:dyDescent="0.25">
      <c r="D22" s="3">
        <f t="shared" si="1"/>
        <v>0</v>
      </c>
      <c r="H22" s="3">
        <f t="shared" si="0"/>
        <v>0</v>
      </c>
    </row>
    <row r="23" spans="4:8" x14ac:dyDescent="0.25">
      <c r="D23" s="3">
        <f t="shared" si="1"/>
        <v>0</v>
      </c>
      <c r="H23" s="3">
        <f t="shared" si="0"/>
        <v>0</v>
      </c>
    </row>
  </sheetData>
  <mergeCells count="2">
    <mergeCell ref="E1:H2"/>
    <mergeCell ref="A1:D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3989D-D411-44D6-A9BE-5DAB528FCC50}">
  <sheetPr codeName="Feuil4"/>
  <dimension ref="A1:F5"/>
  <sheetViews>
    <sheetView zoomScaleNormal="100" workbookViewId="0">
      <selection activeCell="G2" sqref="G2"/>
    </sheetView>
  </sheetViews>
  <sheetFormatPr baseColWidth="10" defaultRowHeight="15" x14ac:dyDescent="0.25"/>
  <cols>
    <col min="1" max="1" width="11.42578125" style="25"/>
    <col min="2" max="2" width="11.42578125" style="3"/>
    <col min="3" max="3" width="11.42578125" style="26"/>
    <col min="4" max="4" width="11.42578125" style="25"/>
    <col min="5" max="5" width="11.42578125" style="3"/>
    <col min="6" max="6" width="11.42578125" style="26"/>
    <col min="7" max="16384" width="11.42578125" style="3"/>
  </cols>
  <sheetData>
    <row r="1" spans="1:6" x14ac:dyDescent="0.25">
      <c r="A1" s="43" t="s">
        <v>0</v>
      </c>
      <c r="B1" s="64"/>
      <c r="C1" s="44"/>
      <c r="D1" s="43"/>
      <c r="E1" s="64"/>
      <c r="F1" s="44"/>
    </row>
    <row r="2" spans="1:6" ht="15.75" thickBot="1" x14ac:dyDescent="0.3">
      <c r="A2" s="45"/>
      <c r="B2" s="66"/>
      <c r="C2" s="46"/>
      <c r="D2" s="45"/>
      <c r="E2" s="66"/>
      <c r="F2" s="46"/>
    </row>
    <row r="3" spans="1:6" ht="15.75" thickBot="1" x14ac:dyDescent="0.3">
      <c r="A3" s="43"/>
      <c r="B3" s="64"/>
      <c r="C3" s="64"/>
      <c r="D3" s="3"/>
      <c r="F3" s="3"/>
    </row>
    <row r="4" spans="1:6" s="24" customFormat="1" ht="30.75" thickBot="1" x14ac:dyDescent="0.3">
      <c r="A4" s="21" t="s">
        <v>24</v>
      </c>
      <c r="B4" s="22" t="s">
        <v>25</v>
      </c>
      <c r="C4" s="23" t="s">
        <v>23</v>
      </c>
      <c r="D4" s="21" t="s">
        <v>24</v>
      </c>
      <c r="E4" s="22" t="s">
        <v>25</v>
      </c>
      <c r="F4" s="23" t="s">
        <v>23</v>
      </c>
    </row>
    <row r="5" spans="1:6" x14ac:dyDescent="0.25">
      <c r="A5" s="25">
        <f>BTC_ACH_QTE-BTC_VEN_QTE</f>
        <v>0</v>
      </c>
      <c r="B5" s="3" t="e">
        <f>(BTC_VEN_INVEST-(BTC_VEN_QTE*BTC_ACH_MOY))</f>
        <v>#DIV/0!</v>
      </c>
      <c r="C5" s="26" t="e">
        <f>((PRXBTC-BTC_ACH_MOY)/BTC_ACH_MOY)*100</f>
        <v>#DIV/0!</v>
      </c>
      <c r="D5" s="25" t="e">
        <f>_ACH_QTE-_VEN_QTE</f>
        <v>#NAME?</v>
      </c>
      <c r="E5" s="3" t="e">
        <f>(_VEN_INVEST-(_VEN_QTE*_ACH_MOY))</f>
        <v>#NAME?</v>
      </c>
      <c r="F5" s="26" t="e">
        <f>((PRX-_ACH_MOY)/_ACH_MOY)*100</f>
        <v>#NAME?</v>
      </c>
    </row>
  </sheetData>
  <mergeCells count="3">
    <mergeCell ref="D1:F2"/>
    <mergeCell ref="A3:C3"/>
    <mergeCell ref="A1: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ED15-28E4-406A-BF58-C24AF943A5C5}">
  <sheetPr codeName="Feuil5"/>
  <dimension ref="A2:DT4"/>
  <sheetViews>
    <sheetView workbookViewId="0">
      <selection activeCell="A5" sqref="A5:XFD1048576"/>
    </sheetView>
  </sheetViews>
  <sheetFormatPr baseColWidth="10" defaultRowHeight="15" x14ac:dyDescent="0.25"/>
  <cols>
    <col min="1" max="1" width="13.85546875" style="104" customWidth="1"/>
    <col min="2" max="16384" width="11.42578125" style="104"/>
  </cols>
  <sheetData>
    <row r="2" spans="1:124" ht="15.75" thickBot="1" x14ac:dyDescent="0.3"/>
    <row r="3" spans="1:124" customFormat="1" x14ac:dyDescent="0.25">
      <c r="A3" s="104"/>
      <c r="B3" s="104"/>
      <c r="C3" s="13" t="s">
        <v>18</v>
      </c>
      <c r="D3" s="14"/>
      <c r="E3" s="18">
        <f>(D3*0.86)</f>
        <v>0</v>
      </c>
      <c r="F3" s="41" t="s">
        <v>21</v>
      </c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4"/>
      <c r="CB3" s="104"/>
      <c r="CC3" s="104"/>
      <c r="CD3" s="104"/>
      <c r="CE3" s="104"/>
      <c r="CF3" s="104"/>
      <c r="CG3" s="104"/>
      <c r="CH3" s="104"/>
      <c r="CI3" s="104"/>
      <c r="CJ3" s="104"/>
      <c r="CK3" s="104"/>
      <c r="CL3" s="104"/>
      <c r="CM3" s="104"/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  <c r="DE3" s="104"/>
      <c r="DF3" s="104"/>
      <c r="DG3" s="104"/>
      <c r="DH3" s="104"/>
      <c r="DI3" s="104"/>
      <c r="DJ3" s="104"/>
      <c r="DK3" s="104"/>
      <c r="DL3" s="104"/>
      <c r="DM3" s="104"/>
      <c r="DN3" s="104"/>
      <c r="DO3" s="104"/>
      <c r="DP3" s="104"/>
      <c r="DQ3" s="104"/>
      <c r="DR3" s="104"/>
      <c r="DS3" s="104"/>
      <c r="DT3" s="104"/>
    </row>
    <row r="4" spans="1:124" customFormat="1" ht="15.75" thickBot="1" x14ac:dyDescent="0.3">
      <c r="A4" s="104"/>
      <c r="B4" s="104"/>
      <c r="C4" s="15" t="s">
        <v>19</v>
      </c>
      <c r="D4" s="16"/>
      <c r="E4" s="17">
        <f>(D4*1.1651)</f>
        <v>0</v>
      </c>
      <c r="F4" s="42" t="s">
        <v>20</v>
      </c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4"/>
      <c r="BQ4" s="104"/>
      <c r="BR4" s="104"/>
      <c r="BS4" s="104"/>
      <c r="BT4" s="104"/>
      <c r="BU4" s="104"/>
      <c r="BV4" s="104"/>
      <c r="BW4" s="104"/>
      <c r="BX4" s="104"/>
      <c r="BY4" s="104"/>
      <c r="BZ4" s="104"/>
      <c r="CA4" s="104"/>
      <c r="CB4" s="104"/>
      <c r="CC4" s="104"/>
      <c r="CD4" s="104"/>
      <c r="CE4" s="104"/>
      <c r="CF4" s="104"/>
      <c r="CG4" s="104"/>
      <c r="CH4" s="104"/>
      <c r="CI4" s="104"/>
      <c r="CJ4" s="104"/>
      <c r="CK4" s="104"/>
      <c r="CL4" s="104"/>
      <c r="CM4" s="104"/>
      <c r="CN4" s="104"/>
      <c r="CO4" s="104"/>
      <c r="CP4" s="104"/>
      <c r="CQ4" s="104"/>
      <c r="CR4" s="104"/>
      <c r="CS4" s="104"/>
      <c r="CT4" s="104"/>
      <c r="CU4" s="104"/>
      <c r="CV4" s="104"/>
      <c r="CW4" s="104"/>
      <c r="CX4" s="104"/>
      <c r="CY4" s="104"/>
      <c r="CZ4" s="104"/>
      <c r="DA4" s="104"/>
      <c r="DB4" s="104"/>
      <c r="DC4" s="104"/>
      <c r="DD4" s="104"/>
      <c r="DE4" s="104"/>
      <c r="DF4" s="104"/>
      <c r="DG4" s="104"/>
      <c r="DH4" s="104"/>
      <c r="DI4" s="104"/>
      <c r="DJ4" s="104"/>
      <c r="DK4" s="104"/>
      <c r="DL4" s="104"/>
      <c r="DM4" s="104"/>
      <c r="DN4" s="104"/>
      <c r="DO4" s="104"/>
      <c r="DP4" s="104"/>
      <c r="DQ4" s="104"/>
      <c r="DR4" s="104"/>
      <c r="DS4" s="104"/>
      <c r="DT4" s="104"/>
    </row>
  </sheetData>
  <mergeCells count="4">
    <mergeCell ref="A5:XFD1048576"/>
    <mergeCell ref="G3:DT4"/>
    <mergeCell ref="A1:XFD2"/>
    <mergeCell ref="A3:B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88F05-A593-4D0F-9B10-2609FB92044E}">
  <sheetPr codeName="Feuil1"/>
  <dimension ref="B1:C13"/>
  <sheetViews>
    <sheetView workbookViewId="0">
      <selection activeCell="C18" sqref="C18"/>
    </sheetView>
  </sheetViews>
  <sheetFormatPr baseColWidth="10" defaultRowHeight="15" x14ac:dyDescent="0.25"/>
  <cols>
    <col min="1" max="1" width="11.5703125" customWidth="1"/>
    <col min="2" max="2" width="8.7109375" bestFit="1" customWidth="1"/>
    <col min="3" max="3" width="9" bestFit="1" customWidth="1"/>
    <col min="5" max="5" width="11.5703125" customWidth="1"/>
  </cols>
  <sheetData>
    <row r="1" spans="2:3" x14ac:dyDescent="0.25">
      <c r="B1" t="s">
        <v>27</v>
      </c>
      <c r="C1" t="s">
        <v>28</v>
      </c>
    </row>
    <row r="2" spans="2:3" x14ac:dyDescent="0.25">
      <c r="B2" t="s">
        <v>0</v>
      </c>
      <c r="C2" s="32">
        <v>87366.31</v>
      </c>
    </row>
    <row r="3" spans="2:3" x14ac:dyDescent="0.25">
      <c r="B3" t="s">
        <v>9</v>
      </c>
      <c r="C3" s="32">
        <v>2925.56</v>
      </c>
    </row>
    <row r="4" spans="2:3" x14ac:dyDescent="0.25">
      <c r="B4" t="s">
        <v>1</v>
      </c>
      <c r="C4" s="32">
        <v>1.9188000000000001</v>
      </c>
    </row>
    <row r="5" spans="2:3" x14ac:dyDescent="0.25">
      <c r="B5" t="s">
        <v>3</v>
      </c>
      <c r="C5" s="32">
        <v>127.08</v>
      </c>
    </row>
    <row r="6" spans="2:3" x14ac:dyDescent="0.25">
      <c r="B6" t="s">
        <v>2</v>
      </c>
      <c r="C6" s="32">
        <v>0.3856</v>
      </c>
    </row>
    <row r="7" spans="2:3" x14ac:dyDescent="0.25">
      <c r="B7" t="s">
        <v>10</v>
      </c>
      <c r="C7" s="32">
        <v>0.21959999999999999</v>
      </c>
    </row>
    <row r="8" spans="2:3" x14ac:dyDescent="0.25">
      <c r="B8" t="s">
        <v>11</v>
      </c>
      <c r="C8" s="32">
        <v>2.7000000000000001E-3</v>
      </c>
    </row>
    <row r="9" spans="2:3" x14ac:dyDescent="0.25">
      <c r="B9" t="s">
        <v>38</v>
      </c>
      <c r="C9" s="32">
        <v>0.51300000000000001</v>
      </c>
    </row>
    <row r="10" spans="2:3" x14ac:dyDescent="0.25">
      <c r="B10" t="s">
        <v>29</v>
      </c>
      <c r="C10" s="32">
        <v>0.2802</v>
      </c>
    </row>
    <row r="11" spans="2:3" x14ac:dyDescent="0.25">
      <c r="B11" t="s">
        <v>39</v>
      </c>
      <c r="C11" s="32">
        <v>12.85</v>
      </c>
    </row>
    <row r="13" spans="2:3" x14ac:dyDescent="0.25">
      <c r="B13" t="s">
        <v>34</v>
      </c>
      <c r="C13">
        <v>1.49963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BA27D7-86E8-4092-B1B1-2C3AA8AB25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Vue d'essemble</vt:lpstr>
      <vt:lpstr>Achat</vt:lpstr>
      <vt:lpstr>Vente</vt:lpstr>
      <vt:lpstr>A-V</vt:lpstr>
      <vt:lpstr>Convertion</vt:lpstr>
      <vt:lpstr>Prix</vt:lpstr>
      <vt:lpstr>BTC_ACH_INVEST</vt:lpstr>
      <vt:lpstr>BTC_ACH_MOY</vt:lpstr>
      <vt:lpstr>BTC_ACH_QTE</vt:lpstr>
      <vt:lpstr>BTC_BNF</vt:lpstr>
      <vt:lpstr>BTC_RDT</vt:lpstr>
      <vt:lpstr>BTC_VEN_INVEST</vt:lpstr>
      <vt:lpstr>BTC_VEN_MOY</vt:lpstr>
      <vt:lpstr>BTC_VEN_QTE</vt:lpstr>
      <vt:lpstr>PRXADA</vt:lpstr>
      <vt:lpstr>PRXBTC</vt:lpstr>
      <vt:lpstr>PRXETH</vt:lpstr>
      <vt:lpstr>PRXLINK</vt:lpstr>
      <vt:lpstr>PRXRSR</vt:lpstr>
      <vt:lpstr>PRXSOL</vt:lpstr>
      <vt:lpstr>PRXSPX</vt:lpstr>
      <vt:lpstr>PRXTIA</vt:lpstr>
      <vt:lpstr>PRXTRX</vt:lpstr>
      <vt:lpstr>PRXXLM</vt:lpstr>
      <vt:lpstr>PRXXRP</vt:lpstr>
      <vt:lpstr>URBTC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</dc:creator>
  <cp:lastModifiedBy>Bapt</cp:lastModifiedBy>
  <dcterms:created xsi:type="dcterms:W3CDTF">2025-09-02T15:13:28Z</dcterms:created>
  <dcterms:modified xsi:type="dcterms:W3CDTF">2025-12-17T08:13:25Z</dcterms:modified>
</cp:coreProperties>
</file>