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autoCompressPictures="0"/>
  <bookViews>
    <workbookView xWindow="4875" yWindow="285" windowWidth="37620" windowHeight="16440" tabRatio="500"/>
  </bookViews>
  <sheets>
    <sheet name="Feuil1" sheetId="1" r:id="rId1"/>
    <sheet name="Feuil2" sheetId="2" r:id="rId2"/>
  </sheets>
  <externalReferences>
    <externalReference r:id="rId3"/>
  </externalReferences>
  <definedNames>
    <definedName name="_xlnm._FilterDatabase" localSheetId="0" hidden="1">Feuil1!$A$13:$H$16</definedName>
    <definedName name="Base1">[1]tarification!$A$12:$L$40</definedName>
    <definedName name="_xlnm.Print_Area" localSheetId="0">Feuil1!$A$1:$T$164</definedName>
    <definedName name="_xlnm.Print_Area" localSheetId="1">Feuil2!$A$1:$Q$69</definedName>
  </definedNames>
  <calcPr calcId="1445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17" i="1" l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5" i="1"/>
  <c r="V56" i="1"/>
  <c r="V57" i="1"/>
  <c r="V58" i="1"/>
  <c r="V59" i="1"/>
  <c r="V60" i="1"/>
  <c r="V61" i="1"/>
  <c r="V62" i="1"/>
  <c r="V63" i="1"/>
  <c r="V64" i="1"/>
  <c r="V67" i="1"/>
  <c r="V72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5" i="1"/>
  <c r="W56" i="1"/>
  <c r="W57" i="1"/>
  <c r="W58" i="1"/>
  <c r="W59" i="1"/>
  <c r="W60" i="1"/>
  <c r="W61" i="1"/>
  <c r="W62" i="1"/>
  <c r="W63" i="1"/>
  <c r="W64" i="1"/>
  <c r="W67" i="1"/>
  <c r="W72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X118" i="1"/>
  <c r="X159" i="1"/>
  <c r="X160" i="1"/>
  <c r="X161" i="1"/>
  <c r="X162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5" i="1"/>
  <c r="X56" i="1"/>
  <c r="X57" i="1"/>
  <c r="X58" i="1"/>
  <c r="X59" i="1"/>
  <c r="X60" i="1"/>
  <c r="X61" i="1"/>
  <c r="X62" i="1"/>
  <c r="X63" i="1"/>
  <c r="X64" i="1"/>
  <c r="X67" i="1"/>
  <c r="X72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U122" i="1"/>
  <c r="U56" i="1"/>
  <c r="U91" i="1"/>
  <c r="U78" i="1"/>
  <c r="U84" i="1"/>
  <c r="U45" i="1"/>
  <c r="U36" i="1"/>
</calcChain>
</file>

<file path=xl/sharedStrings.xml><?xml version="1.0" encoding="utf-8"?>
<sst xmlns="http://schemas.openxmlformats.org/spreadsheetml/2006/main" count="289" uniqueCount="66">
  <si>
    <t>Numéro d'identification</t>
  </si>
  <si>
    <t>Caution</t>
  </si>
  <si>
    <t>Date de l'opération</t>
  </si>
  <si>
    <t>N° du titre de mouvement</t>
  </si>
  <si>
    <t>Nature des opérations</t>
  </si>
  <si>
    <t>Quantité en volume effectif</t>
  </si>
  <si>
    <t>Entrée</t>
  </si>
  <si>
    <t>hl</t>
  </si>
  <si>
    <t>l</t>
  </si>
  <si>
    <t>cl</t>
  </si>
  <si>
    <t>Sortie</t>
  </si>
  <si>
    <t>ABA ( V alcool pur )</t>
  </si>
  <si>
    <t>Total</t>
  </si>
  <si>
    <t>Solde au</t>
  </si>
  <si>
    <t>COMPTABILITE MATIERE DES SPIRITUEUX EN SUSPENSION DE DROITS</t>
  </si>
  <si>
    <t xml:space="preserve">QUANTITE </t>
  </si>
  <si>
    <t>% alcool en L</t>
  </si>
  <si>
    <t>VOLUME EFFECTIF L</t>
  </si>
  <si>
    <t>BAINTER SAS</t>
  </si>
  <si>
    <t>Z.A.C. du Boitron, Route de Vrigne meuse</t>
  </si>
  <si>
    <t>08440 Vivier au Court</t>
  </si>
  <si>
    <t>Adresse de l'entrepôt fiscale suspensif des droits d'accises : Z.A.C. du Boitron, Route de Vrigne meuse, 08440 Vivier au Court</t>
  </si>
  <si>
    <t>Lieu où est tenue la comptabilité matière : Z.A.C. du Boitron, Route de Vrigne meuse, 08440 Vivier au Court</t>
  </si>
  <si>
    <t>Quantité</t>
  </si>
  <si>
    <t>Contenance Unitaire ( L )</t>
  </si>
  <si>
    <t>Volume d'alcool pur</t>
  </si>
  <si>
    <t>Calcul</t>
  </si>
  <si>
    <t>Désignation</t>
  </si>
  <si>
    <t>Date</t>
  </si>
  <si>
    <t>Nuuméro de DSA</t>
  </si>
  <si>
    <t>TROJKA PURE 40°</t>
  </si>
  <si>
    <t>TROJKA PINK 17°</t>
  </si>
  <si>
    <t>TROJKA GREEN 17°</t>
  </si>
  <si>
    <t>TROJKA ORANGE 17°</t>
  </si>
  <si>
    <t>TROJKA BLACK 17°</t>
  </si>
  <si>
    <t>TROJKA BLUE 20°</t>
  </si>
  <si>
    <t>TROJKA RED 24°</t>
  </si>
  <si>
    <t>TROJKA CARAMEL 24°</t>
  </si>
  <si>
    <t>Numéro de DAE</t>
  </si>
  <si>
    <t>Quantité Entrée</t>
  </si>
  <si>
    <t>Quantité Sortie</t>
  </si>
  <si>
    <t>XXXXXXXXXXXXXXXXXX</t>
  </si>
  <si>
    <t>XXXXXXXXXXX</t>
  </si>
  <si>
    <t>XXXXXXXXX</t>
  </si>
  <si>
    <t>XXXXXXXXXXXXXXX</t>
  </si>
  <si>
    <t>xxxxxxxxxxxxxx</t>
  </si>
  <si>
    <t>xxxxxxxxxxxxxxxxxxxx</t>
  </si>
  <si>
    <t>xxxxxxxxxxxx</t>
  </si>
  <si>
    <t>xxxxxxxxxxxxxxx</t>
  </si>
  <si>
    <t>xxxxxxxxxxxxxxxxx</t>
  </si>
  <si>
    <t>xxxxxxxxxxxxxxxxxxx</t>
  </si>
  <si>
    <t>xxxxxxxxxxxxxxxxxxxxxxxxx</t>
  </si>
  <si>
    <t>xxxxxxxxxxxxx</t>
  </si>
  <si>
    <t>xxxxxxxxxxxxxxxxxxxxxx</t>
  </si>
  <si>
    <t>xxxxxxxxxxxxxxxx</t>
  </si>
  <si>
    <t>xxxxxxxxxxxxxxxxxxxxxxxx</t>
  </si>
  <si>
    <t>xxxxxxxxxxxxxxxxxx</t>
  </si>
  <si>
    <t>xxxxxxxxxxxxxxxxxxxxx</t>
  </si>
  <si>
    <t>xxxxxxxxxx</t>
  </si>
  <si>
    <t>xxxxxxxxxxxxxxxxxxxxxxxxxx</t>
  </si>
  <si>
    <t>xxxxxxxxxxxxxxxxxxxxxxxxxxxxxx</t>
  </si>
  <si>
    <t>xxxxxxxxxxx</t>
  </si>
  <si>
    <t>xxxxx</t>
  </si>
  <si>
    <t>xxxxxxxx</t>
  </si>
  <si>
    <t>xxxx</t>
  </si>
  <si>
    <t>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</si>
</sst>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i/>
      <sz val="12"/>
      <color theme="1"/>
      <name val="Calibri"/>
      <scheme val="minor"/>
    </font>
    <font>
      <b/>
      <i/>
      <sz val="18"/>
      <color theme="1"/>
      <name val="Calibri"/>
      <scheme val="minor"/>
    </font>
    <font>
      <sz val="8"/>
      <name val="Calibri"/>
      <family val="2"/>
      <scheme val="minor"/>
    </font>
    <font>
      <sz val="12"/>
      <color rgb="FF000000"/>
      <name val="Calibri"/>
      <family val="2"/>
      <scheme val="minor"/>
    </font>
    <font>
      <b/>
      <i/>
      <sz val="12"/>
      <name val="Calibri"/>
      <scheme val="minor"/>
    </font>
    <font>
      <b/>
      <sz val="18"/>
      <color theme="1"/>
      <name val="Calibri"/>
      <scheme val="minor"/>
    </font>
    <font>
      <sz val="14"/>
      <color theme="0"/>
      <name val="Calibri"/>
      <scheme val="minor"/>
    </font>
    <font>
      <b/>
      <i/>
      <sz val="14"/>
      <color theme="0"/>
      <name val="Calibri"/>
      <scheme val="minor"/>
    </font>
    <font>
      <b/>
      <i/>
      <sz val="20"/>
      <color theme="1"/>
      <name val="Calibri"/>
      <scheme val="minor"/>
    </font>
    <font>
      <b/>
      <i/>
      <sz val="10"/>
      <color theme="1"/>
      <name val="Calibri"/>
      <scheme val="minor"/>
    </font>
    <font>
      <b/>
      <sz val="10"/>
      <color theme="1"/>
      <name val="Calibri"/>
      <scheme val="minor"/>
    </font>
    <font>
      <sz val="10"/>
      <color theme="1"/>
      <name val="Calibri"/>
      <scheme val="minor"/>
    </font>
    <font>
      <sz val="10"/>
      <color rgb="FF000000"/>
      <name val="Calibri"/>
      <scheme val="minor"/>
    </font>
    <font>
      <sz val="10"/>
      <name val="Arial"/>
      <family val="2"/>
    </font>
    <font>
      <sz val="10"/>
      <color theme="0"/>
      <name val="Calibri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EECE1"/>
        <bgColor rgb="FF000000"/>
      </patternFill>
    </fill>
    <fill>
      <patternFill patternType="solid">
        <fgColor rgb="FFF2DCDB"/>
        <bgColor rgb="FF000000"/>
      </patternFill>
    </fill>
    <fill>
      <patternFill patternType="solid">
        <fgColor rgb="FFFDE9D9"/>
        <bgColor rgb="FF000000"/>
      </patternFill>
    </fill>
    <fill>
      <patternFill patternType="solid">
        <fgColor rgb="FFF79646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6"/>
        <bgColor indexed="64"/>
      </patternFill>
    </fill>
    <fill>
      <patternFill patternType="solid">
        <fgColor theme="6"/>
        <bgColor rgb="FF000000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480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7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90">
    <xf numFmtId="0" fontId="0" fillId="0" borderId="0" xfId="0"/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0" fillId="0" borderId="0" xfId="0" applyAlignment="1">
      <alignment horizontal="center" shrinkToFit="1"/>
    </xf>
    <xf numFmtId="0" fontId="0" fillId="8" borderId="10" xfId="0" applyFill="1" applyBorder="1" applyAlignment="1">
      <alignment horizontal="center" shrinkToFit="1"/>
    </xf>
    <xf numFmtId="0" fontId="0" fillId="8" borderId="5" xfId="0" applyFill="1" applyBorder="1"/>
    <xf numFmtId="0" fontId="0" fillId="8" borderId="4" xfId="0" applyFill="1" applyBorder="1"/>
    <xf numFmtId="0" fontId="1" fillId="5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 shrinkToFit="1"/>
    </xf>
    <xf numFmtId="0" fontId="0" fillId="8" borderId="11" xfId="0" applyFill="1" applyBorder="1" applyAlignment="1">
      <alignment horizontal="center" shrinkToFit="1"/>
    </xf>
    <xf numFmtId="0" fontId="4" fillId="0" borderId="1" xfId="0" applyFont="1" applyBorder="1" applyAlignment="1">
      <alignment horizontal="center" vertical="center"/>
    </xf>
    <xf numFmtId="0" fontId="0" fillId="8" borderId="12" xfId="0" applyFill="1" applyBorder="1" applyAlignment="1">
      <alignment horizontal="center" shrinkToFit="1"/>
    </xf>
    <xf numFmtId="0" fontId="0" fillId="0" borderId="1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 shrinkToFit="1"/>
    </xf>
    <xf numFmtId="0" fontId="8" fillId="2" borderId="1" xfId="0" applyFont="1" applyFill="1" applyBorder="1" applyAlignment="1">
      <alignment horizontal="center" vertical="center" shrinkToFit="1"/>
    </xf>
    <xf numFmtId="0" fontId="4" fillId="5" borderId="1" xfId="0" applyFont="1" applyFill="1" applyBorder="1" applyAlignment="1">
      <alignment horizontal="center" vertical="center" shrinkToFit="1"/>
    </xf>
    <xf numFmtId="0" fontId="4" fillId="6" borderId="1" xfId="0" applyFont="1" applyFill="1" applyBorder="1" applyAlignment="1">
      <alignment horizontal="center" vertical="center" shrinkToFit="1"/>
    </xf>
    <xf numFmtId="0" fontId="4" fillId="7" borderId="1" xfId="0" applyFont="1" applyFill="1" applyBorder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0" fontId="7" fillId="0" borderId="11" xfId="0" applyNumberFormat="1" applyFont="1" applyBorder="1" applyAlignment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/>
    </xf>
    <xf numFmtId="0" fontId="0" fillId="6" borderId="15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/>
    </xf>
    <xf numFmtId="0" fontId="0" fillId="7" borderId="15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9" borderId="1" xfId="0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9" borderId="13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14" fontId="9" fillId="11" borderId="0" xfId="0" applyNumberFormat="1" applyFont="1" applyFill="1" applyBorder="1" applyAlignment="1">
      <alignment horizontal="center" vertical="center"/>
    </xf>
    <xf numFmtId="0" fontId="10" fillId="10" borderId="0" xfId="0" applyFont="1" applyFill="1" applyAlignment="1">
      <alignment horizontal="center" vertical="center"/>
    </xf>
    <xf numFmtId="0" fontId="14" fillId="2" borderId="1" xfId="0" applyFont="1" applyFill="1" applyBorder="1" applyAlignment="1">
      <alignment horizontal="center"/>
    </xf>
    <xf numFmtId="0" fontId="14" fillId="2" borderId="3" xfId="0" applyFont="1" applyFill="1" applyBorder="1" applyAlignment="1">
      <alignment horizontal="center"/>
    </xf>
    <xf numFmtId="0" fontId="14" fillId="5" borderId="1" xfId="0" applyFont="1" applyFill="1" applyBorder="1" applyAlignment="1">
      <alignment horizontal="center"/>
    </xf>
    <xf numFmtId="0" fontId="14" fillId="5" borderId="3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14" fontId="15" fillId="0" borderId="3" xfId="0" applyNumberFormat="1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2" fontId="15" fillId="0" borderId="3" xfId="0" applyNumberFormat="1" applyFont="1" applyBorder="1" applyAlignment="1">
      <alignment horizontal="center" vertical="center"/>
    </xf>
    <xf numFmtId="14" fontId="15" fillId="0" borderId="9" xfId="0" applyNumberFormat="1" applyFont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5" fillId="0" borderId="9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2" fontId="15" fillId="0" borderId="9" xfId="0" applyNumberFormat="1" applyFont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0" fontId="15" fillId="5" borderId="9" xfId="0" applyFont="1" applyFill="1" applyBorder="1" applyAlignment="1">
      <alignment horizontal="center" vertical="center"/>
    </xf>
    <xf numFmtId="0" fontId="15" fillId="6" borderId="9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14" fontId="15" fillId="0" borderId="2" xfId="0" applyNumberFormat="1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6" fillId="0" borderId="14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0" fontId="15" fillId="2" borderId="12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14" fontId="15" fillId="0" borderId="1" xfId="0" applyNumberFormat="1" applyFont="1" applyBorder="1" applyAlignment="1">
      <alignment horizontal="center" vertical="center"/>
    </xf>
    <xf numFmtId="0" fontId="15" fillId="0" borderId="7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5" fillId="2" borderId="6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15" fillId="5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14" fontId="16" fillId="0" borderId="9" xfId="0" applyNumberFormat="1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12" borderId="12" xfId="0" applyFont="1" applyFill="1" applyBorder="1" applyAlignment="1">
      <alignment horizontal="center" vertical="center"/>
    </xf>
    <xf numFmtId="0" fontId="16" fillId="13" borderId="12" xfId="0" applyFont="1" applyFill="1" applyBorder="1" applyAlignment="1">
      <alignment horizontal="center" vertical="center"/>
    </xf>
    <xf numFmtId="0" fontId="16" fillId="14" borderId="12" xfId="0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0" fontId="16" fillId="12" borderId="4" xfId="0" applyFont="1" applyFill="1" applyBorder="1" applyAlignment="1">
      <alignment horizontal="center" vertical="center"/>
    </xf>
    <xf numFmtId="0" fontId="16" fillId="13" borderId="4" xfId="0" applyFont="1" applyFill="1" applyBorder="1" applyAlignment="1">
      <alignment horizontal="center" vertical="center"/>
    </xf>
    <xf numFmtId="0" fontId="16" fillId="14" borderId="4" xfId="0" applyFont="1" applyFill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5" fillId="0" borderId="12" xfId="0" applyFont="1" applyFill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12" borderId="15" xfId="0" applyFont="1" applyFill="1" applyBorder="1" applyAlignment="1">
      <alignment horizontal="center" vertical="center"/>
    </xf>
    <xf numFmtId="0" fontId="16" fillId="13" borderId="15" xfId="0" applyFont="1" applyFill="1" applyBorder="1" applyAlignment="1">
      <alignment horizontal="center" vertical="center"/>
    </xf>
    <xf numFmtId="0" fontId="16" fillId="13" borderId="3" xfId="0" applyFont="1" applyFill="1" applyBorder="1" applyAlignment="1">
      <alignment horizontal="center" vertical="center"/>
    </xf>
    <xf numFmtId="0" fontId="16" fillId="14" borderId="15" xfId="0" applyFont="1" applyFill="1" applyBorder="1" applyAlignment="1">
      <alignment horizontal="center" vertical="center"/>
    </xf>
    <xf numFmtId="0" fontId="15" fillId="0" borderId="12" xfId="0" applyFont="1" applyBorder="1" applyAlignment="1">
      <alignment horizontal="center" vertical="center"/>
    </xf>
    <xf numFmtId="0" fontId="16" fillId="12" borderId="11" xfId="0" applyFont="1" applyFill="1" applyBorder="1" applyAlignment="1">
      <alignment horizontal="center" vertical="center"/>
    </xf>
    <xf numFmtId="0" fontId="16" fillId="13" borderId="11" xfId="0" applyFont="1" applyFill="1" applyBorder="1" applyAlignment="1">
      <alignment horizontal="center" vertical="center"/>
    </xf>
    <xf numFmtId="0" fontId="16" fillId="13" borderId="9" xfId="0" applyFont="1" applyFill="1" applyBorder="1" applyAlignment="1">
      <alignment horizontal="center" vertical="center"/>
    </xf>
    <xf numFmtId="0" fontId="16" fillId="14" borderId="11" xfId="0" applyFont="1" applyFill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0" fontId="16" fillId="12" borderId="5" xfId="0" applyFont="1" applyFill="1" applyBorder="1" applyAlignment="1">
      <alignment horizontal="center" vertical="center"/>
    </xf>
    <xf numFmtId="0" fontId="16" fillId="13" borderId="5" xfId="0" applyFont="1" applyFill="1" applyBorder="1" applyAlignment="1">
      <alignment horizontal="center" vertical="center"/>
    </xf>
    <xf numFmtId="0" fontId="16" fillId="13" borderId="2" xfId="0" applyFont="1" applyFill="1" applyBorder="1" applyAlignment="1">
      <alignment horizontal="center" vertical="center"/>
    </xf>
    <xf numFmtId="0" fontId="16" fillId="14" borderId="5" xfId="0" applyFont="1" applyFill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5" fillId="0" borderId="15" xfId="0" applyFont="1" applyFill="1" applyBorder="1" applyAlignment="1">
      <alignment horizontal="center" vertical="center"/>
    </xf>
    <xf numFmtId="0" fontId="15" fillId="0" borderId="11" xfId="0" applyFont="1" applyFill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14" borderId="13" xfId="0" applyFont="1" applyFill="1" applyBorder="1" applyAlignment="1">
      <alignment horizontal="center" vertical="center"/>
    </xf>
    <xf numFmtId="0" fontId="16" fillId="14" borderId="0" xfId="0" applyFont="1" applyFill="1" applyBorder="1" applyAlignment="1">
      <alignment horizontal="center" vertical="center"/>
    </xf>
    <xf numFmtId="2" fontId="15" fillId="0" borderId="3" xfId="0" applyNumberFormat="1" applyFont="1" applyFill="1" applyBorder="1" applyAlignment="1">
      <alignment horizontal="center" vertical="center"/>
    </xf>
    <xf numFmtId="2" fontId="15" fillId="0" borderId="9" xfId="0" applyNumberFormat="1" applyFont="1" applyFill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Fill="1" applyBorder="1" applyAlignment="1">
      <alignment horizontal="center" vertical="center"/>
    </xf>
    <xf numFmtId="2" fontId="15" fillId="0" borderId="11" xfId="0" applyNumberFormat="1" applyFont="1" applyFill="1" applyBorder="1" applyAlignment="1">
      <alignment horizontal="center" vertical="center"/>
    </xf>
    <xf numFmtId="2" fontId="15" fillId="0" borderId="5" xfId="0" applyNumberFormat="1" applyFont="1" applyFill="1" applyBorder="1" applyAlignment="1">
      <alignment horizontal="center" vertical="center"/>
    </xf>
    <xf numFmtId="2" fontId="15" fillId="0" borderId="15" xfId="0" applyNumberFormat="1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6" fillId="13" borderId="10" xfId="0" applyFont="1" applyFill="1" applyBorder="1" applyAlignment="1">
      <alignment horizontal="center" vertical="center"/>
    </xf>
    <xf numFmtId="0" fontId="16" fillId="0" borderId="9" xfId="0" applyFont="1" applyFill="1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12" borderId="3" xfId="0" applyFont="1" applyFill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14" fontId="15" fillId="0" borderId="11" xfId="0" applyNumberFormat="1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10" fillId="10" borderId="0" xfId="0" applyFont="1" applyFill="1" applyAlignment="1">
      <alignment horizontal="center" vertical="center"/>
    </xf>
    <xf numFmtId="0" fontId="0" fillId="0" borderId="9" xfId="0" applyBorder="1"/>
    <xf numFmtId="0" fontId="0" fillId="0" borderId="2" xfId="0" applyBorder="1"/>
    <xf numFmtId="0" fontId="16" fillId="0" borderId="3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0" borderId="3" xfId="0" applyFont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 shrinkToFit="1"/>
    </xf>
    <xf numFmtId="0" fontId="15" fillId="0" borderId="9" xfId="0" applyFont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14" fontId="15" fillId="0" borderId="15" xfId="0" applyNumberFormat="1" applyFont="1" applyBorder="1" applyAlignment="1">
      <alignment horizontal="center" vertical="center"/>
    </xf>
    <xf numFmtId="14" fontId="15" fillId="0" borderId="5" xfId="0" applyNumberFormat="1" applyFont="1" applyBorder="1" applyAlignment="1">
      <alignment horizontal="center" vertical="center"/>
    </xf>
    <xf numFmtId="0" fontId="16" fillId="12" borderId="9" xfId="0" applyFont="1" applyFill="1" applyBorder="1" applyAlignment="1">
      <alignment horizontal="center" vertical="center"/>
    </xf>
    <xf numFmtId="0" fontId="15" fillId="0" borderId="2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/>
    </xf>
    <xf numFmtId="0" fontId="16" fillId="0" borderId="15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0" fillId="7" borderId="0" xfId="0" applyFill="1"/>
    <xf numFmtId="0" fontId="15" fillId="0" borderId="9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/>
    </xf>
    <xf numFmtId="0" fontId="0" fillId="0" borderId="3" xfId="0" applyBorder="1"/>
    <xf numFmtId="0" fontId="15" fillId="0" borderId="0" xfId="0" applyFont="1" applyFill="1" applyBorder="1" applyAlignment="1">
      <alignment horizontal="center" vertical="center"/>
    </xf>
    <xf numFmtId="2" fontId="15" fillId="0" borderId="0" xfId="0" applyNumberFormat="1" applyFont="1" applyFill="1" applyBorder="1" applyAlignment="1">
      <alignment horizontal="center" vertical="center"/>
    </xf>
    <xf numFmtId="0" fontId="15" fillId="0" borderId="3" xfId="0" applyFont="1" applyBorder="1" applyAlignment="1">
      <alignment horizontal="center"/>
    </xf>
    <xf numFmtId="0" fontId="15" fillId="0" borderId="9" xfId="0" applyFont="1" applyBorder="1" applyAlignment="1">
      <alignment vertical="center" wrapText="1"/>
    </xf>
    <xf numFmtId="0" fontId="15" fillId="0" borderId="10" xfId="0" applyFont="1" applyFill="1" applyBorder="1" applyAlignment="1">
      <alignment horizontal="center" vertical="center"/>
    </xf>
    <xf numFmtId="0" fontId="0" fillId="0" borderId="0" xfId="0" applyBorder="1"/>
    <xf numFmtId="0" fontId="16" fillId="14" borderId="3" xfId="0" applyFont="1" applyFill="1" applyBorder="1" applyAlignment="1">
      <alignment horizontal="center" vertical="center"/>
    </xf>
    <xf numFmtId="0" fontId="16" fillId="14" borderId="9" xfId="0" applyFont="1" applyFill="1" applyBorder="1" applyAlignment="1">
      <alignment horizontal="center" vertical="center"/>
    </xf>
    <xf numFmtId="0" fontId="16" fillId="14" borderId="2" xfId="0" applyFont="1" applyFill="1" applyBorder="1" applyAlignment="1">
      <alignment horizontal="center" vertical="center"/>
    </xf>
    <xf numFmtId="0" fontId="15" fillId="11" borderId="0" xfId="0" applyFont="1" applyFill="1" applyBorder="1" applyAlignment="1">
      <alignment horizontal="center" vertical="center"/>
    </xf>
    <xf numFmtId="0" fontId="16" fillId="17" borderId="0" xfId="0" applyFont="1" applyFill="1" applyBorder="1" applyAlignment="1">
      <alignment horizontal="center" vertical="center"/>
    </xf>
    <xf numFmtId="0" fontId="7" fillId="15" borderId="6" xfId="0" applyFont="1" applyFill="1" applyBorder="1" applyAlignment="1">
      <alignment horizontal="center" vertical="center"/>
    </xf>
    <xf numFmtId="0" fontId="15" fillId="0" borderId="4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18" fillId="0" borderId="9" xfId="0" applyFont="1" applyFill="1" applyBorder="1" applyAlignment="1">
      <alignment horizontal="center" vertical="center"/>
    </xf>
    <xf numFmtId="0" fontId="18" fillId="0" borderId="2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6" fillId="17" borderId="0" xfId="0" applyFont="1" applyFill="1" applyBorder="1" applyAlignment="1">
      <alignment horizontal="center" vertical="center"/>
    </xf>
    <xf numFmtId="0" fontId="16" fillId="17" borderId="0" xfId="0" applyFont="1" applyFill="1" applyBorder="1" applyAlignment="1">
      <alignment vertical="center"/>
    </xf>
    <xf numFmtId="0" fontId="1" fillId="0" borderId="0" xfId="0" applyFont="1"/>
    <xf numFmtId="0" fontId="13" fillId="0" borderId="3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 wrapText="1"/>
    </xf>
    <xf numFmtId="0" fontId="15" fillId="0" borderId="9" xfId="0" applyFont="1" applyBorder="1" applyAlignment="1">
      <alignment horizontal="center" vertical="center"/>
    </xf>
    <xf numFmtId="0" fontId="0" fillId="0" borderId="9" xfId="0" applyBorder="1" applyAlignment="1">
      <alignment horizontal="center" wrapText="1"/>
    </xf>
    <xf numFmtId="0" fontId="11" fillId="1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/>
    </xf>
    <xf numFmtId="0" fontId="13" fillId="5" borderId="1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6" borderId="1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 vertical="center" shrinkToFit="1"/>
    </xf>
    <xf numFmtId="0" fontId="13" fillId="3" borderId="3" xfId="0" applyFont="1" applyFill="1" applyBorder="1" applyAlignment="1">
      <alignment horizontal="center" vertical="center" shrinkToFit="1"/>
    </xf>
    <xf numFmtId="0" fontId="10" fillId="10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shrinkToFit="1"/>
    </xf>
    <xf numFmtId="0" fontId="4" fillId="3" borderId="13" xfId="0" applyFont="1" applyFill="1" applyBorder="1" applyAlignment="1">
      <alignment horizontal="center" vertical="center" shrinkToFit="1"/>
    </xf>
    <xf numFmtId="0" fontId="4" fillId="3" borderId="10" xfId="0" applyFont="1" applyFill="1" applyBorder="1" applyAlignment="1">
      <alignment horizontal="center" vertical="center" shrinkToFit="1"/>
    </xf>
    <xf numFmtId="0" fontId="4" fillId="3" borderId="5" xfId="0" applyFont="1" applyFill="1" applyBorder="1" applyAlignment="1">
      <alignment horizontal="center" vertical="center" shrinkToFit="1"/>
    </xf>
    <xf numFmtId="0" fontId="4" fillId="3" borderId="14" xfId="0" applyFont="1" applyFill="1" applyBorder="1" applyAlignment="1">
      <alignment horizontal="center" vertical="center" shrinkToFit="1"/>
    </xf>
    <xf numFmtId="0" fontId="4" fillId="3" borderId="4" xfId="0" applyFont="1" applyFill="1" applyBorder="1" applyAlignment="1">
      <alignment horizontal="center" vertical="center" shrinkToFit="1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4" fillId="7" borderId="8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13" fillId="18" borderId="1" xfId="0" applyFont="1" applyFill="1" applyBorder="1" applyAlignment="1">
      <alignment horizontal="center"/>
    </xf>
    <xf numFmtId="0" fontId="14" fillId="18" borderId="1" xfId="0" applyFont="1" applyFill="1" applyBorder="1" applyAlignment="1">
      <alignment horizontal="center"/>
    </xf>
    <xf numFmtId="0" fontId="0" fillId="18" borderId="3" xfId="0" applyFill="1" applyBorder="1"/>
    <xf numFmtId="0" fontId="0" fillId="18" borderId="9" xfId="0" applyFill="1" applyBorder="1"/>
    <xf numFmtId="0" fontId="0" fillId="18" borderId="9" xfId="0" applyFill="1" applyBorder="1" applyAlignment="1">
      <alignment horizontal="center" vertical="center"/>
    </xf>
    <xf numFmtId="0" fontId="0" fillId="18" borderId="2" xfId="0" applyFill="1" applyBorder="1" applyAlignment="1">
      <alignment horizontal="center" vertical="center"/>
    </xf>
    <xf numFmtId="0" fontId="15" fillId="18" borderId="9" xfId="0" applyFont="1" applyFill="1" applyBorder="1" applyAlignment="1">
      <alignment horizontal="center" vertical="center"/>
    </xf>
    <xf numFmtId="0" fontId="15" fillId="18" borderId="2" xfId="0" applyFont="1" applyFill="1" applyBorder="1" applyAlignment="1">
      <alignment horizontal="center" vertical="center"/>
    </xf>
    <xf numFmtId="0" fontId="15" fillId="18" borderId="1" xfId="0" applyFont="1" applyFill="1" applyBorder="1" applyAlignment="1">
      <alignment horizontal="center" vertical="center"/>
    </xf>
    <xf numFmtId="0" fontId="16" fillId="19" borderId="12" xfId="0" applyFont="1" applyFill="1" applyBorder="1" applyAlignment="1">
      <alignment horizontal="center" vertical="center"/>
    </xf>
    <xf numFmtId="0" fontId="16" fillId="19" borderId="15" xfId="0" applyFont="1" applyFill="1" applyBorder="1" applyAlignment="1">
      <alignment horizontal="center" vertical="center"/>
    </xf>
    <xf numFmtId="0" fontId="16" fillId="19" borderId="3" xfId="0" applyFont="1" applyFill="1" applyBorder="1" applyAlignment="1">
      <alignment horizontal="center" vertical="center"/>
    </xf>
    <xf numFmtId="0" fontId="16" fillId="19" borderId="11" xfId="0" applyFont="1" applyFill="1" applyBorder="1" applyAlignment="1">
      <alignment horizontal="center" vertical="center"/>
    </xf>
    <xf numFmtId="0" fontId="16" fillId="19" borderId="9" xfId="0" applyFont="1" applyFill="1" applyBorder="1" applyAlignment="1">
      <alignment horizontal="center" vertical="center"/>
    </xf>
    <xf numFmtId="0" fontId="16" fillId="19" borderId="5" xfId="0" applyFont="1" applyFill="1" applyBorder="1" applyAlignment="1">
      <alignment horizontal="center" vertical="center"/>
    </xf>
    <xf numFmtId="0" fontId="16" fillId="19" borderId="2" xfId="0" applyFont="1" applyFill="1" applyBorder="1" applyAlignment="1">
      <alignment horizontal="center" vertical="center"/>
    </xf>
    <xf numFmtId="0" fontId="16" fillId="19" borderId="4" xfId="0" applyFont="1" applyFill="1" applyBorder="1" applyAlignment="1">
      <alignment horizontal="center" vertical="center"/>
    </xf>
    <xf numFmtId="0" fontId="16" fillId="19" borderId="12" xfId="0" applyNumberFormat="1" applyFont="1" applyFill="1" applyBorder="1" applyAlignment="1">
      <alignment horizontal="center" vertical="center"/>
    </xf>
    <xf numFmtId="0" fontId="16" fillId="19" borderId="10" xfId="0" applyFont="1" applyFill="1" applyBorder="1" applyAlignment="1">
      <alignment horizontal="center" vertical="center"/>
    </xf>
    <xf numFmtId="0" fontId="15" fillId="18" borderId="10" xfId="0" applyFont="1" applyFill="1" applyBorder="1" applyAlignment="1">
      <alignment horizontal="center" vertical="center"/>
    </xf>
    <xf numFmtId="0" fontId="15" fillId="18" borderId="12" xfId="0" applyFont="1" applyFill="1" applyBorder="1" applyAlignment="1">
      <alignment horizontal="center" vertical="center"/>
    </xf>
    <xf numFmtId="0" fontId="15" fillId="18" borderId="4" xfId="0" applyFont="1" applyFill="1" applyBorder="1" applyAlignment="1">
      <alignment horizontal="center" vertical="center"/>
    </xf>
    <xf numFmtId="0" fontId="15" fillId="18" borderId="3" xfId="0" applyFont="1" applyFill="1" applyBorder="1" applyAlignment="1">
      <alignment horizontal="center" vertical="center"/>
    </xf>
    <xf numFmtId="0" fontId="16" fillId="11" borderId="0" xfId="0" applyFont="1" applyFill="1" applyBorder="1" applyAlignment="1">
      <alignment horizontal="center" vertical="center"/>
    </xf>
    <xf numFmtId="2" fontId="15" fillId="11" borderId="0" xfId="0" applyNumberFormat="1" applyFont="1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 shrinkToFit="1"/>
    </xf>
    <xf numFmtId="0" fontId="0" fillId="0" borderId="0" xfId="0" applyFill="1" applyAlignment="1">
      <alignment horizontal="center" shrinkToFit="1"/>
    </xf>
    <xf numFmtId="0" fontId="1" fillId="9" borderId="7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</cellXfs>
  <cellStyles count="480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Normal" xfId="0" builtinId="0"/>
    <cellStyle name="Normal 2" xfId="365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mande%20taboulot/bordereau%20livraisonBARLAPLA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ication"/>
      <sheetName val="bon commande"/>
      <sheetName val="Feuil1"/>
    </sheetNames>
    <sheetDataSet>
      <sheetData sheetId="0">
        <row r="12">
          <cell r="A12" t="str">
            <v>3 760217 240015</v>
          </cell>
          <cell r="B12" t="str">
            <v>TROJKA PURE 0,7 L</v>
          </cell>
          <cell r="C12">
            <v>0.7</v>
          </cell>
          <cell r="D12">
            <v>40</v>
          </cell>
          <cell r="E12">
            <v>6</v>
          </cell>
          <cell r="F12" t="str">
            <v>P.U</v>
          </cell>
          <cell r="G12">
            <v>4.2300000000000004</v>
          </cell>
          <cell r="H12">
            <v>4.42</v>
          </cell>
          <cell r="I12">
            <v>6</v>
          </cell>
          <cell r="J12">
            <v>7.59</v>
          </cell>
          <cell r="K12">
            <v>4.2404999999999999</v>
          </cell>
          <cell r="L12">
            <v>1.1200000000000001</v>
          </cell>
        </row>
        <row r="13">
          <cell r="A13" t="str">
            <v>3 760217 240077</v>
          </cell>
          <cell r="B13" t="str">
            <v>TROJKA RED 0,7 L</v>
          </cell>
          <cell r="C13">
            <v>0.7</v>
          </cell>
          <cell r="D13">
            <v>24</v>
          </cell>
          <cell r="E13">
            <v>6</v>
          </cell>
          <cell r="F13" t="str">
            <v>P.U</v>
          </cell>
          <cell r="G13">
            <v>7.14</v>
          </cell>
          <cell r="H13">
            <v>7.45</v>
          </cell>
          <cell r="I13">
            <v>9.0299999999999994</v>
          </cell>
          <cell r="J13">
            <v>10.61</v>
          </cell>
          <cell r="K13">
            <v>2.3443000000000001</v>
          </cell>
        </row>
        <row r="14">
          <cell r="A14" t="str">
            <v>3 760217 240084</v>
          </cell>
          <cell r="B14" t="str">
            <v>TROJKA CARAMEL 0,7 L</v>
          </cell>
          <cell r="C14">
            <v>0.7</v>
          </cell>
          <cell r="D14">
            <v>24</v>
          </cell>
          <cell r="E14">
            <v>6</v>
          </cell>
          <cell r="F14" t="str">
            <v>P.U</v>
          </cell>
          <cell r="G14">
            <v>7.14</v>
          </cell>
          <cell r="H14">
            <v>7.45</v>
          </cell>
          <cell r="I14">
            <v>9.0299999999999994</v>
          </cell>
          <cell r="J14">
            <v>10.61</v>
          </cell>
          <cell r="K14">
            <v>2.3443000000000001</v>
          </cell>
        </row>
        <row r="15">
          <cell r="A15" t="str">
            <v>3 760217 240060</v>
          </cell>
          <cell r="B15" t="str">
            <v>TROJKA BLUE 0,7 L</v>
          </cell>
          <cell r="C15">
            <v>0.7</v>
          </cell>
          <cell r="D15">
            <v>20</v>
          </cell>
          <cell r="E15">
            <v>6</v>
          </cell>
          <cell r="F15" t="str">
            <v>P.U</v>
          </cell>
          <cell r="G15">
            <v>7.35</v>
          </cell>
          <cell r="H15">
            <v>7.67</v>
          </cell>
          <cell r="I15">
            <v>9.23</v>
          </cell>
          <cell r="J15">
            <v>10.83</v>
          </cell>
          <cell r="K15">
            <v>2.1202999999999999</v>
          </cell>
        </row>
        <row r="16">
          <cell r="A16" t="str">
            <v>3 760217 240022</v>
          </cell>
          <cell r="B16" t="str">
            <v>TROJKA PINK 0,7 L</v>
          </cell>
          <cell r="C16">
            <v>0.7</v>
          </cell>
          <cell r="D16">
            <v>17</v>
          </cell>
          <cell r="E16">
            <v>6</v>
          </cell>
          <cell r="F16" t="str">
            <v>P.U</v>
          </cell>
          <cell r="G16">
            <v>7.66</v>
          </cell>
          <cell r="H16">
            <v>7.99</v>
          </cell>
          <cell r="I16">
            <v>9.57</v>
          </cell>
          <cell r="J16">
            <v>11.15</v>
          </cell>
          <cell r="K16">
            <v>1.8022</v>
          </cell>
        </row>
        <row r="17">
          <cell r="A17" t="str">
            <v>3 760217 240039</v>
          </cell>
          <cell r="B17" t="str">
            <v>TROJKA GREEN 0,7 L</v>
          </cell>
          <cell r="C17">
            <v>0.7</v>
          </cell>
          <cell r="D17">
            <v>17</v>
          </cell>
          <cell r="E17">
            <v>6</v>
          </cell>
          <cell r="F17" t="str">
            <v>P.U</v>
          </cell>
          <cell r="G17">
            <v>7.66</v>
          </cell>
          <cell r="H17">
            <v>7.99</v>
          </cell>
          <cell r="I17">
            <v>9.57</v>
          </cell>
          <cell r="J17">
            <v>11.15</v>
          </cell>
          <cell r="K17">
            <v>1.8022</v>
          </cell>
        </row>
        <row r="18">
          <cell r="A18" t="str">
            <v>3 760217 240046</v>
          </cell>
          <cell r="B18" t="str">
            <v>TROJKA ORANGE 0,7 L</v>
          </cell>
          <cell r="C18">
            <v>0.7</v>
          </cell>
          <cell r="D18">
            <v>17</v>
          </cell>
          <cell r="E18">
            <v>6</v>
          </cell>
          <cell r="F18" t="str">
            <v>P.U</v>
          </cell>
          <cell r="G18">
            <v>7.66</v>
          </cell>
          <cell r="H18">
            <v>7.99</v>
          </cell>
          <cell r="I18">
            <v>9.57</v>
          </cell>
          <cell r="J18">
            <v>11.15</v>
          </cell>
          <cell r="K18">
            <v>1.8022</v>
          </cell>
        </row>
        <row r="19">
          <cell r="A19" t="str">
            <v>3 760217 240053</v>
          </cell>
          <cell r="B19" t="str">
            <v>TROJKA BLACK 0,7 L</v>
          </cell>
          <cell r="C19">
            <v>0.7</v>
          </cell>
          <cell r="D19">
            <v>17</v>
          </cell>
          <cell r="E19">
            <v>6</v>
          </cell>
          <cell r="F19" t="str">
            <v>P.U</v>
          </cell>
          <cell r="G19">
            <v>7.66</v>
          </cell>
          <cell r="H19">
            <v>7.99</v>
          </cell>
          <cell r="I19">
            <v>9.57</v>
          </cell>
          <cell r="J19">
            <v>11.15</v>
          </cell>
          <cell r="K19">
            <v>1.8022</v>
          </cell>
        </row>
        <row r="21">
          <cell r="A21" t="str">
            <v>3 760217 240114</v>
          </cell>
          <cell r="B21" t="str">
            <v>TROJKA PURE 4,55 L</v>
          </cell>
          <cell r="C21">
            <v>4.55</v>
          </cell>
          <cell r="D21">
            <v>0.4</v>
          </cell>
          <cell r="E21">
            <v>1</v>
          </cell>
          <cell r="F21" t="str">
            <v>P.U</v>
          </cell>
          <cell r="G21">
            <v>26.64</v>
          </cell>
          <cell r="H21">
            <v>27.88</v>
          </cell>
          <cell r="I21">
            <v>38.15</v>
          </cell>
          <cell r="J21">
            <v>48.48</v>
          </cell>
          <cell r="K21">
            <v>27.563400000000001</v>
          </cell>
          <cell r="L21">
            <v>7.28</v>
          </cell>
        </row>
        <row r="22">
          <cell r="A22" t="str">
            <v>3 760217 240176</v>
          </cell>
          <cell r="B22" t="str">
            <v>TROJKA RED 4,55 L</v>
          </cell>
          <cell r="C22">
            <v>4.55</v>
          </cell>
          <cell r="D22">
            <v>0.24</v>
          </cell>
          <cell r="E22">
            <v>1</v>
          </cell>
          <cell r="F22" t="str">
            <v>P.U</v>
          </cell>
          <cell r="G22">
            <v>47.59</v>
          </cell>
          <cell r="H22">
            <v>49.6</v>
          </cell>
          <cell r="I22">
            <v>59.87</v>
          </cell>
          <cell r="J22">
            <v>66.78</v>
          </cell>
          <cell r="K22">
            <v>16.538</v>
          </cell>
        </row>
        <row r="23">
          <cell r="A23" t="str">
            <v>3 760217 240183</v>
          </cell>
          <cell r="B23" t="str">
            <v>TROJKA CARAMEL 4,55 L</v>
          </cell>
          <cell r="C23">
            <v>4.55</v>
          </cell>
          <cell r="D23">
            <v>0.24</v>
          </cell>
          <cell r="E23">
            <v>1</v>
          </cell>
          <cell r="F23" t="str">
            <v>P.U</v>
          </cell>
          <cell r="G23">
            <v>47.59</v>
          </cell>
          <cell r="H23">
            <v>49.6</v>
          </cell>
          <cell r="I23">
            <v>59.87</v>
          </cell>
          <cell r="J23">
            <v>66.78</v>
          </cell>
          <cell r="K23">
            <v>16.538</v>
          </cell>
        </row>
        <row r="24">
          <cell r="A24" t="str">
            <v>3 760217 240169</v>
          </cell>
          <cell r="B24" t="str">
            <v>TROJKA BLUE 4,55 L</v>
          </cell>
          <cell r="C24">
            <v>4.55</v>
          </cell>
          <cell r="D24">
            <v>0.2</v>
          </cell>
          <cell r="E24">
            <v>1</v>
          </cell>
          <cell r="F24" t="str">
            <v>P.U</v>
          </cell>
          <cell r="G24">
            <v>48.95</v>
          </cell>
          <cell r="H24">
            <v>51.03</v>
          </cell>
          <cell r="I24">
            <v>61.17</v>
          </cell>
          <cell r="J24">
            <v>69.540000000000006</v>
          </cell>
          <cell r="K24">
            <v>13.781700000000001</v>
          </cell>
        </row>
        <row r="25">
          <cell r="A25" t="str">
            <v>3 760217 240121</v>
          </cell>
          <cell r="B25" t="str">
            <v>TROJKA PINK 4,55 L</v>
          </cell>
          <cell r="C25">
            <v>4.55</v>
          </cell>
          <cell r="D25">
            <v>0.17</v>
          </cell>
          <cell r="E25">
            <v>1</v>
          </cell>
          <cell r="F25" t="str">
            <v>P.U</v>
          </cell>
          <cell r="G25">
            <v>50.77</v>
          </cell>
          <cell r="H25">
            <v>53.11</v>
          </cell>
          <cell r="I25">
            <v>63.38</v>
          </cell>
          <cell r="J25">
            <v>71.61</v>
          </cell>
          <cell r="K25">
            <v>11.714399999999999</v>
          </cell>
        </row>
        <row r="26">
          <cell r="A26" t="str">
            <v>3 760217 240138</v>
          </cell>
          <cell r="B26" t="str">
            <v>TROJKA GREEN 4,55 L</v>
          </cell>
          <cell r="C26">
            <v>4.55</v>
          </cell>
          <cell r="D26">
            <v>0.17</v>
          </cell>
          <cell r="E26">
            <v>1</v>
          </cell>
          <cell r="F26" t="str">
            <v>P.U</v>
          </cell>
          <cell r="G26">
            <v>50.77</v>
          </cell>
          <cell r="H26">
            <v>53.11</v>
          </cell>
          <cell r="I26">
            <v>63.38</v>
          </cell>
          <cell r="J26">
            <v>71.61</v>
          </cell>
          <cell r="K26">
            <v>11.714399999999999</v>
          </cell>
        </row>
        <row r="27">
          <cell r="A27" t="str">
            <v>3 760217 240145</v>
          </cell>
          <cell r="B27" t="str">
            <v>TROJKA ORANGE 4,55 L</v>
          </cell>
          <cell r="C27">
            <v>4.55</v>
          </cell>
          <cell r="D27">
            <v>0.17</v>
          </cell>
          <cell r="E27">
            <v>1</v>
          </cell>
          <cell r="F27" t="str">
            <v>P.U</v>
          </cell>
          <cell r="G27">
            <v>50.77</v>
          </cell>
          <cell r="H27">
            <v>53.11</v>
          </cell>
          <cell r="I27">
            <v>63.38</v>
          </cell>
          <cell r="J27">
            <v>71.61</v>
          </cell>
          <cell r="K27">
            <v>11.714399999999999</v>
          </cell>
        </row>
        <row r="28">
          <cell r="A28" t="str">
            <v>3 760217 240152</v>
          </cell>
          <cell r="B28" t="str">
            <v>TROJKA BLACK 4,55 L</v>
          </cell>
          <cell r="C28">
            <v>4.55</v>
          </cell>
          <cell r="D28">
            <v>0.17</v>
          </cell>
          <cell r="E28">
            <v>1</v>
          </cell>
          <cell r="F28" t="str">
            <v>P.U</v>
          </cell>
          <cell r="G28">
            <v>50.77</v>
          </cell>
          <cell r="H28">
            <v>53.11</v>
          </cell>
          <cell r="I28">
            <v>63.38</v>
          </cell>
          <cell r="J28">
            <v>71.61</v>
          </cell>
          <cell r="K28">
            <v>11.714399999999999</v>
          </cell>
        </row>
        <row r="30">
          <cell r="A30">
            <v>11021</v>
          </cell>
          <cell r="B30" t="str">
            <v>TROJKA PURE 0,5 L</v>
          </cell>
          <cell r="C30">
            <v>0.5</v>
          </cell>
          <cell r="D30">
            <v>0.4</v>
          </cell>
          <cell r="E30">
            <v>6</v>
          </cell>
          <cell r="F30" t="str">
            <v>P.U</v>
          </cell>
          <cell r="K30">
            <v>3.0289000000000001</v>
          </cell>
          <cell r="L30">
            <v>0.8</v>
          </cell>
        </row>
        <row r="31">
          <cell r="A31">
            <v>11027</v>
          </cell>
          <cell r="B31" t="str">
            <v>TROJKA RED 0,5 L</v>
          </cell>
          <cell r="C31">
            <v>0.5</v>
          </cell>
          <cell r="D31">
            <v>0.24</v>
          </cell>
          <cell r="E31">
            <v>6</v>
          </cell>
          <cell r="F31" t="str">
            <v>P.U</v>
          </cell>
          <cell r="K31">
            <v>1.8173999999999999</v>
          </cell>
        </row>
        <row r="32">
          <cell r="A32">
            <v>11028</v>
          </cell>
          <cell r="B32" t="str">
            <v>TROJKA CARAMEL 0,5 L</v>
          </cell>
          <cell r="C32">
            <v>0.5</v>
          </cell>
          <cell r="D32">
            <v>0.24</v>
          </cell>
          <cell r="E32">
            <v>6</v>
          </cell>
          <cell r="F32" t="str">
            <v>P.U</v>
          </cell>
          <cell r="K32">
            <v>1.8173999999999999</v>
          </cell>
        </row>
        <row r="33">
          <cell r="A33">
            <v>11026</v>
          </cell>
          <cell r="B33" t="str">
            <v>TROJKA BLUE 0,5 L</v>
          </cell>
          <cell r="C33">
            <v>0.5</v>
          </cell>
          <cell r="D33">
            <v>0.2</v>
          </cell>
          <cell r="E33">
            <v>6</v>
          </cell>
          <cell r="F33" t="str">
            <v>P.U</v>
          </cell>
          <cell r="K33">
            <v>1.5145</v>
          </cell>
        </row>
        <row r="34">
          <cell r="A34">
            <v>11024</v>
          </cell>
          <cell r="B34" t="str">
            <v>TROJKA ORANGE 0,5 L</v>
          </cell>
          <cell r="C34">
            <v>0.5</v>
          </cell>
          <cell r="D34">
            <v>0.17</v>
          </cell>
          <cell r="E34">
            <v>6</v>
          </cell>
          <cell r="F34" t="str">
            <v>P.U</v>
          </cell>
          <cell r="K34">
            <v>1.2873000000000001</v>
          </cell>
        </row>
        <row r="35">
          <cell r="A35">
            <v>11025</v>
          </cell>
          <cell r="B35" t="str">
            <v>TROJKA BLACK 0,5 L</v>
          </cell>
          <cell r="C35">
            <v>0.5</v>
          </cell>
          <cell r="D35">
            <v>0.17</v>
          </cell>
          <cell r="E35">
            <v>6</v>
          </cell>
          <cell r="F35" t="str">
            <v>P.U</v>
          </cell>
          <cell r="K35">
            <v>1.2873000000000001</v>
          </cell>
        </row>
        <row r="36">
          <cell r="A36">
            <v>11035</v>
          </cell>
          <cell r="B36" t="str">
            <v>PRES. 3 BT. LUMINEUX</v>
          </cell>
          <cell r="E36">
            <v>1</v>
          </cell>
          <cell r="F36" t="str">
            <v>P.U</v>
          </cell>
          <cell r="G36">
            <v>70</v>
          </cell>
          <cell r="H36">
            <v>70</v>
          </cell>
          <cell r="I36">
            <v>70</v>
          </cell>
          <cell r="J36">
            <v>70</v>
          </cell>
        </row>
        <row r="37">
          <cell r="A37">
            <v>11031</v>
          </cell>
          <cell r="B37" t="str">
            <v>LONGDRINK</v>
          </cell>
          <cell r="E37">
            <v>6</v>
          </cell>
          <cell r="F37" t="str">
            <v>P.U</v>
          </cell>
          <cell r="G37">
            <v>1</v>
          </cell>
          <cell r="H37">
            <v>1</v>
          </cell>
          <cell r="I37">
            <v>1</v>
          </cell>
          <cell r="J37">
            <v>1</v>
          </cell>
        </row>
        <row r="38">
          <cell r="A38">
            <v>11032</v>
          </cell>
          <cell r="B38" t="str">
            <v>SHOOTER 2 CL</v>
          </cell>
          <cell r="E38">
            <v>6</v>
          </cell>
          <cell r="F38" t="str">
            <v>P.U</v>
          </cell>
          <cell r="G38">
            <v>0.7</v>
          </cell>
          <cell r="H38">
            <v>0.7</v>
          </cell>
          <cell r="I38">
            <v>0.7</v>
          </cell>
          <cell r="J38">
            <v>0.7</v>
          </cell>
        </row>
        <row r="39">
          <cell r="A39">
            <v>11033</v>
          </cell>
          <cell r="B39" t="str">
            <v>SHOOTER 4 CL</v>
          </cell>
          <cell r="E39">
            <v>6</v>
          </cell>
          <cell r="F39" t="str">
            <v>P.U</v>
          </cell>
          <cell r="G39">
            <v>0.8</v>
          </cell>
          <cell r="H39">
            <v>0.8</v>
          </cell>
          <cell r="I39">
            <v>0.8</v>
          </cell>
          <cell r="J39">
            <v>0.8</v>
          </cell>
        </row>
        <row r="40">
          <cell r="A40">
            <v>11034</v>
          </cell>
          <cell r="B40" t="str">
            <v>DISPLAY VIDE</v>
          </cell>
          <cell r="E40">
            <v>1</v>
          </cell>
          <cell r="F40" t="str">
            <v>P.U</v>
          </cell>
          <cell r="G40">
            <v>25</v>
          </cell>
          <cell r="H40">
            <v>25</v>
          </cell>
          <cell r="I40">
            <v>25</v>
          </cell>
          <cell r="J40">
            <v>25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AE168"/>
  <sheetViews>
    <sheetView tabSelected="1" zoomScale="75" zoomScaleNormal="75" zoomScalePageLayoutView="75" workbookViewId="0">
      <selection activeCell="D3" sqref="D3"/>
    </sheetView>
  </sheetViews>
  <sheetFormatPr baseColWidth="10" defaultRowHeight="15.75" x14ac:dyDescent="0.25"/>
  <cols>
    <col min="1" max="1" width="14.25" customWidth="1"/>
    <col min="2" max="2" width="43.25" customWidth="1"/>
    <col min="3" max="3" width="21.25" customWidth="1"/>
    <col min="4" max="4" width="22.75" customWidth="1"/>
    <col min="5" max="5" width="9.875" customWidth="1"/>
    <col min="6" max="6" width="8" customWidth="1"/>
    <col min="7" max="7" width="20.625" customWidth="1"/>
    <col min="8" max="8" width="9.375" customWidth="1"/>
    <col min="9" max="20" width="5.375" customWidth="1"/>
    <col min="21" max="21" width="13.625" customWidth="1"/>
    <col min="22" max="22" width="14.125" style="34" customWidth="1"/>
    <col min="23" max="23" width="17.5" style="34" customWidth="1"/>
    <col min="24" max="24" width="14.625" style="34" customWidth="1"/>
    <col min="25" max="25" width="18.75" style="34" customWidth="1"/>
    <col min="26" max="26" width="19.125" customWidth="1"/>
    <col min="27" max="27" width="26" customWidth="1"/>
    <col min="29" max="29" width="22.25" customWidth="1"/>
  </cols>
  <sheetData>
    <row r="1" spans="1:26" ht="26.25" x14ac:dyDescent="0.25">
      <c r="A1" s="218" t="s">
        <v>14</v>
      </c>
      <c r="B1" s="218"/>
      <c r="C1" s="218"/>
      <c r="D1" s="218"/>
      <c r="E1" s="218"/>
      <c r="F1" s="218"/>
      <c r="G1" s="218"/>
      <c r="H1" s="218"/>
      <c r="I1" s="218"/>
      <c r="J1" s="218"/>
      <c r="K1" s="218"/>
      <c r="L1" s="218"/>
      <c r="M1" s="218"/>
      <c r="N1" s="218"/>
      <c r="O1" s="218"/>
      <c r="P1" s="218"/>
      <c r="Q1" s="218"/>
      <c r="R1" s="218"/>
      <c r="S1" s="218"/>
      <c r="T1" s="218"/>
    </row>
    <row r="3" spans="1:26" s="34" customFormat="1" ht="27.95" customHeight="1" x14ac:dyDescent="0.25">
      <c r="A3" s="227"/>
      <c r="B3" s="227"/>
      <c r="C3" s="68"/>
      <c r="D3" s="155"/>
    </row>
    <row r="11" spans="1:26" ht="23.25" x14ac:dyDescent="0.25">
      <c r="U11" s="67"/>
    </row>
    <row r="13" spans="1:26" ht="41.1" customHeight="1" x14ac:dyDescent="0.25">
      <c r="A13" s="219" t="s">
        <v>28</v>
      </c>
      <c r="B13" s="219" t="s">
        <v>27</v>
      </c>
      <c r="C13" s="211" t="s">
        <v>29</v>
      </c>
      <c r="D13" s="211" t="s">
        <v>38</v>
      </c>
      <c r="E13" s="211" t="s">
        <v>40</v>
      </c>
      <c r="F13" s="211" t="s">
        <v>39</v>
      </c>
      <c r="G13" s="211" t="s">
        <v>4</v>
      </c>
      <c r="H13" s="211" t="s">
        <v>24</v>
      </c>
      <c r="I13" s="222" t="s">
        <v>5</v>
      </c>
      <c r="J13" s="222"/>
      <c r="K13" s="222"/>
      <c r="L13" s="222"/>
      <c r="M13" s="222"/>
      <c r="N13" s="222"/>
      <c r="O13" s="225" t="s">
        <v>25</v>
      </c>
      <c r="P13" s="225"/>
      <c r="Q13" s="225"/>
      <c r="R13" s="225"/>
      <c r="S13" s="225"/>
      <c r="T13" s="225"/>
      <c r="U13" s="171"/>
      <c r="V13" s="217" t="s">
        <v>26</v>
      </c>
      <c r="W13" s="217"/>
      <c r="X13" s="217"/>
    </row>
    <row r="14" spans="1:26" x14ac:dyDescent="0.25">
      <c r="A14" s="219"/>
      <c r="B14" s="219"/>
      <c r="C14" s="212"/>
      <c r="D14" s="212"/>
      <c r="E14" s="212"/>
      <c r="F14" s="212"/>
      <c r="G14" s="212"/>
      <c r="H14" s="212"/>
      <c r="I14" s="223"/>
      <c r="J14" s="223"/>
      <c r="K14" s="223"/>
      <c r="L14" s="223"/>
      <c r="M14" s="223"/>
      <c r="N14" s="223"/>
      <c r="O14" s="226"/>
      <c r="P14" s="226"/>
      <c r="Q14" s="226"/>
      <c r="R14" s="226"/>
      <c r="S14" s="226"/>
      <c r="T14" s="226"/>
      <c r="V14" s="61"/>
      <c r="W14" s="62"/>
      <c r="X14" s="63"/>
    </row>
    <row r="15" spans="1:26" x14ac:dyDescent="0.25">
      <c r="A15" s="219"/>
      <c r="B15" s="219"/>
      <c r="C15" s="212"/>
      <c r="D15" s="212"/>
      <c r="E15" s="212"/>
      <c r="F15" s="212"/>
      <c r="G15" s="212"/>
      <c r="H15" s="212"/>
      <c r="I15" s="220" t="s">
        <v>6</v>
      </c>
      <c r="J15" s="220"/>
      <c r="K15" s="220"/>
      <c r="L15" s="221" t="s">
        <v>10</v>
      </c>
      <c r="M15" s="221"/>
      <c r="N15" s="221"/>
      <c r="O15" s="224" t="s">
        <v>6</v>
      </c>
      <c r="P15" s="224"/>
      <c r="Q15" s="224"/>
      <c r="R15" s="256" t="s">
        <v>10</v>
      </c>
      <c r="S15" s="256"/>
      <c r="T15" s="256"/>
      <c r="V15" s="64"/>
      <c r="W15" s="65"/>
      <c r="X15" s="66"/>
      <c r="Y15" s="283"/>
      <c r="Z15" s="284"/>
    </row>
    <row r="16" spans="1:26" x14ac:dyDescent="0.25">
      <c r="A16" s="211"/>
      <c r="B16" s="219"/>
      <c r="C16" s="213"/>
      <c r="D16" s="213"/>
      <c r="E16" s="212"/>
      <c r="F16" s="213"/>
      <c r="G16" s="213"/>
      <c r="H16" s="212"/>
      <c r="I16" s="69" t="s">
        <v>7</v>
      </c>
      <c r="J16" s="70" t="s">
        <v>8</v>
      </c>
      <c r="K16" s="70" t="s">
        <v>9</v>
      </c>
      <c r="L16" s="71" t="s">
        <v>7</v>
      </c>
      <c r="M16" s="72" t="s">
        <v>8</v>
      </c>
      <c r="N16" s="72" t="s">
        <v>9</v>
      </c>
      <c r="O16" s="73" t="s">
        <v>7</v>
      </c>
      <c r="P16" s="73" t="s">
        <v>8</v>
      </c>
      <c r="Q16" s="73" t="s">
        <v>9</v>
      </c>
      <c r="R16" s="257" t="s">
        <v>7</v>
      </c>
      <c r="S16" s="257" t="s">
        <v>8</v>
      </c>
      <c r="T16" s="257" t="s">
        <v>9</v>
      </c>
      <c r="V16" s="60" t="s">
        <v>15</v>
      </c>
      <c r="W16" s="60" t="s">
        <v>17</v>
      </c>
      <c r="X16" s="287" t="s">
        <v>16</v>
      </c>
      <c r="Y16" s="289"/>
      <c r="Z16" s="288"/>
    </row>
    <row r="17" spans="1:31" ht="27.95" customHeight="1" x14ac:dyDescent="0.25">
      <c r="A17" s="160">
        <v>40793</v>
      </c>
      <c r="B17" s="76" t="s">
        <v>43</v>
      </c>
      <c r="D17" s="172" t="s">
        <v>41</v>
      </c>
      <c r="E17" s="204">
        <v>252</v>
      </c>
      <c r="F17" s="114">
        <v>252</v>
      </c>
      <c r="G17" s="158" t="s">
        <v>35</v>
      </c>
      <c r="H17" s="138">
        <v>0.7</v>
      </c>
      <c r="I17" s="161">
        <v>1</v>
      </c>
      <c r="J17" s="161">
        <v>76</v>
      </c>
      <c r="K17" s="161">
        <v>40</v>
      </c>
      <c r="L17" s="164"/>
      <c r="M17" s="164"/>
      <c r="N17" s="164"/>
      <c r="O17" s="167"/>
      <c r="P17" s="167">
        <v>35</v>
      </c>
      <c r="Q17" s="167">
        <v>28</v>
      </c>
      <c r="R17" s="258"/>
      <c r="S17" s="258"/>
      <c r="T17" s="258"/>
      <c r="U17" s="34"/>
      <c r="V17" s="170">
        <f t="shared" ref="V17:V24" si="0">E17</f>
        <v>252</v>
      </c>
      <c r="W17" s="170">
        <f t="shared" ref="W17:W24" si="1">E17*H17</f>
        <v>176.39999999999998</v>
      </c>
      <c r="X17" s="170">
        <f>(176.4*20)/100</f>
        <v>35.28</v>
      </c>
      <c r="Y17" s="283"/>
      <c r="Z17" s="284"/>
    </row>
    <row r="18" spans="1:31" ht="27.95" customHeight="1" x14ac:dyDescent="0.25">
      <c r="A18" s="156"/>
      <c r="B18" s="156"/>
      <c r="C18" s="156"/>
      <c r="D18" s="156"/>
      <c r="E18" s="205">
        <v>252</v>
      </c>
      <c r="F18" s="110">
        <v>252</v>
      </c>
      <c r="G18" s="147" t="s">
        <v>34</v>
      </c>
      <c r="H18" s="139">
        <v>0.7</v>
      </c>
      <c r="I18" s="162">
        <v>1</v>
      </c>
      <c r="J18" s="162">
        <v>76</v>
      </c>
      <c r="K18" s="162">
        <v>40</v>
      </c>
      <c r="L18" s="165"/>
      <c r="M18" s="165"/>
      <c r="N18" s="165"/>
      <c r="O18" s="168"/>
      <c r="P18" s="168">
        <v>29</v>
      </c>
      <c r="Q18" s="168">
        <v>99</v>
      </c>
      <c r="R18" s="259"/>
      <c r="S18" s="259"/>
      <c r="T18" s="259"/>
      <c r="U18" s="34"/>
      <c r="V18" s="170">
        <f t="shared" si="0"/>
        <v>252</v>
      </c>
      <c r="W18" s="170">
        <f t="shared" si="1"/>
        <v>176.39999999999998</v>
      </c>
      <c r="X18" s="170">
        <f>(176.4*17)/100</f>
        <v>29.988000000000003</v>
      </c>
      <c r="Y18" s="283"/>
      <c r="Z18" s="284"/>
      <c r="AC18" s="174"/>
      <c r="AD18" s="173"/>
    </row>
    <row r="19" spans="1:31" ht="27.95" customHeight="1" x14ac:dyDescent="0.25">
      <c r="A19" s="156"/>
      <c r="B19" s="216" t="s">
        <v>44</v>
      </c>
      <c r="C19" s="156"/>
      <c r="D19" s="156"/>
      <c r="E19" s="205">
        <v>252</v>
      </c>
      <c r="F19" s="110">
        <v>252</v>
      </c>
      <c r="G19" s="147" t="s">
        <v>36</v>
      </c>
      <c r="H19" s="139">
        <v>0.7</v>
      </c>
      <c r="I19" s="162">
        <v>1</v>
      </c>
      <c r="J19" s="162">
        <v>76</v>
      </c>
      <c r="K19" s="162">
        <v>40</v>
      </c>
      <c r="L19" s="165"/>
      <c r="M19" s="165"/>
      <c r="N19" s="165"/>
      <c r="O19" s="168"/>
      <c r="P19" s="168">
        <v>42</v>
      </c>
      <c r="Q19" s="168">
        <v>34</v>
      </c>
      <c r="R19" s="259"/>
      <c r="S19" s="259"/>
      <c r="T19" s="259"/>
      <c r="U19" s="34"/>
      <c r="V19" s="170">
        <f t="shared" si="0"/>
        <v>252</v>
      </c>
      <c r="W19" s="170">
        <f t="shared" si="1"/>
        <v>176.39999999999998</v>
      </c>
      <c r="X19" s="170">
        <f>(176.4*24)/100</f>
        <v>42.336000000000006</v>
      </c>
      <c r="Y19" s="283"/>
      <c r="Z19" s="284"/>
      <c r="AA19" s="173"/>
    </row>
    <row r="20" spans="1:31" ht="27.95" customHeight="1" x14ac:dyDescent="0.25">
      <c r="A20" s="156"/>
      <c r="B20" s="216"/>
      <c r="C20" s="156"/>
      <c r="D20" s="156"/>
      <c r="E20" s="205">
        <v>252</v>
      </c>
      <c r="F20" s="110">
        <v>252</v>
      </c>
      <c r="G20" s="147" t="s">
        <v>33</v>
      </c>
      <c r="H20" s="139">
        <v>0.7</v>
      </c>
      <c r="I20" s="162">
        <v>1</v>
      </c>
      <c r="J20" s="162">
        <v>76</v>
      </c>
      <c r="K20" s="162">
        <v>40</v>
      </c>
      <c r="L20" s="165"/>
      <c r="M20" s="165"/>
      <c r="N20" s="165"/>
      <c r="O20" s="168"/>
      <c r="P20" s="168">
        <v>42</v>
      </c>
      <c r="Q20" s="168">
        <v>34</v>
      </c>
      <c r="R20" s="259"/>
      <c r="S20" s="259"/>
      <c r="T20" s="259"/>
      <c r="U20" s="34"/>
      <c r="V20" s="170">
        <f t="shared" si="0"/>
        <v>252</v>
      </c>
      <c r="W20" s="170">
        <f t="shared" si="1"/>
        <v>176.39999999999998</v>
      </c>
      <c r="X20" s="170">
        <f>(176.4*24)/100</f>
        <v>42.336000000000006</v>
      </c>
      <c r="Y20" s="283"/>
      <c r="Z20" s="284"/>
    </row>
    <row r="21" spans="1:31" ht="27.95" customHeight="1" x14ac:dyDescent="0.25">
      <c r="A21" s="156"/>
      <c r="B21" s="216"/>
      <c r="C21" s="156"/>
      <c r="D21" s="156"/>
      <c r="E21" s="205">
        <v>504</v>
      </c>
      <c r="F21" s="110">
        <v>504</v>
      </c>
      <c r="G21" s="147" t="s">
        <v>31</v>
      </c>
      <c r="H21" s="139">
        <v>0.7</v>
      </c>
      <c r="I21" s="162">
        <v>3</v>
      </c>
      <c r="J21" s="162">
        <v>52</v>
      </c>
      <c r="K21" s="162">
        <v>80</v>
      </c>
      <c r="L21" s="165"/>
      <c r="M21" s="165"/>
      <c r="N21" s="165"/>
      <c r="O21" s="168"/>
      <c r="P21" s="168">
        <v>59</v>
      </c>
      <c r="Q21" s="168">
        <v>98</v>
      </c>
      <c r="R21" s="259"/>
      <c r="S21" s="259"/>
      <c r="T21" s="259"/>
      <c r="U21" s="34"/>
      <c r="V21" s="170">
        <f t="shared" si="0"/>
        <v>504</v>
      </c>
      <c r="W21" s="170">
        <f t="shared" si="1"/>
        <v>352.79999999999995</v>
      </c>
      <c r="X21" s="170">
        <f>(352.8*17)/100</f>
        <v>59.976000000000006</v>
      </c>
      <c r="Y21" s="283"/>
      <c r="Z21" s="284"/>
      <c r="AC21" s="171"/>
    </row>
    <row r="22" spans="1:31" ht="27.95" customHeight="1" x14ac:dyDescent="0.25">
      <c r="A22" s="156"/>
      <c r="B22" s="216"/>
      <c r="C22" s="156"/>
      <c r="D22" s="156"/>
      <c r="E22" s="205">
        <v>504</v>
      </c>
      <c r="F22" s="110">
        <v>504</v>
      </c>
      <c r="G22" s="147" t="s">
        <v>32</v>
      </c>
      <c r="H22" s="139">
        <v>0.7</v>
      </c>
      <c r="I22" s="162">
        <v>3</v>
      </c>
      <c r="J22" s="162">
        <v>52</v>
      </c>
      <c r="K22" s="162">
        <v>80</v>
      </c>
      <c r="L22" s="165"/>
      <c r="M22" s="165"/>
      <c r="N22" s="165"/>
      <c r="O22" s="168"/>
      <c r="P22" s="168">
        <v>59</v>
      </c>
      <c r="Q22" s="168">
        <v>98</v>
      </c>
      <c r="R22" s="259"/>
      <c r="S22" s="259"/>
      <c r="T22" s="259"/>
      <c r="U22" s="34"/>
      <c r="V22" s="170">
        <f t="shared" si="0"/>
        <v>504</v>
      </c>
      <c r="W22" s="170">
        <f t="shared" si="1"/>
        <v>352.79999999999995</v>
      </c>
      <c r="X22" s="170">
        <f>(352.8*17)/100</f>
        <v>59.976000000000006</v>
      </c>
      <c r="Y22" s="283"/>
      <c r="Z22" s="284"/>
      <c r="AE22" s="186"/>
    </row>
    <row r="23" spans="1:31" ht="27.95" customHeight="1" x14ac:dyDescent="0.25">
      <c r="A23" s="156"/>
      <c r="B23" s="216"/>
      <c r="C23" s="156"/>
      <c r="D23" s="156"/>
      <c r="E23" s="205">
        <v>504</v>
      </c>
      <c r="F23" s="110">
        <v>504</v>
      </c>
      <c r="G23" s="147" t="s">
        <v>30</v>
      </c>
      <c r="H23" s="139">
        <v>0.7</v>
      </c>
      <c r="I23" s="162">
        <v>3</v>
      </c>
      <c r="J23" s="162">
        <v>52</v>
      </c>
      <c r="K23" s="162">
        <v>80</v>
      </c>
      <c r="L23" s="165"/>
      <c r="M23" s="165"/>
      <c r="N23" s="165"/>
      <c r="O23" s="168">
        <v>1</v>
      </c>
      <c r="P23" s="168">
        <v>41</v>
      </c>
      <c r="Q23" s="168">
        <v>12</v>
      </c>
      <c r="R23" s="259"/>
      <c r="S23" s="259"/>
      <c r="T23" s="259"/>
      <c r="U23" s="34"/>
      <c r="V23" s="170">
        <f t="shared" si="0"/>
        <v>504</v>
      </c>
      <c r="W23" s="170">
        <f t="shared" si="1"/>
        <v>352.79999999999995</v>
      </c>
      <c r="X23" s="170">
        <f>(352.8*40)/100</f>
        <v>141.12</v>
      </c>
      <c r="Y23" s="283"/>
      <c r="Z23" s="284"/>
      <c r="AE23" s="187"/>
    </row>
    <row r="24" spans="1:31" ht="27.95" customHeight="1" x14ac:dyDescent="0.25">
      <c r="A24" s="156"/>
      <c r="B24" s="216"/>
      <c r="C24" s="156"/>
      <c r="D24" s="156"/>
      <c r="E24" s="205">
        <v>252</v>
      </c>
      <c r="F24" s="110">
        <v>252</v>
      </c>
      <c r="G24" s="147" t="s">
        <v>37</v>
      </c>
      <c r="H24" s="139">
        <v>0.7</v>
      </c>
      <c r="I24" s="162">
        <v>1</v>
      </c>
      <c r="J24" s="162">
        <v>76</v>
      </c>
      <c r="K24" s="162">
        <v>40</v>
      </c>
      <c r="L24" s="165"/>
      <c r="M24" s="165"/>
      <c r="N24" s="165"/>
      <c r="O24" s="168"/>
      <c r="P24" s="168">
        <v>42</v>
      </c>
      <c r="Q24" s="168">
        <v>34</v>
      </c>
      <c r="R24" s="259"/>
      <c r="S24" s="259"/>
      <c r="T24" s="259"/>
      <c r="U24" s="34"/>
      <c r="V24" s="170">
        <f t="shared" si="0"/>
        <v>252</v>
      </c>
      <c r="W24" s="170">
        <f t="shared" si="1"/>
        <v>176.39999999999998</v>
      </c>
      <c r="X24" s="170">
        <f>(176.4*24)/100</f>
        <v>42.336000000000006</v>
      </c>
      <c r="Y24" s="283"/>
      <c r="Z24" s="284"/>
    </row>
    <row r="25" spans="1:31" ht="27.95" customHeight="1" x14ac:dyDescent="0.25">
      <c r="A25" s="156"/>
      <c r="B25" s="156"/>
      <c r="C25" s="156"/>
      <c r="D25" s="156"/>
      <c r="E25" s="205">
        <v>10</v>
      </c>
      <c r="F25" s="110">
        <v>10</v>
      </c>
      <c r="G25" s="147" t="s">
        <v>30</v>
      </c>
      <c r="H25" s="139">
        <v>4.55</v>
      </c>
      <c r="I25" s="162"/>
      <c r="J25" s="162">
        <v>45</v>
      </c>
      <c r="K25" s="162">
        <v>50</v>
      </c>
      <c r="L25" s="165"/>
      <c r="M25" s="165"/>
      <c r="N25" s="165"/>
      <c r="O25" s="168"/>
      <c r="P25" s="168">
        <v>18</v>
      </c>
      <c r="Q25" s="168">
        <v>20</v>
      </c>
      <c r="R25" s="260"/>
      <c r="S25" s="260"/>
      <c r="T25" s="260"/>
      <c r="U25" s="34"/>
      <c r="V25" s="59">
        <f t="shared" ref="V25" si="2">E25</f>
        <v>10</v>
      </c>
      <c r="W25" s="59">
        <f t="shared" ref="W25" si="3">E25*H25</f>
        <v>45.5</v>
      </c>
      <c r="X25" s="59">
        <f>(45.5*40)/100</f>
        <v>18.2</v>
      </c>
      <c r="Y25" s="283"/>
      <c r="Z25" s="284"/>
    </row>
    <row r="26" spans="1:31" ht="27.95" customHeight="1" x14ac:dyDescent="0.25">
      <c r="A26" s="156"/>
      <c r="B26" s="177" t="s">
        <v>44</v>
      </c>
      <c r="C26" s="156"/>
      <c r="D26" s="156"/>
      <c r="E26" s="205">
        <v>5</v>
      </c>
      <c r="F26" s="110">
        <v>5</v>
      </c>
      <c r="G26" s="147" t="s">
        <v>34</v>
      </c>
      <c r="H26" s="139">
        <v>4.55</v>
      </c>
      <c r="I26" s="162"/>
      <c r="J26" s="162">
        <v>22</v>
      </c>
      <c r="K26" s="162">
        <v>75</v>
      </c>
      <c r="L26" s="165"/>
      <c r="M26" s="165"/>
      <c r="N26" s="165"/>
      <c r="O26" s="168"/>
      <c r="P26" s="168">
        <v>3</v>
      </c>
      <c r="Q26" s="168">
        <v>87</v>
      </c>
      <c r="R26" s="260"/>
      <c r="S26" s="260"/>
      <c r="T26" s="260"/>
      <c r="U26" s="34"/>
      <c r="V26" s="59">
        <f t="shared" ref="V26:V32" si="4">E26</f>
        <v>5</v>
      </c>
      <c r="W26" s="59">
        <f t="shared" ref="W26:W32" si="5">E26*H26</f>
        <v>22.75</v>
      </c>
      <c r="X26" s="59">
        <f>(22.75*17)/100</f>
        <v>3.8675000000000002</v>
      </c>
      <c r="Y26" s="283"/>
      <c r="Z26" s="284"/>
    </row>
    <row r="27" spans="1:31" ht="27.95" customHeight="1" x14ac:dyDescent="0.25">
      <c r="A27" s="156"/>
      <c r="B27" s="156"/>
      <c r="C27" s="156"/>
      <c r="D27" s="156"/>
      <c r="E27" s="205">
        <v>5</v>
      </c>
      <c r="F27" s="110">
        <v>5</v>
      </c>
      <c r="G27" s="147" t="s">
        <v>35</v>
      </c>
      <c r="H27" s="139">
        <v>4.55</v>
      </c>
      <c r="I27" s="162"/>
      <c r="J27" s="162">
        <v>22</v>
      </c>
      <c r="K27" s="162">
        <v>75</v>
      </c>
      <c r="L27" s="165"/>
      <c r="M27" s="165"/>
      <c r="N27" s="165"/>
      <c r="O27" s="168"/>
      <c r="P27" s="168">
        <v>4</v>
      </c>
      <c r="Q27" s="168">
        <v>55</v>
      </c>
      <c r="R27" s="260"/>
      <c r="S27" s="260"/>
      <c r="T27" s="260"/>
      <c r="U27" s="34"/>
      <c r="V27" s="59">
        <f t="shared" si="4"/>
        <v>5</v>
      </c>
      <c r="W27" s="59">
        <f t="shared" si="5"/>
        <v>22.75</v>
      </c>
      <c r="X27" s="59">
        <f>(22.75*20)/100</f>
        <v>4.55</v>
      </c>
      <c r="Y27" s="283"/>
      <c r="Z27" s="284"/>
    </row>
    <row r="28" spans="1:31" ht="27.95" customHeight="1" x14ac:dyDescent="0.25">
      <c r="A28" s="156"/>
      <c r="B28" s="156"/>
      <c r="C28" s="156"/>
      <c r="D28" s="156"/>
      <c r="E28" s="205">
        <v>5</v>
      </c>
      <c r="F28" s="110">
        <v>5</v>
      </c>
      <c r="G28" s="147" t="s">
        <v>37</v>
      </c>
      <c r="H28" s="139">
        <v>4.55</v>
      </c>
      <c r="I28" s="162"/>
      <c r="J28" s="162">
        <v>22</v>
      </c>
      <c r="K28" s="162">
        <v>75</v>
      </c>
      <c r="L28" s="165"/>
      <c r="M28" s="165"/>
      <c r="N28" s="165"/>
      <c r="O28" s="168"/>
      <c r="P28" s="168">
        <v>5</v>
      </c>
      <c r="Q28" s="168">
        <v>46</v>
      </c>
      <c r="R28" s="260"/>
      <c r="S28" s="260"/>
      <c r="T28" s="260"/>
      <c r="U28" s="34"/>
      <c r="V28" s="59">
        <f t="shared" si="4"/>
        <v>5</v>
      </c>
      <c r="W28" s="59">
        <f t="shared" si="5"/>
        <v>22.75</v>
      </c>
      <c r="X28" s="59">
        <f>(22.75*24)/100</f>
        <v>5.46</v>
      </c>
      <c r="Y28" s="283"/>
      <c r="Z28" s="284"/>
    </row>
    <row r="29" spans="1:31" ht="27.95" customHeight="1" x14ac:dyDescent="0.25">
      <c r="A29" s="156"/>
      <c r="B29" s="156"/>
      <c r="C29" s="156"/>
      <c r="D29" s="156"/>
      <c r="E29" s="205">
        <v>5</v>
      </c>
      <c r="F29" s="110">
        <v>5</v>
      </c>
      <c r="G29" s="147" t="s">
        <v>32</v>
      </c>
      <c r="H29" s="139">
        <v>4.55</v>
      </c>
      <c r="I29" s="162"/>
      <c r="J29" s="162">
        <v>22</v>
      </c>
      <c r="K29" s="162">
        <v>75</v>
      </c>
      <c r="L29" s="165"/>
      <c r="M29" s="165"/>
      <c r="N29" s="165"/>
      <c r="O29" s="168"/>
      <c r="P29" s="168">
        <v>3</v>
      </c>
      <c r="Q29" s="168">
        <v>87</v>
      </c>
      <c r="R29" s="260"/>
      <c r="S29" s="260"/>
      <c r="T29" s="260"/>
      <c r="U29" s="34"/>
      <c r="V29" s="59">
        <f t="shared" si="4"/>
        <v>5</v>
      </c>
      <c r="W29" s="59">
        <f t="shared" si="5"/>
        <v>22.75</v>
      </c>
      <c r="X29" s="59">
        <f>(22.75*17)/100</f>
        <v>3.8675000000000002</v>
      </c>
      <c r="Y29" s="283"/>
      <c r="Z29" s="284"/>
    </row>
    <row r="30" spans="1:31" ht="27.95" customHeight="1" x14ac:dyDescent="0.25">
      <c r="A30" s="156"/>
      <c r="B30" s="156"/>
      <c r="C30" s="156"/>
      <c r="D30" s="156"/>
      <c r="E30" s="205">
        <v>5</v>
      </c>
      <c r="F30" s="110">
        <v>5</v>
      </c>
      <c r="G30" s="147" t="s">
        <v>33</v>
      </c>
      <c r="H30" s="139">
        <v>4.55</v>
      </c>
      <c r="I30" s="162"/>
      <c r="J30" s="162">
        <v>22</v>
      </c>
      <c r="K30" s="162">
        <v>75</v>
      </c>
      <c r="L30" s="165"/>
      <c r="M30" s="165"/>
      <c r="N30" s="165"/>
      <c r="O30" s="168"/>
      <c r="P30" s="168">
        <v>3</v>
      </c>
      <c r="Q30" s="168">
        <v>87</v>
      </c>
      <c r="R30" s="260"/>
      <c r="S30" s="260"/>
      <c r="T30" s="260"/>
      <c r="U30" s="34"/>
      <c r="V30" s="59">
        <f t="shared" si="4"/>
        <v>5</v>
      </c>
      <c r="W30" s="59">
        <f t="shared" si="5"/>
        <v>22.75</v>
      </c>
      <c r="X30" s="59">
        <f>(22.75*17)/100</f>
        <v>3.8675000000000002</v>
      </c>
      <c r="Y30" s="283"/>
      <c r="Z30" s="284"/>
    </row>
    <row r="31" spans="1:31" ht="27.95" customHeight="1" x14ac:dyDescent="0.25">
      <c r="A31" s="156"/>
      <c r="B31" s="156"/>
      <c r="C31" s="156"/>
      <c r="D31" s="156"/>
      <c r="E31" s="205">
        <v>5</v>
      </c>
      <c r="F31" s="110">
        <v>5</v>
      </c>
      <c r="G31" s="147" t="s">
        <v>31</v>
      </c>
      <c r="H31" s="139">
        <v>4.55</v>
      </c>
      <c r="I31" s="162"/>
      <c r="J31" s="162">
        <v>22</v>
      </c>
      <c r="K31" s="162">
        <v>75</v>
      </c>
      <c r="L31" s="165"/>
      <c r="M31" s="165"/>
      <c r="N31" s="165"/>
      <c r="O31" s="168"/>
      <c r="P31" s="168">
        <v>3</v>
      </c>
      <c r="Q31" s="168">
        <v>87</v>
      </c>
      <c r="R31" s="260"/>
      <c r="S31" s="260"/>
      <c r="T31" s="260"/>
      <c r="U31" s="34"/>
      <c r="V31" s="59">
        <f t="shared" si="4"/>
        <v>5</v>
      </c>
      <c r="W31" s="59">
        <f t="shared" si="5"/>
        <v>22.75</v>
      </c>
      <c r="X31" s="59">
        <f>(22.75*17)/100</f>
        <v>3.8675000000000002</v>
      </c>
      <c r="Y31" s="283"/>
      <c r="Z31" s="284"/>
    </row>
    <row r="32" spans="1:31" ht="27.95" customHeight="1" x14ac:dyDescent="0.25">
      <c r="A32" s="157"/>
      <c r="B32" s="157"/>
      <c r="C32" s="157"/>
      <c r="D32" s="157"/>
      <c r="E32" s="206">
        <v>5</v>
      </c>
      <c r="F32" s="115">
        <v>5</v>
      </c>
      <c r="G32" s="159" t="s">
        <v>36</v>
      </c>
      <c r="H32" s="141">
        <v>4.55</v>
      </c>
      <c r="I32" s="163"/>
      <c r="J32" s="163">
        <v>22</v>
      </c>
      <c r="K32" s="163">
        <v>75</v>
      </c>
      <c r="L32" s="166"/>
      <c r="M32" s="166"/>
      <c r="N32" s="166"/>
      <c r="O32" s="169"/>
      <c r="P32" s="169">
        <v>5</v>
      </c>
      <c r="Q32" s="169">
        <v>46</v>
      </c>
      <c r="R32" s="261"/>
      <c r="S32" s="261"/>
      <c r="T32" s="261"/>
      <c r="U32" s="34"/>
      <c r="V32" s="59">
        <f t="shared" si="4"/>
        <v>5</v>
      </c>
      <c r="W32" s="59">
        <f t="shared" si="5"/>
        <v>22.75</v>
      </c>
      <c r="X32" s="59">
        <f>(22.75*24)/100</f>
        <v>5.46</v>
      </c>
      <c r="Y32" s="283"/>
      <c r="Z32" s="284"/>
    </row>
    <row r="33" spans="1:26" ht="27.95" customHeight="1" x14ac:dyDescent="0.25">
      <c r="A33" s="79">
        <v>40809</v>
      </c>
      <c r="B33" s="80" t="s">
        <v>45</v>
      </c>
      <c r="C33" s="80" t="s">
        <v>42</v>
      </c>
      <c r="D33" s="80"/>
      <c r="E33" s="81">
        <v>6</v>
      </c>
      <c r="F33" s="76"/>
      <c r="G33" s="82" t="s">
        <v>30</v>
      </c>
      <c r="H33" s="78">
        <v>0.7</v>
      </c>
      <c r="I33" s="96"/>
      <c r="J33" s="84"/>
      <c r="K33" s="84"/>
      <c r="L33" s="85"/>
      <c r="M33" s="85">
        <v>4</v>
      </c>
      <c r="N33" s="85">
        <v>2</v>
      </c>
      <c r="O33" s="86"/>
      <c r="P33" s="86"/>
      <c r="Q33" s="86"/>
      <c r="R33" s="262"/>
      <c r="S33" s="262">
        <v>1</v>
      </c>
      <c r="T33" s="262">
        <v>68</v>
      </c>
      <c r="U33" s="34"/>
      <c r="V33" s="59">
        <f t="shared" ref="V33:V41" si="6">E33</f>
        <v>6</v>
      </c>
      <c r="W33" s="59">
        <f t="shared" ref="W33:W41" si="7">E33*H33</f>
        <v>4.1999999999999993</v>
      </c>
      <c r="X33" s="59">
        <f>(4.2*40)/100</f>
        <v>1.68</v>
      </c>
      <c r="Y33" s="283"/>
      <c r="Z33" s="284"/>
    </row>
    <row r="34" spans="1:26" ht="27.95" customHeight="1" x14ac:dyDescent="0.25">
      <c r="A34" s="79"/>
      <c r="B34" s="80"/>
      <c r="C34" s="80"/>
      <c r="D34" s="80"/>
      <c r="E34" s="81">
        <v>8</v>
      </c>
      <c r="F34" s="189"/>
      <c r="G34" s="82" t="s">
        <v>31</v>
      </c>
      <c r="H34" s="83">
        <v>0.7</v>
      </c>
      <c r="I34" s="96"/>
      <c r="J34" s="84"/>
      <c r="K34" s="84"/>
      <c r="L34" s="85"/>
      <c r="M34" s="85">
        <v>5</v>
      </c>
      <c r="N34" s="85">
        <v>6</v>
      </c>
      <c r="O34" s="86"/>
      <c r="P34" s="86"/>
      <c r="Q34" s="86"/>
      <c r="R34" s="262"/>
      <c r="S34" s="262">
        <v>0</v>
      </c>
      <c r="T34" s="262">
        <v>95</v>
      </c>
      <c r="U34" s="34"/>
      <c r="V34" s="59">
        <f t="shared" si="6"/>
        <v>8</v>
      </c>
      <c r="W34" s="59">
        <f t="shared" si="7"/>
        <v>5.6</v>
      </c>
      <c r="X34" s="59">
        <f>(5.6*17)/100</f>
        <v>0.95199999999999985</v>
      </c>
      <c r="Y34" s="283"/>
      <c r="Z34" s="284"/>
    </row>
    <row r="35" spans="1:26" ht="27.95" customHeight="1" x14ac:dyDescent="0.25">
      <c r="A35" s="79"/>
      <c r="B35" s="214" t="s">
        <v>46</v>
      </c>
      <c r="C35" s="80"/>
      <c r="D35" s="80"/>
      <c r="E35" s="81">
        <v>7</v>
      </c>
      <c r="F35" s="189"/>
      <c r="G35" s="87" t="s">
        <v>32</v>
      </c>
      <c r="H35" s="83">
        <v>0.7</v>
      </c>
      <c r="I35" s="96"/>
      <c r="J35" s="84"/>
      <c r="K35" s="84"/>
      <c r="L35" s="85"/>
      <c r="M35" s="85">
        <v>4</v>
      </c>
      <c r="N35" s="85">
        <v>9</v>
      </c>
      <c r="O35" s="86"/>
      <c r="P35" s="86"/>
      <c r="Q35" s="86"/>
      <c r="R35" s="262"/>
      <c r="S35" s="262">
        <v>0</v>
      </c>
      <c r="T35" s="262">
        <v>83</v>
      </c>
      <c r="U35" s="34"/>
      <c r="V35" s="59">
        <f t="shared" si="6"/>
        <v>7</v>
      </c>
      <c r="W35" s="59">
        <f t="shared" si="7"/>
        <v>4.8999999999999995</v>
      </c>
      <c r="X35" s="59">
        <f>(4.9*17)/100</f>
        <v>0.83300000000000007</v>
      </c>
      <c r="Y35" s="283"/>
      <c r="Z35" s="284"/>
    </row>
    <row r="36" spans="1:26" ht="27.95" customHeight="1" x14ac:dyDescent="0.25">
      <c r="A36" s="79"/>
      <c r="B36" s="214"/>
      <c r="C36" s="80"/>
      <c r="D36" s="80"/>
      <c r="E36" s="81">
        <v>6</v>
      </c>
      <c r="F36" s="189"/>
      <c r="G36" s="87" t="s">
        <v>33</v>
      </c>
      <c r="H36" s="83">
        <v>0.7</v>
      </c>
      <c r="I36" s="96"/>
      <c r="J36" s="84"/>
      <c r="K36" s="84"/>
      <c r="L36" s="85"/>
      <c r="M36" s="85">
        <v>4</v>
      </c>
      <c r="N36" s="85">
        <v>2</v>
      </c>
      <c r="O36" s="86"/>
      <c r="P36" s="86"/>
      <c r="Q36" s="86"/>
      <c r="R36" s="262"/>
      <c r="S36" s="262">
        <v>0</v>
      </c>
      <c r="T36" s="262">
        <v>71</v>
      </c>
      <c r="U36" s="34">
        <f>SUM(E33:E40)</f>
        <v>49</v>
      </c>
      <c r="V36" s="59">
        <f t="shared" si="6"/>
        <v>6</v>
      </c>
      <c r="W36" s="59">
        <f t="shared" si="7"/>
        <v>4.1999999999999993</v>
      </c>
      <c r="X36" s="59">
        <f>(4.2*17)/100</f>
        <v>0.71400000000000008</v>
      </c>
      <c r="Y36" s="283"/>
      <c r="Z36" s="284"/>
    </row>
    <row r="37" spans="1:26" ht="27.95" customHeight="1" x14ac:dyDescent="0.25">
      <c r="A37" s="79"/>
      <c r="B37" s="214"/>
      <c r="C37" s="80"/>
      <c r="D37" s="80"/>
      <c r="E37" s="81">
        <v>7</v>
      </c>
      <c r="F37" s="189"/>
      <c r="G37" s="87" t="s">
        <v>34</v>
      </c>
      <c r="H37" s="83">
        <v>0.7</v>
      </c>
      <c r="I37" s="96"/>
      <c r="J37" s="84"/>
      <c r="K37" s="84"/>
      <c r="L37" s="85"/>
      <c r="M37" s="85">
        <v>4</v>
      </c>
      <c r="N37" s="85">
        <v>9</v>
      </c>
      <c r="O37" s="86"/>
      <c r="P37" s="86"/>
      <c r="Q37" s="86"/>
      <c r="R37" s="262"/>
      <c r="S37" s="262">
        <v>0</v>
      </c>
      <c r="T37" s="262">
        <v>83</v>
      </c>
      <c r="U37" s="34"/>
      <c r="V37" s="59">
        <f t="shared" si="6"/>
        <v>7</v>
      </c>
      <c r="W37" s="59">
        <f t="shared" si="7"/>
        <v>4.8999999999999995</v>
      </c>
      <c r="X37" s="59">
        <f>(4.9*17)/100</f>
        <v>0.83300000000000007</v>
      </c>
      <c r="Y37" s="283"/>
      <c r="Z37" s="284"/>
    </row>
    <row r="38" spans="1:26" ht="27.95" customHeight="1" x14ac:dyDescent="0.25">
      <c r="A38" s="79"/>
      <c r="B38" s="214"/>
      <c r="C38" s="80"/>
      <c r="D38" s="80"/>
      <c r="E38" s="81">
        <v>6</v>
      </c>
      <c r="F38" s="189"/>
      <c r="G38" s="87" t="s">
        <v>35</v>
      </c>
      <c r="H38" s="83">
        <v>0.7</v>
      </c>
      <c r="I38" s="96"/>
      <c r="J38" s="84"/>
      <c r="K38" s="84"/>
      <c r="L38" s="85"/>
      <c r="M38" s="85">
        <v>4</v>
      </c>
      <c r="N38" s="85">
        <v>2</v>
      </c>
      <c r="O38" s="86"/>
      <c r="P38" s="86"/>
      <c r="Q38" s="86"/>
      <c r="R38" s="262"/>
      <c r="S38" s="262">
        <v>0</v>
      </c>
      <c r="T38" s="262">
        <v>84</v>
      </c>
      <c r="U38" s="34"/>
      <c r="V38" s="59">
        <f t="shared" si="6"/>
        <v>6</v>
      </c>
      <c r="W38" s="59">
        <f t="shared" si="7"/>
        <v>4.1999999999999993</v>
      </c>
      <c r="X38" s="59">
        <f>(4.2*20)/100</f>
        <v>0.84</v>
      </c>
      <c r="Y38" s="283"/>
      <c r="Z38" s="284"/>
    </row>
    <row r="39" spans="1:26" ht="27.95" customHeight="1" x14ac:dyDescent="0.25">
      <c r="A39" s="79"/>
      <c r="B39" s="80" t="s">
        <v>46</v>
      </c>
      <c r="C39" s="80"/>
      <c r="D39" s="80"/>
      <c r="E39" s="81">
        <v>6</v>
      </c>
      <c r="F39" s="189"/>
      <c r="G39" s="87" t="s">
        <v>36</v>
      </c>
      <c r="H39" s="83">
        <v>0.7</v>
      </c>
      <c r="I39" s="96"/>
      <c r="J39" s="84"/>
      <c r="K39" s="84"/>
      <c r="L39" s="85"/>
      <c r="M39" s="85">
        <v>4</v>
      </c>
      <c r="N39" s="85">
        <v>2</v>
      </c>
      <c r="O39" s="86"/>
      <c r="P39" s="86"/>
      <c r="Q39" s="86"/>
      <c r="R39" s="262"/>
      <c r="S39" s="262">
        <v>1</v>
      </c>
      <c r="T39" s="262">
        <v>1</v>
      </c>
      <c r="U39" s="34"/>
      <c r="V39" s="59">
        <f t="shared" si="6"/>
        <v>6</v>
      </c>
      <c r="W39" s="59">
        <f t="shared" si="7"/>
        <v>4.1999999999999993</v>
      </c>
      <c r="X39" s="59">
        <f>(4.2*24)/100</f>
        <v>1.008</v>
      </c>
      <c r="Y39" s="283"/>
      <c r="Z39" s="284"/>
    </row>
    <row r="40" spans="1:26" ht="27.95" customHeight="1" x14ac:dyDescent="0.25">
      <c r="A40" s="88"/>
      <c r="B40" s="89"/>
      <c r="C40" s="89"/>
      <c r="D40" s="89"/>
      <c r="E40" s="90">
        <v>3</v>
      </c>
      <c r="F40" s="90"/>
      <c r="G40" s="91" t="s">
        <v>37</v>
      </c>
      <c r="H40" s="92">
        <v>0.7</v>
      </c>
      <c r="I40" s="97"/>
      <c r="J40" s="93"/>
      <c r="K40" s="93"/>
      <c r="L40" s="94"/>
      <c r="M40" s="94">
        <v>2</v>
      </c>
      <c r="N40" s="94">
        <v>1</v>
      </c>
      <c r="O40" s="95"/>
      <c r="P40" s="95"/>
      <c r="Q40" s="95"/>
      <c r="R40" s="263"/>
      <c r="S40" s="263">
        <v>0</v>
      </c>
      <c r="T40" s="263">
        <v>50</v>
      </c>
      <c r="U40" s="34"/>
      <c r="V40" s="59">
        <f t="shared" si="6"/>
        <v>3</v>
      </c>
      <c r="W40" s="59">
        <f t="shared" si="7"/>
        <v>2.0999999999999996</v>
      </c>
      <c r="X40" s="59">
        <f>(2.1*24)/100</f>
        <v>0.504</v>
      </c>
      <c r="Y40" s="283"/>
      <c r="Z40" s="284"/>
    </row>
    <row r="41" spans="1:26" s="4" customFormat="1" ht="27.95" customHeight="1" x14ac:dyDescent="0.25">
      <c r="A41" s="98">
        <v>40809</v>
      </c>
      <c r="B41" s="99" t="s">
        <v>47</v>
      </c>
      <c r="C41" s="99" t="s">
        <v>45</v>
      </c>
      <c r="D41" s="99"/>
      <c r="E41" s="100">
        <v>6</v>
      </c>
      <c r="F41" s="100"/>
      <c r="G41" s="100" t="s">
        <v>30</v>
      </c>
      <c r="H41" s="83">
        <v>0.7</v>
      </c>
      <c r="I41" s="101"/>
      <c r="J41" s="102"/>
      <c r="K41" s="102"/>
      <c r="L41" s="103"/>
      <c r="M41" s="103">
        <v>4</v>
      </c>
      <c r="N41" s="103">
        <v>2</v>
      </c>
      <c r="O41" s="104"/>
      <c r="P41" s="104"/>
      <c r="Q41" s="104"/>
      <c r="R41" s="264"/>
      <c r="S41" s="264">
        <v>1</v>
      </c>
      <c r="T41" s="264">
        <v>68</v>
      </c>
      <c r="U41" s="175">
        <v>6</v>
      </c>
      <c r="V41" s="59">
        <f t="shared" si="6"/>
        <v>6</v>
      </c>
      <c r="W41" s="59">
        <f t="shared" si="7"/>
        <v>4.1999999999999993</v>
      </c>
      <c r="X41" s="59">
        <f>(4.2*40)/100</f>
        <v>1.68</v>
      </c>
      <c r="Y41" s="285"/>
      <c r="Z41" s="286"/>
    </row>
    <row r="42" spans="1:26" ht="27.95" customHeight="1" x14ac:dyDescent="0.25">
      <c r="A42" s="105">
        <v>40809</v>
      </c>
      <c r="B42" s="87" t="s">
        <v>48</v>
      </c>
      <c r="C42" s="106" t="s">
        <v>45</v>
      </c>
      <c r="D42" s="106"/>
      <c r="E42" s="106">
        <v>5</v>
      </c>
      <c r="F42" s="106"/>
      <c r="G42" s="77" t="s">
        <v>30</v>
      </c>
      <c r="H42" s="78">
        <v>0.7</v>
      </c>
      <c r="I42" s="107"/>
      <c r="J42" s="107"/>
      <c r="K42" s="107"/>
      <c r="L42" s="108"/>
      <c r="M42" s="108">
        <v>3</v>
      </c>
      <c r="N42" s="108">
        <v>5</v>
      </c>
      <c r="O42" s="109"/>
      <c r="P42" s="109"/>
      <c r="Q42" s="109"/>
      <c r="R42" s="265"/>
      <c r="S42" s="265">
        <v>1</v>
      </c>
      <c r="T42" s="265">
        <v>4</v>
      </c>
      <c r="U42" s="34"/>
      <c r="V42" s="59">
        <f t="shared" ref="V42" si="8">E42</f>
        <v>5</v>
      </c>
      <c r="W42" s="59">
        <f t="shared" ref="W42:W49" si="9">E42*H42</f>
        <v>3.5</v>
      </c>
      <c r="X42" s="59">
        <f>(3.5*40)/100</f>
        <v>1.4</v>
      </c>
      <c r="Y42" s="283"/>
      <c r="Z42" s="284"/>
    </row>
    <row r="43" spans="1:26" ht="27.95" customHeight="1" x14ac:dyDescent="0.25">
      <c r="A43" s="105"/>
      <c r="B43" s="82"/>
      <c r="C43" s="81"/>
      <c r="D43" s="81"/>
      <c r="E43" s="110">
        <v>8</v>
      </c>
      <c r="F43" s="110"/>
      <c r="G43" s="82" t="s">
        <v>31</v>
      </c>
      <c r="H43" s="83">
        <v>0.7</v>
      </c>
      <c r="I43" s="107"/>
      <c r="J43" s="107"/>
      <c r="K43" s="107"/>
      <c r="L43" s="108"/>
      <c r="M43" s="108">
        <v>5</v>
      </c>
      <c r="N43" s="108">
        <v>6</v>
      </c>
      <c r="O43" s="109"/>
      <c r="P43" s="109"/>
      <c r="Q43" s="109"/>
      <c r="R43" s="265"/>
      <c r="S43" s="265">
        <v>0</v>
      </c>
      <c r="T43" s="265">
        <v>95</v>
      </c>
      <c r="U43" s="34"/>
      <c r="V43" s="59">
        <f t="shared" ref="V43:V50" si="10">E43</f>
        <v>8</v>
      </c>
      <c r="W43" s="59">
        <f t="shared" si="9"/>
        <v>5.6</v>
      </c>
      <c r="X43" s="59">
        <f>(5.6*17)/100</f>
        <v>0.95199999999999985</v>
      </c>
      <c r="Y43" s="283"/>
      <c r="Z43" s="284"/>
    </row>
    <row r="44" spans="1:26" ht="27.95" customHeight="1" x14ac:dyDescent="0.25">
      <c r="A44" s="105"/>
      <c r="B44" s="214" t="s">
        <v>49</v>
      </c>
      <c r="C44" s="81"/>
      <c r="D44" s="81"/>
      <c r="E44" s="110">
        <v>6</v>
      </c>
      <c r="F44" s="110"/>
      <c r="G44" s="87" t="s">
        <v>33</v>
      </c>
      <c r="H44" s="83">
        <v>0.7</v>
      </c>
      <c r="I44" s="107"/>
      <c r="J44" s="107"/>
      <c r="K44" s="107"/>
      <c r="L44" s="108"/>
      <c r="M44" s="108">
        <v>4</v>
      </c>
      <c r="N44" s="108">
        <v>2</v>
      </c>
      <c r="O44" s="109"/>
      <c r="P44" s="109"/>
      <c r="Q44" s="109"/>
      <c r="R44" s="265"/>
      <c r="S44" s="265">
        <v>0</v>
      </c>
      <c r="T44" s="265">
        <v>71</v>
      </c>
      <c r="U44" s="34"/>
      <c r="V44" s="59">
        <f t="shared" si="10"/>
        <v>6</v>
      </c>
      <c r="W44" s="59">
        <f t="shared" si="9"/>
        <v>4.1999999999999993</v>
      </c>
      <c r="X44" s="59">
        <f>(4.2*17)/100</f>
        <v>0.71400000000000008</v>
      </c>
      <c r="Y44" s="283"/>
      <c r="Z44" s="284"/>
    </row>
    <row r="45" spans="1:26" ht="27.95" customHeight="1" x14ac:dyDescent="0.25">
      <c r="A45" s="105"/>
      <c r="B45" s="214"/>
      <c r="C45" s="81"/>
      <c r="D45" s="81"/>
      <c r="E45" s="110">
        <v>5</v>
      </c>
      <c r="F45" s="110"/>
      <c r="G45" s="87" t="s">
        <v>34</v>
      </c>
      <c r="H45" s="83">
        <v>0.7</v>
      </c>
      <c r="I45" s="107"/>
      <c r="J45" s="107"/>
      <c r="K45" s="107"/>
      <c r="L45" s="108"/>
      <c r="M45" s="108">
        <v>3</v>
      </c>
      <c r="N45" s="108">
        <v>5</v>
      </c>
      <c r="O45" s="109"/>
      <c r="P45" s="109"/>
      <c r="Q45" s="109"/>
      <c r="R45" s="265"/>
      <c r="S45" s="265">
        <v>0</v>
      </c>
      <c r="T45" s="265">
        <v>60</v>
      </c>
      <c r="U45" s="34">
        <f>SUM(E42:E49)</f>
        <v>45</v>
      </c>
      <c r="V45" s="59">
        <f t="shared" si="10"/>
        <v>5</v>
      </c>
      <c r="W45" s="59">
        <f t="shared" si="9"/>
        <v>3.5</v>
      </c>
      <c r="X45" s="59">
        <f>(3.5*17)/100</f>
        <v>0.59499999999999997</v>
      </c>
      <c r="Y45" s="283"/>
      <c r="Z45" s="284"/>
    </row>
    <row r="46" spans="1:26" ht="27.95" customHeight="1" x14ac:dyDescent="0.25">
      <c r="A46" s="105"/>
      <c r="B46" s="214"/>
      <c r="C46" s="81"/>
      <c r="D46" s="81"/>
      <c r="E46" s="110">
        <v>6</v>
      </c>
      <c r="F46" s="110"/>
      <c r="G46" s="87" t="s">
        <v>35</v>
      </c>
      <c r="H46" s="83">
        <v>0.7</v>
      </c>
      <c r="I46" s="107"/>
      <c r="J46" s="107"/>
      <c r="K46" s="107"/>
      <c r="L46" s="108"/>
      <c r="M46" s="108">
        <v>4</v>
      </c>
      <c r="N46" s="108">
        <v>2</v>
      </c>
      <c r="O46" s="109"/>
      <c r="P46" s="109"/>
      <c r="Q46" s="109"/>
      <c r="R46" s="265"/>
      <c r="S46" s="265">
        <v>0</v>
      </c>
      <c r="T46" s="265">
        <v>84</v>
      </c>
      <c r="U46" s="34"/>
      <c r="V46" s="59">
        <f t="shared" si="10"/>
        <v>6</v>
      </c>
      <c r="W46" s="59">
        <f t="shared" si="9"/>
        <v>4.1999999999999993</v>
      </c>
      <c r="X46" s="59">
        <f>(4.2*20)/100</f>
        <v>0.84</v>
      </c>
      <c r="Y46" s="283"/>
      <c r="Z46" s="284"/>
    </row>
    <row r="47" spans="1:26" ht="27.95" customHeight="1" x14ac:dyDescent="0.25">
      <c r="A47" s="105"/>
      <c r="B47" s="214"/>
      <c r="C47" s="81"/>
      <c r="D47" s="81"/>
      <c r="E47" s="110">
        <v>6</v>
      </c>
      <c r="F47" s="110"/>
      <c r="G47" s="87" t="s">
        <v>36</v>
      </c>
      <c r="H47" s="83">
        <v>0.7</v>
      </c>
      <c r="I47" s="107"/>
      <c r="J47" s="107"/>
      <c r="K47" s="107"/>
      <c r="L47" s="108"/>
      <c r="M47" s="108">
        <v>4</v>
      </c>
      <c r="N47" s="108">
        <v>2</v>
      </c>
      <c r="O47" s="109"/>
      <c r="P47" s="109"/>
      <c r="Q47" s="109"/>
      <c r="R47" s="265"/>
      <c r="S47" s="265">
        <v>1</v>
      </c>
      <c r="T47" s="265">
        <v>1</v>
      </c>
      <c r="U47" s="34"/>
      <c r="V47" s="59">
        <f t="shared" si="10"/>
        <v>6</v>
      </c>
      <c r="W47" s="59">
        <f t="shared" si="9"/>
        <v>4.1999999999999993</v>
      </c>
      <c r="X47" s="59">
        <f>(4.2*24)/100</f>
        <v>1.008</v>
      </c>
      <c r="Y47" s="283"/>
      <c r="Z47" s="284"/>
    </row>
    <row r="48" spans="1:26" ht="27.95" customHeight="1" x14ac:dyDescent="0.25">
      <c r="A48" s="105"/>
      <c r="B48" s="80" t="s">
        <v>49</v>
      </c>
      <c r="C48" s="81"/>
      <c r="D48" s="81"/>
      <c r="E48" s="110">
        <v>3</v>
      </c>
      <c r="F48" s="110"/>
      <c r="G48" s="87" t="s">
        <v>37</v>
      </c>
      <c r="H48" s="83">
        <v>0.7</v>
      </c>
      <c r="I48" s="107"/>
      <c r="J48" s="107"/>
      <c r="K48" s="107"/>
      <c r="L48" s="108"/>
      <c r="M48" s="108">
        <v>2</v>
      </c>
      <c r="N48" s="108">
        <v>1</v>
      </c>
      <c r="O48" s="109"/>
      <c r="P48" s="109"/>
      <c r="Q48" s="109"/>
      <c r="R48" s="265"/>
      <c r="S48" s="265">
        <v>0</v>
      </c>
      <c r="T48" s="265">
        <v>50</v>
      </c>
      <c r="U48" s="34"/>
      <c r="V48" s="59">
        <f t="shared" si="10"/>
        <v>3</v>
      </c>
      <c r="W48" s="59">
        <f t="shared" si="9"/>
        <v>2.0999999999999996</v>
      </c>
      <c r="X48" s="59">
        <f>(2.1*24)/100</f>
        <v>0.504</v>
      </c>
      <c r="Y48" s="283"/>
      <c r="Z48" s="284"/>
    </row>
    <row r="49" spans="1:26" ht="27.95" customHeight="1" x14ac:dyDescent="0.25">
      <c r="A49" s="105"/>
      <c r="B49" s="127"/>
      <c r="C49" s="90"/>
      <c r="D49" s="81"/>
      <c r="E49" s="110">
        <v>6</v>
      </c>
      <c r="F49" s="115"/>
      <c r="G49" s="87" t="s">
        <v>32</v>
      </c>
      <c r="H49" s="92">
        <v>0.7</v>
      </c>
      <c r="I49" s="107"/>
      <c r="J49" s="107"/>
      <c r="K49" s="107"/>
      <c r="L49" s="108"/>
      <c r="M49" s="108">
        <v>4</v>
      </c>
      <c r="N49" s="108">
        <v>2</v>
      </c>
      <c r="O49" s="109"/>
      <c r="P49" s="109"/>
      <c r="Q49" s="109"/>
      <c r="R49" s="265"/>
      <c r="S49" s="265">
        <v>0</v>
      </c>
      <c r="T49" s="265">
        <v>71</v>
      </c>
      <c r="U49" s="34"/>
      <c r="V49" s="59">
        <f t="shared" si="10"/>
        <v>6</v>
      </c>
      <c r="W49" s="59">
        <f t="shared" si="9"/>
        <v>4.1999999999999993</v>
      </c>
      <c r="X49" s="59">
        <f>(4.2*17)/100</f>
        <v>0.71400000000000008</v>
      </c>
      <c r="Y49" s="283"/>
      <c r="Z49" s="284"/>
    </row>
    <row r="50" spans="1:26" ht="27.95" customHeight="1" x14ac:dyDescent="0.25">
      <c r="A50" s="178">
        <v>40813</v>
      </c>
      <c r="B50" s="76" t="s">
        <v>47</v>
      </c>
      <c r="C50" s="190"/>
      <c r="D50" s="75" t="s">
        <v>41</v>
      </c>
      <c r="E50" s="207">
        <v>10</v>
      </c>
      <c r="F50" s="133">
        <v>10</v>
      </c>
      <c r="G50" s="183" t="s">
        <v>30</v>
      </c>
      <c r="H50" s="144">
        <v>4.55</v>
      </c>
      <c r="I50" s="118"/>
      <c r="J50" s="118">
        <v>45</v>
      </c>
      <c r="K50" s="118">
        <v>50</v>
      </c>
      <c r="L50" s="119"/>
      <c r="M50" s="119"/>
      <c r="N50" s="119"/>
      <c r="O50" s="121"/>
      <c r="P50" s="121">
        <v>18</v>
      </c>
      <c r="Q50" s="121">
        <v>20</v>
      </c>
      <c r="R50" s="266"/>
      <c r="S50" s="266"/>
      <c r="T50" s="267"/>
      <c r="U50" s="34"/>
      <c r="V50" s="59">
        <f t="shared" si="10"/>
        <v>10</v>
      </c>
      <c r="W50" s="59">
        <f t="shared" ref="W50" si="11">E50*H50</f>
        <v>45.5</v>
      </c>
      <c r="X50" s="59">
        <f>(45.5*40)/100</f>
        <v>18.2</v>
      </c>
      <c r="Y50" s="283"/>
      <c r="Z50" s="284"/>
    </row>
    <row r="51" spans="1:26" ht="27.95" customHeight="1" x14ac:dyDescent="0.25">
      <c r="A51" s="153"/>
      <c r="B51" s="81" t="s">
        <v>48</v>
      </c>
      <c r="C51" s="156"/>
      <c r="D51" s="80"/>
      <c r="E51" s="134"/>
      <c r="F51" s="134"/>
      <c r="G51" s="184"/>
      <c r="H51" s="142"/>
      <c r="I51" s="123"/>
      <c r="J51" s="123"/>
      <c r="K51" s="123"/>
      <c r="L51" s="124"/>
      <c r="M51" s="124"/>
      <c r="N51" s="124"/>
      <c r="O51" s="126"/>
      <c r="P51" s="126"/>
      <c r="Q51" s="126"/>
      <c r="R51" s="268"/>
      <c r="S51" s="268"/>
      <c r="T51" s="269"/>
      <c r="U51" s="34"/>
      <c r="Y51" s="283"/>
      <c r="Z51" s="284"/>
    </row>
    <row r="52" spans="1:26" ht="27.95" customHeight="1" x14ac:dyDescent="0.25">
      <c r="A52" s="153"/>
      <c r="B52" s="81"/>
      <c r="C52" s="156"/>
      <c r="D52" s="80"/>
      <c r="E52" s="134"/>
      <c r="F52" s="134"/>
      <c r="G52" s="184"/>
      <c r="H52" s="142"/>
      <c r="I52" s="123"/>
      <c r="J52" s="123"/>
      <c r="K52" s="123"/>
      <c r="L52" s="124"/>
      <c r="M52" s="124"/>
      <c r="N52" s="124"/>
      <c r="O52" s="126"/>
      <c r="P52" s="126"/>
      <c r="Q52" s="126"/>
      <c r="R52" s="268"/>
      <c r="S52" s="268"/>
      <c r="T52" s="269"/>
      <c r="U52" s="34"/>
      <c r="Y52" s="283"/>
      <c r="Z52" s="284"/>
    </row>
    <row r="53" spans="1:26" ht="27.95" customHeight="1" x14ac:dyDescent="0.25">
      <c r="A53" s="153"/>
      <c r="B53" s="182" t="s">
        <v>50</v>
      </c>
      <c r="C53" s="156"/>
      <c r="D53" s="80"/>
      <c r="E53" s="134"/>
      <c r="F53" s="134"/>
      <c r="G53" s="184"/>
      <c r="H53" s="142"/>
      <c r="I53" s="123"/>
      <c r="J53" s="123"/>
      <c r="K53" s="123"/>
      <c r="L53" s="124"/>
      <c r="M53" s="124"/>
      <c r="N53" s="124"/>
      <c r="O53" s="126"/>
      <c r="P53" s="126"/>
      <c r="Q53" s="126"/>
      <c r="R53" s="268"/>
      <c r="S53" s="268"/>
      <c r="T53" s="269"/>
      <c r="U53" s="34"/>
      <c r="Y53" s="283"/>
      <c r="Z53" s="284"/>
    </row>
    <row r="54" spans="1:26" ht="27.95" customHeight="1" x14ac:dyDescent="0.25">
      <c r="A54" s="179"/>
      <c r="B54" s="90"/>
      <c r="C54" s="157"/>
      <c r="D54" s="89"/>
      <c r="E54" s="145"/>
      <c r="F54" s="145"/>
      <c r="G54" s="185"/>
      <c r="H54" s="143"/>
      <c r="I54" s="128"/>
      <c r="J54" s="128"/>
      <c r="K54" s="128"/>
      <c r="L54" s="129"/>
      <c r="M54" s="129"/>
      <c r="N54" s="129"/>
      <c r="O54" s="131"/>
      <c r="P54" s="131"/>
      <c r="Q54" s="131"/>
      <c r="R54" s="270"/>
      <c r="S54" s="270"/>
      <c r="T54" s="271"/>
      <c r="U54" s="34"/>
      <c r="Y54" s="283"/>
      <c r="Z54" s="284"/>
    </row>
    <row r="55" spans="1:26" ht="27.95" customHeight="1" x14ac:dyDescent="0.25">
      <c r="A55" s="74">
        <v>40830</v>
      </c>
      <c r="B55" s="76" t="s">
        <v>51</v>
      </c>
      <c r="C55" s="81" t="s">
        <v>47</v>
      </c>
      <c r="D55" s="76"/>
      <c r="E55" s="114">
        <v>12</v>
      </c>
      <c r="F55" s="114"/>
      <c r="G55" s="76" t="s">
        <v>30</v>
      </c>
      <c r="H55" s="138">
        <v>0.7</v>
      </c>
      <c r="I55" s="123"/>
      <c r="J55" s="123"/>
      <c r="K55" s="123"/>
      <c r="L55" s="125"/>
      <c r="M55" s="125">
        <v>8</v>
      </c>
      <c r="N55" s="125">
        <v>4</v>
      </c>
      <c r="O55" s="126"/>
      <c r="P55" s="126"/>
      <c r="Q55" s="126"/>
      <c r="R55" s="269"/>
      <c r="S55" s="265">
        <v>3</v>
      </c>
      <c r="T55" s="269">
        <v>36</v>
      </c>
      <c r="U55" s="34"/>
      <c r="V55" s="59">
        <f t="shared" ref="V55:V62" si="12">E55</f>
        <v>12</v>
      </c>
      <c r="W55" s="59">
        <f t="shared" ref="W55:W62" si="13">E55*H55</f>
        <v>8.3999999999999986</v>
      </c>
      <c r="X55" s="59">
        <f>(8.4*40)/100</f>
        <v>3.36</v>
      </c>
      <c r="Y55" s="283"/>
      <c r="Z55" s="284"/>
    </row>
    <row r="56" spans="1:26" ht="27.95" customHeight="1" x14ac:dyDescent="0.25">
      <c r="A56" s="189"/>
      <c r="B56" s="189"/>
      <c r="C56" s="81"/>
      <c r="D56" s="189"/>
      <c r="E56" s="110">
        <v>12</v>
      </c>
      <c r="F56" s="110"/>
      <c r="G56" s="189" t="s">
        <v>31</v>
      </c>
      <c r="H56" s="139">
        <v>0.7</v>
      </c>
      <c r="I56" s="123"/>
      <c r="J56" s="123"/>
      <c r="K56" s="123"/>
      <c r="L56" s="125"/>
      <c r="M56" s="125">
        <v>8</v>
      </c>
      <c r="N56" s="125">
        <v>4</v>
      </c>
      <c r="O56" s="126"/>
      <c r="P56" s="126"/>
      <c r="Q56" s="126"/>
      <c r="R56" s="269"/>
      <c r="S56" s="265">
        <v>1</v>
      </c>
      <c r="T56" s="269">
        <v>43</v>
      </c>
      <c r="U56" s="34">
        <f>SUM(E55:E62)</f>
        <v>96</v>
      </c>
      <c r="V56" s="59">
        <f t="shared" si="12"/>
        <v>12</v>
      </c>
      <c r="W56" s="59">
        <f t="shared" si="13"/>
        <v>8.3999999999999986</v>
      </c>
      <c r="X56" s="202">
        <f>(8.4*17)/100</f>
        <v>1.4280000000000002</v>
      </c>
      <c r="Y56" s="283"/>
      <c r="Z56" s="284"/>
    </row>
    <row r="57" spans="1:26" ht="27.95" customHeight="1" x14ac:dyDescent="0.25">
      <c r="A57" s="189"/>
      <c r="B57" s="214" t="s">
        <v>52</v>
      </c>
      <c r="C57" s="81"/>
      <c r="D57" s="189"/>
      <c r="E57" s="110">
        <v>12</v>
      </c>
      <c r="F57" s="110"/>
      <c r="G57" s="117" t="s">
        <v>32</v>
      </c>
      <c r="H57" s="139">
        <v>0.7</v>
      </c>
      <c r="I57" s="123"/>
      <c r="J57" s="123"/>
      <c r="K57" s="123"/>
      <c r="L57" s="125"/>
      <c r="M57" s="125">
        <v>8</v>
      </c>
      <c r="N57" s="125">
        <v>4</v>
      </c>
      <c r="O57" s="126"/>
      <c r="P57" s="126"/>
      <c r="Q57" s="126"/>
      <c r="R57" s="269"/>
      <c r="S57" s="265">
        <v>1</v>
      </c>
      <c r="T57" s="269">
        <v>43</v>
      </c>
      <c r="U57" s="34"/>
      <c r="V57" s="59">
        <f t="shared" si="12"/>
        <v>12</v>
      </c>
      <c r="W57" s="59">
        <f t="shared" si="13"/>
        <v>8.3999999999999986</v>
      </c>
      <c r="X57" s="202">
        <f t="shared" ref="X57:X64" si="14">(8.4*17)/100</f>
        <v>1.4280000000000002</v>
      </c>
      <c r="Y57" s="283"/>
      <c r="Z57" s="284"/>
    </row>
    <row r="58" spans="1:26" ht="27.95" customHeight="1" x14ac:dyDescent="0.25">
      <c r="A58" s="189"/>
      <c r="B58" s="214"/>
      <c r="C58" s="81"/>
      <c r="D58" s="189"/>
      <c r="E58" s="110">
        <v>12</v>
      </c>
      <c r="F58" s="110"/>
      <c r="G58" s="117" t="s">
        <v>33</v>
      </c>
      <c r="H58" s="139">
        <v>0.7</v>
      </c>
      <c r="I58" s="123"/>
      <c r="J58" s="123"/>
      <c r="K58" s="123"/>
      <c r="L58" s="125"/>
      <c r="M58" s="125">
        <v>8</v>
      </c>
      <c r="N58" s="125">
        <v>4</v>
      </c>
      <c r="O58" s="126"/>
      <c r="P58" s="126"/>
      <c r="Q58" s="126"/>
      <c r="R58" s="269"/>
      <c r="S58" s="265">
        <v>1</v>
      </c>
      <c r="T58" s="269">
        <v>43</v>
      </c>
      <c r="U58" s="34"/>
      <c r="V58" s="59">
        <f t="shared" si="12"/>
        <v>12</v>
      </c>
      <c r="W58" s="59">
        <f t="shared" si="13"/>
        <v>8.3999999999999986</v>
      </c>
      <c r="X58" s="202">
        <f t="shared" si="14"/>
        <v>1.4280000000000002</v>
      </c>
      <c r="Y58" s="283"/>
      <c r="Z58" s="284"/>
    </row>
    <row r="59" spans="1:26" ht="27.95" customHeight="1" x14ac:dyDescent="0.25">
      <c r="A59" s="189"/>
      <c r="B59" s="189"/>
      <c r="C59" s="81"/>
      <c r="D59" s="189"/>
      <c r="E59" s="110">
        <v>12</v>
      </c>
      <c r="F59" s="110"/>
      <c r="G59" s="117" t="s">
        <v>34</v>
      </c>
      <c r="H59" s="139">
        <v>0.7</v>
      </c>
      <c r="I59" s="123"/>
      <c r="J59" s="123"/>
      <c r="K59" s="123"/>
      <c r="L59" s="125"/>
      <c r="M59" s="125">
        <v>8</v>
      </c>
      <c r="N59" s="125">
        <v>4</v>
      </c>
      <c r="O59" s="126"/>
      <c r="P59" s="126"/>
      <c r="Q59" s="126"/>
      <c r="R59" s="269"/>
      <c r="S59" s="265">
        <v>1</v>
      </c>
      <c r="T59" s="269">
        <v>43</v>
      </c>
      <c r="U59" s="34"/>
      <c r="V59" s="59">
        <f t="shared" si="12"/>
        <v>12</v>
      </c>
      <c r="W59" s="59">
        <f t="shared" si="13"/>
        <v>8.3999999999999986</v>
      </c>
      <c r="X59" s="202">
        <f t="shared" si="14"/>
        <v>1.4280000000000002</v>
      </c>
      <c r="Y59" s="283"/>
      <c r="Z59" s="284"/>
    </row>
    <row r="60" spans="1:26" ht="27.95" customHeight="1" x14ac:dyDescent="0.25">
      <c r="A60" s="189"/>
      <c r="B60" s="189" t="s">
        <v>48</v>
      </c>
      <c r="C60" s="81"/>
      <c r="D60" s="189"/>
      <c r="E60" s="110">
        <v>12</v>
      </c>
      <c r="F60" s="110"/>
      <c r="G60" s="117" t="s">
        <v>35</v>
      </c>
      <c r="H60" s="139">
        <v>0.7</v>
      </c>
      <c r="I60" s="123"/>
      <c r="J60" s="123"/>
      <c r="K60" s="123"/>
      <c r="L60" s="125"/>
      <c r="M60" s="125">
        <v>8</v>
      </c>
      <c r="N60" s="125">
        <v>4</v>
      </c>
      <c r="O60" s="126"/>
      <c r="P60" s="126"/>
      <c r="Q60" s="126"/>
      <c r="R60" s="269"/>
      <c r="S60" s="265">
        <v>1</v>
      </c>
      <c r="T60" s="269">
        <v>68</v>
      </c>
      <c r="U60" s="34"/>
      <c r="V60" s="59">
        <f t="shared" si="12"/>
        <v>12</v>
      </c>
      <c r="W60" s="59">
        <f t="shared" si="13"/>
        <v>8.3999999999999986</v>
      </c>
      <c r="X60" s="202">
        <f>(8.4*20)/100</f>
        <v>1.68</v>
      </c>
      <c r="Y60" s="283"/>
      <c r="Z60" s="284"/>
    </row>
    <row r="61" spans="1:26" ht="27.95" customHeight="1" x14ac:dyDescent="0.25">
      <c r="A61" s="189"/>
      <c r="B61" s="189"/>
      <c r="C61" s="81"/>
      <c r="D61" s="189"/>
      <c r="E61" s="110">
        <v>12</v>
      </c>
      <c r="F61" s="110"/>
      <c r="G61" s="117" t="s">
        <v>36</v>
      </c>
      <c r="H61" s="139">
        <v>0.7</v>
      </c>
      <c r="I61" s="123"/>
      <c r="J61" s="123"/>
      <c r="K61" s="123"/>
      <c r="L61" s="125"/>
      <c r="M61" s="125">
        <v>8</v>
      </c>
      <c r="N61" s="125">
        <v>4</v>
      </c>
      <c r="O61" s="126"/>
      <c r="P61" s="126"/>
      <c r="Q61" s="126"/>
      <c r="R61" s="269"/>
      <c r="S61" s="265">
        <v>2</v>
      </c>
      <c r="T61" s="269">
        <v>0.2</v>
      </c>
      <c r="U61" s="34"/>
      <c r="V61" s="59">
        <f t="shared" si="12"/>
        <v>12</v>
      </c>
      <c r="W61" s="59">
        <f t="shared" si="13"/>
        <v>8.3999999999999986</v>
      </c>
      <c r="X61" s="202">
        <f>(8.4*24)/100</f>
        <v>2.016</v>
      </c>
      <c r="Y61" s="283"/>
      <c r="Z61" s="284"/>
    </row>
    <row r="62" spans="1:26" ht="27.95" customHeight="1" x14ac:dyDescent="0.25">
      <c r="A62" s="90"/>
      <c r="B62" s="90"/>
      <c r="C62" s="90"/>
      <c r="D62" s="90"/>
      <c r="E62" s="115">
        <v>12</v>
      </c>
      <c r="F62" s="115"/>
      <c r="G62" s="140" t="s">
        <v>37</v>
      </c>
      <c r="H62" s="141">
        <v>0.7</v>
      </c>
      <c r="I62" s="123"/>
      <c r="J62" s="123"/>
      <c r="K62" s="123"/>
      <c r="L62" s="125"/>
      <c r="M62" s="125">
        <v>8</v>
      </c>
      <c r="N62" s="125">
        <v>4</v>
      </c>
      <c r="O62" s="126"/>
      <c r="P62" s="126"/>
      <c r="Q62" s="126"/>
      <c r="R62" s="269"/>
      <c r="S62" s="265">
        <v>2</v>
      </c>
      <c r="T62" s="269">
        <v>0.2</v>
      </c>
      <c r="U62" s="34"/>
      <c r="V62" s="59">
        <f t="shared" si="12"/>
        <v>12</v>
      </c>
      <c r="W62" s="59">
        <f t="shared" si="13"/>
        <v>8.3999999999999986</v>
      </c>
      <c r="X62" s="202">
        <f>(8.4*24)/100</f>
        <v>2.016</v>
      </c>
      <c r="Y62" s="283"/>
      <c r="Z62" s="284"/>
    </row>
    <row r="63" spans="1:26" ht="27.95" customHeight="1" x14ac:dyDescent="0.25">
      <c r="A63" s="178">
        <v>40830</v>
      </c>
      <c r="B63" s="76" t="s">
        <v>53</v>
      </c>
      <c r="C63" s="75" t="s">
        <v>54</v>
      </c>
      <c r="D63" s="75"/>
      <c r="E63" s="133">
        <v>12</v>
      </c>
      <c r="F63" s="133"/>
      <c r="G63" s="75" t="s">
        <v>31</v>
      </c>
      <c r="H63" s="144">
        <v>0.7</v>
      </c>
      <c r="I63" s="118"/>
      <c r="J63" s="118"/>
      <c r="K63" s="118"/>
      <c r="L63" s="119"/>
      <c r="M63" s="119">
        <v>8</v>
      </c>
      <c r="N63" s="119">
        <v>4</v>
      </c>
      <c r="O63" s="121"/>
      <c r="P63" s="121"/>
      <c r="Q63" s="121"/>
      <c r="R63" s="266"/>
      <c r="S63" s="266">
        <v>1</v>
      </c>
      <c r="T63" s="267">
        <v>44</v>
      </c>
      <c r="U63" s="34">
        <v>24</v>
      </c>
      <c r="V63" s="59">
        <f t="shared" ref="V63:V64" si="15">E63</f>
        <v>12</v>
      </c>
      <c r="W63" s="59">
        <f t="shared" ref="W63:W64" si="16">E63*H63</f>
        <v>8.3999999999999986</v>
      </c>
      <c r="X63" s="202">
        <f>(8.4*17)/100</f>
        <v>1.4280000000000002</v>
      </c>
      <c r="Y63" s="283"/>
      <c r="Z63" s="284"/>
    </row>
    <row r="64" spans="1:26" ht="27.95" customHeight="1" x14ac:dyDescent="0.25">
      <c r="A64" s="80"/>
      <c r="B64" s="214" t="s">
        <v>52</v>
      </c>
      <c r="C64" s="80"/>
      <c r="D64" s="80"/>
      <c r="E64" s="134">
        <v>12</v>
      </c>
      <c r="F64" s="134"/>
      <c r="G64" s="132" t="s">
        <v>32</v>
      </c>
      <c r="H64" s="142">
        <v>0.7</v>
      </c>
      <c r="I64" s="123"/>
      <c r="J64" s="123"/>
      <c r="K64" s="123"/>
      <c r="L64" s="124"/>
      <c r="M64" s="124">
        <v>8</v>
      </c>
      <c r="N64" s="124">
        <v>4</v>
      </c>
      <c r="O64" s="126"/>
      <c r="P64" s="126"/>
      <c r="Q64" s="126"/>
      <c r="R64" s="268"/>
      <c r="S64" s="268">
        <v>1</v>
      </c>
      <c r="T64" s="269">
        <v>44</v>
      </c>
      <c r="U64" s="34"/>
      <c r="V64" s="59">
        <f t="shared" si="15"/>
        <v>12</v>
      </c>
      <c r="W64" s="59">
        <f t="shared" si="16"/>
        <v>8.3999999999999986</v>
      </c>
      <c r="X64" s="202">
        <f t="shared" si="14"/>
        <v>1.4280000000000002</v>
      </c>
      <c r="Y64" s="283"/>
      <c r="Z64" s="284"/>
    </row>
    <row r="65" spans="1:28" ht="27.95" customHeight="1" x14ac:dyDescent="0.25">
      <c r="A65" s="80"/>
      <c r="B65" s="214"/>
      <c r="C65" s="80"/>
      <c r="D65" s="80"/>
      <c r="E65" s="134"/>
      <c r="F65" s="134"/>
      <c r="G65" s="132"/>
      <c r="H65" s="142"/>
      <c r="I65" s="123"/>
      <c r="J65" s="123"/>
      <c r="K65" s="123"/>
      <c r="L65" s="124"/>
      <c r="M65" s="124"/>
      <c r="N65" s="124"/>
      <c r="O65" s="126"/>
      <c r="P65" s="126"/>
      <c r="Q65" s="126"/>
      <c r="R65" s="268"/>
      <c r="S65" s="268"/>
      <c r="T65" s="269"/>
      <c r="U65" s="34"/>
      <c r="Y65" s="283"/>
      <c r="Z65" s="284"/>
    </row>
    <row r="66" spans="1:28" ht="27.95" customHeight="1" x14ac:dyDescent="0.25">
      <c r="A66" s="89"/>
      <c r="B66" s="181" t="s">
        <v>54</v>
      </c>
      <c r="C66" s="89"/>
      <c r="D66" s="89"/>
      <c r="E66" s="145"/>
      <c r="F66" s="145"/>
      <c r="G66" s="135"/>
      <c r="H66" s="143"/>
      <c r="I66" s="128"/>
      <c r="J66" s="128"/>
      <c r="K66" s="128"/>
      <c r="L66" s="129"/>
      <c r="M66" s="129"/>
      <c r="N66" s="129"/>
      <c r="O66" s="131"/>
      <c r="P66" s="131"/>
      <c r="Q66" s="131"/>
      <c r="R66" s="270"/>
      <c r="S66" s="270"/>
      <c r="T66" s="271"/>
      <c r="U66" s="34"/>
      <c r="Y66" s="283"/>
      <c r="Z66" s="284"/>
    </row>
    <row r="67" spans="1:28" ht="27.95" customHeight="1" x14ac:dyDescent="0.25">
      <c r="A67" s="74">
        <v>40830</v>
      </c>
      <c r="B67" s="148" t="s">
        <v>46</v>
      </c>
      <c r="C67" s="77" t="s">
        <v>54</v>
      </c>
      <c r="D67" s="75"/>
      <c r="E67" s="133">
        <v>6</v>
      </c>
      <c r="F67" s="133"/>
      <c r="G67" s="76" t="s">
        <v>30</v>
      </c>
      <c r="H67" s="78">
        <v>0.7</v>
      </c>
      <c r="I67" s="118"/>
      <c r="J67" s="118"/>
      <c r="K67" s="118"/>
      <c r="L67" s="119"/>
      <c r="M67" s="119">
        <v>4</v>
      </c>
      <c r="N67" s="119">
        <v>2</v>
      </c>
      <c r="O67" s="121"/>
      <c r="P67" s="121"/>
      <c r="Q67" s="121"/>
      <c r="R67" s="266"/>
      <c r="S67" s="266">
        <v>1</v>
      </c>
      <c r="T67" s="267">
        <v>68</v>
      </c>
      <c r="U67" s="34">
        <v>6</v>
      </c>
      <c r="V67" s="59">
        <f>E67</f>
        <v>6</v>
      </c>
      <c r="W67" s="59">
        <f>E67*H67</f>
        <v>4.1999999999999993</v>
      </c>
      <c r="X67" s="59">
        <f t="shared" ref="X67:X81" si="17">(4.2*40)/100</f>
        <v>1.68</v>
      </c>
      <c r="Y67" s="283"/>
      <c r="Z67" s="284"/>
    </row>
    <row r="68" spans="1:28" ht="27.95" customHeight="1" x14ac:dyDescent="0.25">
      <c r="A68" s="79"/>
      <c r="B68" s="214" t="s">
        <v>46</v>
      </c>
      <c r="C68" s="82"/>
      <c r="D68" s="80"/>
      <c r="E68" s="134"/>
      <c r="F68" s="134"/>
      <c r="G68" s="81"/>
      <c r="H68" s="83"/>
      <c r="I68" s="123"/>
      <c r="J68" s="123"/>
      <c r="K68" s="123"/>
      <c r="L68" s="124"/>
      <c r="M68" s="124"/>
      <c r="N68" s="124"/>
      <c r="O68" s="126"/>
      <c r="P68" s="126"/>
      <c r="Q68" s="126"/>
      <c r="R68" s="268"/>
      <c r="S68" s="268"/>
      <c r="T68" s="269"/>
      <c r="U68" s="34"/>
      <c r="V68" s="59"/>
      <c r="W68" s="59"/>
      <c r="X68" s="59"/>
      <c r="Y68" s="283"/>
      <c r="Z68" s="284"/>
    </row>
    <row r="69" spans="1:28" ht="27.95" customHeight="1" x14ac:dyDescent="0.25">
      <c r="A69" s="79"/>
      <c r="B69" s="214"/>
      <c r="C69" s="82"/>
      <c r="D69" s="80"/>
      <c r="E69" s="134"/>
      <c r="F69" s="134"/>
      <c r="G69" s="81"/>
      <c r="H69" s="83"/>
      <c r="I69" s="123"/>
      <c r="J69" s="123"/>
      <c r="K69" s="123"/>
      <c r="L69" s="124"/>
      <c r="M69" s="124"/>
      <c r="N69" s="124"/>
      <c r="O69" s="126"/>
      <c r="P69" s="126"/>
      <c r="Q69" s="126"/>
      <c r="R69" s="268"/>
      <c r="S69" s="268"/>
      <c r="T69" s="269"/>
      <c r="U69" s="34"/>
      <c r="V69" s="59"/>
      <c r="W69" s="59"/>
      <c r="X69" s="59"/>
      <c r="Y69" s="283"/>
      <c r="Z69" s="284"/>
    </row>
    <row r="70" spans="1:28" ht="27.95" customHeight="1" x14ac:dyDescent="0.25">
      <c r="A70" s="79"/>
      <c r="B70" s="176" t="s">
        <v>53</v>
      </c>
      <c r="C70" s="82"/>
      <c r="D70" s="80"/>
      <c r="E70" s="134"/>
      <c r="F70" s="134"/>
      <c r="G70" s="81"/>
      <c r="H70" s="83"/>
      <c r="I70" s="123"/>
      <c r="J70" s="123"/>
      <c r="K70" s="123"/>
      <c r="L70" s="124"/>
      <c r="M70" s="124"/>
      <c r="N70" s="124"/>
      <c r="O70" s="126"/>
      <c r="P70" s="126"/>
      <c r="Q70" s="126"/>
      <c r="R70" s="268"/>
      <c r="S70" s="268"/>
      <c r="T70" s="269"/>
      <c r="U70" s="34"/>
      <c r="V70" s="59"/>
      <c r="W70" s="59"/>
      <c r="X70" s="59"/>
      <c r="Y70" s="283"/>
      <c r="Z70" s="284"/>
    </row>
    <row r="71" spans="1:28" ht="27.95" customHeight="1" x14ac:dyDescent="0.25">
      <c r="A71" s="88"/>
      <c r="B71" s="154"/>
      <c r="C71" s="127"/>
      <c r="D71" s="89"/>
      <c r="E71" s="145"/>
      <c r="F71" s="145"/>
      <c r="G71" s="90"/>
      <c r="H71" s="92"/>
      <c r="I71" s="128"/>
      <c r="J71" s="128"/>
      <c r="K71" s="128"/>
      <c r="L71" s="129"/>
      <c r="M71" s="129"/>
      <c r="N71" s="129"/>
      <c r="O71" s="131"/>
      <c r="P71" s="131"/>
      <c r="Q71" s="131"/>
      <c r="R71" s="270"/>
      <c r="S71" s="270"/>
      <c r="T71" s="271"/>
      <c r="U71" s="34"/>
      <c r="V71" s="59"/>
      <c r="W71" s="59"/>
      <c r="X71" s="59"/>
      <c r="Y71" s="283"/>
      <c r="Z71" s="284"/>
    </row>
    <row r="72" spans="1:28" ht="27.95" customHeight="1" x14ac:dyDescent="0.25">
      <c r="A72" s="74">
        <v>40830</v>
      </c>
      <c r="B72" s="148" t="s">
        <v>46</v>
      </c>
      <c r="C72" s="77" t="s">
        <v>54</v>
      </c>
      <c r="D72" s="75"/>
      <c r="E72" s="133">
        <v>6</v>
      </c>
      <c r="F72" s="133"/>
      <c r="G72" s="76" t="s">
        <v>30</v>
      </c>
      <c r="H72" s="78">
        <v>0.7</v>
      </c>
      <c r="I72" s="118"/>
      <c r="J72" s="118"/>
      <c r="K72" s="118"/>
      <c r="L72" s="119"/>
      <c r="M72" s="119">
        <v>4</v>
      </c>
      <c r="N72" s="119">
        <v>2</v>
      </c>
      <c r="O72" s="121"/>
      <c r="P72" s="121"/>
      <c r="Q72" s="121"/>
      <c r="R72" s="266"/>
      <c r="S72" s="266">
        <v>1</v>
      </c>
      <c r="T72" s="267">
        <v>68</v>
      </c>
      <c r="U72" s="34">
        <v>6</v>
      </c>
      <c r="V72" s="59">
        <f>E72</f>
        <v>6</v>
      </c>
      <c r="W72" s="59">
        <f>E72*H72</f>
        <v>4.1999999999999993</v>
      </c>
      <c r="X72" s="59">
        <f t="shared" si="17"/>
        <v>1.68</v>
      </c>
      <c r="Y72" s="283"/>
      <c r="Z72" s="284"/>
    </row>
    <row r="73" spans="1:28" ht="27.95" customHeight="1" x14ac:dyDescent="0.25">
      <c r="A73" s="79"/>
      <c r="B73" s="214" t="s">
        <v>55</v>
      </c>
      <c r="C73" s="82"/>
      <c r="D73" s="80"/>
      <c r="E73" s="134"/>
      <c r="F73" s="134"/>
      <c r="G73" s="189"/>
      <c r="H73" s="83"/>
      <c r="I73" s="123"/>
      <c r="J73" s="123"/>
      <c r="K73" s="123"/>
      <c r="L73" s="124"/>
      <c r="M73" s="124"/>
      <c r="N73" s="124"/>
      <c r="O73" s="126"/>
      <c r="P73" s="126"/>
      <c r="Q73" s="126"/>
      <c r="R73" s="268"/>
      <c r="S73" s="268"/>
      <c r="T73" s="269"/>
      <c r="U73" s="34"/>
      <c r="V73" s="59"/>
      <c r="W73" s="59"/>
      <c r="X73" s="59"/>
      <c r="Y73" s="283"/>
      <c r="Z73" s="284"/>
    </row>
    <row r="74" spans="1:28" ht="27.95" customHeight="1" x14ac:dyDescent="0.25">
      <c r="A74" s="79"/>
      <c r="B74" s="214"/>
      <c r="C74" s="82"/>
      <c r="D74" s="80"/>
      <c r="E74" s="134"/>
      <c r="F74" s="134"/>
      <c r="G74" s="189"/>
      <c r="H74" s="83"/>
      <c r="I74" s="123"/>
      <c r="J74" s="123"/>
      <c r="K74" s="123"/>
      <c r="L74" s="124"/>
      <c r="M74" s="124"/>
      <c r="N74" s="124"/>
      <c r="O74" s="126"/>
      <c r="P74" s="126"/>
      <c r="Q74" s="126"/>
      <c r="R74" s="268"/>
      <c r="S74" s="268"/>
      <c r="T74" s="269"/>
      <c r="U74" s="34"/>
      <c r="V74" s="59"/>
      <c r="W74" s="59"/>
      <c r="X74" s="59"/>
      <c r="Y74" s="283"/>
      <c r="Z74" s="284"/>
    </row>
    <row r="75" spans="1:28" ht="27.95" customHeight="1" x14ac:dyDescent="0.25">
      <c r="A75" s="79"/>
      <c r="B75" s="188" t="s">
        <v>55</v>
      </c>
      <c r="C75" s="82"/>
      <c r="D75" s="80"/>
      <c r="E75" s="134"/>
      <c r="F75" s="134"/>
      <c r="G75" s="189"/>
      <c r="H75" s="83"/>
      <c r="I75" s="123"/>
      <c r="J75" s="123"/>
      <c r="K75" s="123"/>
      <c r="L75" s="124"/>
      <c r="M75" s="124"/>
      <c r="N75" s="124"/>
      <c r="O75" s="126"/>
      <c r="P75" s="126"/>
      <c r="Q75" s="126"/>
      <c r="R75" s="268"/>
      <c r="S75" s="268"/>
      <c r="T75" s="269"/>
      <c r="U75" s="34"/>
      <c r="V75" s="59"/>
      <c r="W75" s="59"/>
      <c r="X75" s="59"/>
      <c r="Y75" s="283"/>
      <c r="Z75" s="284"/>
    </row>
    <row r="76" spans="1:28" ht="27.95" customHeight="1" x14ac:dyDescent="0.25">
      <c r="A76" s="88"/>
      <c r="B76" s="154"/>
      <c r="C76" s="127"/>
      <c r="D76" s="89"/>
      <c r="E76" s="145"/>
      <c r="F76" s="145"/>
      <c r="G76" s="90"/>
      <c r="H76" s="92"/>
      <c r="I76" s="128"/>
      <c r="J76" s="128"/>
      <c r="K76" s="128"/>
      <c r="L76" s="129"/>
      <c r="M76" s="129"/>
      <c r="N76" s="129"/>
      <c r="O76" s="131"/>
      <c r="P76" s="131"/>
      <c r="Q76" s="131"/>
      <c r="R76" s="270"/>
      <c r="S76" s="270"/>
      <c r="T76" s="271"/>
      <c r="U76" s="34"/>
      <c r="V76" s="59"/>
      <c r="W76" s="59"/>
      <c r="X76" s="59"/>
      <c r="Y76" s="283"/>
      <c r="Z76" s="284"/>
    </row>
    <row r="77" spans="1:28" ht="27.95" customHeight="1" x14ac:dyDescent="0.25">
      <c r="A77" s="153">
        <v>40830</v>
      </c>
      <c r="B77" s="189" t="s">
        <v>56</v>
      </c>
      <c r="C77" s="81" t="s">
        <v>56</v>
      </c>
      <c r="D77" s="122"/>
      <c r="E77" s="116">
        <v>24</v>
      </c>
      <c r="F77" s="116"/>
      <c r="G77" s="76" t="s">
        <v>30</v>
      </c>
      <c r="H77" s="78">
        <v>0.7</v>
      </c>
      <c r="I77" s="107"/>
      <c r="J77" s="107"/>
      <c r="K77" s="107"/>
      <c r="L77" s="108"/>
      <c r="M77" s="108">
        <v>16</v>
      </c>
      <c r="N77" s="108">
        <v>8</v>
      </c>
      <c r="O77" s="109"/>
      <c r="P77" s="109"/>
      <c r="Q77" s="109"/>
      <c r="R77" s="265"/>
      <c r="S77" s="265">
        <v>6</v>
      </c>
      <c r="T77" s="265">
        <v>72</v>
      </c>
      <c r="U77" s="34"/>
      <c r="V77" s="59">
        <f t="shared" ref="V77:V80" si="18">E77</f>
        <v>24</v>
      </c>
      <c r="W77" s="59">
        <f>E77*H77</f>
        <v>16.799999999999997</v>
      </c>
      <c r="X77" s="59">
        <f>(16.8*40)/100</f>
        <v>6.72</v>
      </c>
      <c r="Y77" s="283"/>
      <c r="Z77" s="284"/>
      <c r="AA77" s="57"/>
      <c r="AB77" s="58"/>
    </row>
    <row r="78" spans="1:28" ht="27.95" customHeight="1" x14ac:dyDescent="0.25">
      <c r="A78" s="79"/>
      <c r="B78" s="214" t="s">
        <v>54</v>
      </c>
      <c r="C78" s="81"/>
      <c r="D78" s="81"/>
      <c r="E78" s="110">
        <v>6</v>
      </c>
      <c r="F78" s="110"/>
      <c r="G78" s="189" t="s">
        <v>31</v>
      </c>
      <c r="H78" s="83">
        <v>0.7</v>
      </c>
      <c r="I78" s="107"/>
      <c r="J78" s="107"/>
      <c r="K78" s="107"/>
      <c r="L78" s="108"/>
      <c r="M78" s="108">
        <v>4</v>
      </c>
      <c r="N78" s="108">
        <v>2</v>
      </c>
      <c r="O78" s="109"/>
      <c r="P78" s="109"/>
      <c r="Q78" s="109"/>
      <c r="R78" s="265"/>
      <c r="S78" s="265">
        <v>0</v>
      </c>
      <c r="T78" s="265">
        <v>71</v>
      </c>
      <c r="U78" s="34">
        <f>SUM(E77:E80)</f>
        <v>42</v>
      </c>
      <c r="V78" s="59">
        <f t="shared" si="18"/>
        <v>6</v>
      </c>
      <c r="W78" s="59">
        <f>E78*H78</f>
        <v>4.1999999999999993</v>
      </c>
      <c r="X78" s="59">
        <f>(4.2*17)/100</f>
        <v>0.71400000000000008</v>
      </c>
      <c r="Y78" s="283"/>
      <c r="Z78" s="284"/>
      <c r="AA78" s="57"/>
      <c r="AB78" s="58"/>
    </row>
    <row r="79" spans="1:28" ht="27.95" customHeight="1" x14ac:dyDescent="0.25">
      <c r="A79" s="79"/>
      <c r="B79" s="214"/>
      <c r="C79" s="81"/>
      <c r="D79" s="81"/>
      <c r="E79" s="110">
        <v>6</v>
      </c>
      <c r="F79" s="110"/>
      <c r="G79" s="117" t="s">
        <v>32</v>
      </c>
      <c r="H79" s="83">
        <v>0.7</v>
      </c>
      <c r="I79" s="107"/>
      <c r="J79" s="107"/>
      <c r="K79" s="107"/>
      <c r="L79" s="108"/>
      <c r="M79" s="108">
        <v>4</v>
      </c>
      <c r="N79" s="108">
        <v>2</v>
      </c>
      <c r="O79" s="109"/>
      <c r="P79" s="109"/>
      <c r="Q79" s="109"/>
      <c r="R79" s="265"/>
      <c r="S79" s="265">
        <v>0</v>
      </c>
      <c r="T79" s="265">
        <v>71</v>
      </c>
      <c r="U79" s="34"/>
      <c r="V79" s="59">
        <f t="shared" si="18"/>
        <v>6</v>
      </c>
      <c r="W79" s="59">
        <f>E79*H79</f>
        <v>4.1999999999999993</v>
      </c>
      <c r="X79" s="59">
        <f>(4.2*17)/100</f>
        <v>0.71400000000000008</v>
      </c>
      <c r="Y79" s="283"/>
      <c r="Z79" s="284"/>
      <c r="AA79" s="57"/>
      <c r="AB79" s="58"/>
    </row>
    <row r="80" spans="1:28" ht="27.95" customHeight="1" x14ac:dyDescent="0.25">
      <c r="A80" s="79"/>
      <c r="B80" s="181" t="s">
        <v>57</v>
      </c>
      <c r="C80" s="90"/>
      <c r="D80" s="81"/>
      <c r="E80" s="110">
        <v>6</v>
      </c>
      <c r="F80" s="110"/>
      <c r="G80" s="140" t="s">
        <v>37</v>
      </c>
      <c r="H80" s="92">
        <v>0.7</v>
      </c>
      <c r="I80" s="111"/>
      <c r="J80" s="111"/>
      <c r="K80" s="111"/>
      <c r="L80" s="112"/>
      <c r="M80" s="112">
        <v>4</v>
      </c>
      <c r="N80" s="112">
        <v>2</v>
      </c>
      <c r="O80" s="113"/>
      <c r="P80" s="113"/>
      <c r="Q80" s="113"/>
      <c r="R80" s="272"/>
      <c r="S80" s="272">
        <v>1</v>
      </c>
      <c r="T80" s="272">
        <v>1</v>
      </c>
      <c r="U80" s="34"/>
      <c r="V80" s="59">
        <f t="shared" si="18"/>
        <v>6</v>
      </c>
      <c r="W80" s="59">
        <f>E80*H80</f>
        <v>4.1999999999999993</v>
      </c>
      <c r="X80" s="59">
        <f>(4.2*24)/100</f>
        <v>1.008</v>
      </c>
      <c r="Y80" s="283"/>
      <c r="Z80" s="284"/>
      <c r="AA80" s="57"/>
      <c r="AB80" s="57"/>
    </row>
    <row r="81" spans="1:28" ht="27.95" customHeight="1" x14ac:dyDescent="0.25">
      <c r="A81" s="74">
        <v>40830</v>
      </c>
      <c r="B81" s="76" t="s">
        <v>52</v>
      </c>
      <c r="C81" s="76" t="s">
        <v>48</v>
      </c>
      <c r="D81" s="76"/>
      <c r="E81" s="114">
        <v>6</v>
      </c>
      <c r="F81" s="114"/>
      <c r="G81" s="76" t="s">
        <v>30</v>
      </c>
      <c r="H81" s="83">
        <v>0.7</v>
      </c>
      <c r="I81" s="107"/>
      <c r="J81" s="107"/>
      <c r="K81" s="107"/>
      <c r="L81" s="108"/>
      <c r="M81" s="108">
        <v>4</v>
      </c>
      <c r="N81" s="108">
        <v>2</v>
      </c>
      <c r="O81" s="109"/>
      <c r="P81" s="109"/>
      <c r="Q81" s="109"/>
      <c r="R81" s="265"/>
      <c r="S81" s="265">
        <v>1</v>
      </c>
      <c r="T81" s="265">
        <v>68</v>
      </c>
      <c r="U81" s="34"/>
      <c r="V81" s="59">
        <f t="shared" ref="V81:V88" si="19">E81</f>
        <v>6</v>
      </c>
      <c r="W81" s="59">
        <f t="shared" ref="W81:W88" si="20">E81*H81</f>
        <v>4.1999999999999993</v>
      </c>
      <c r="X81" s="59">
        <f t="shared" si="17"/>
        <v>1.68</v>
      </c>
      <c r="Y81" s="283"/>
      <c r="Z81" s="284"/>
      <c r="AA81" s="57"/>
      <c r="AB81" s="58"/>
    </row>
    <row r="82" spans="1:28" ht="27.95" customHeight="1" x14ac:dyDescent="0.25">
      <c r="A82" s="79"/>
      <c r="B82" s="189" t="s">
        <v>58</v>
      </c>
      <c r="C82" s="81"/>
      <c r="D82" s="81"/>
      <c r="E82" s="110">
        <v>6</v>
      </c>
      <c r="F82" s="110"/>
      <c r="G82" s="189" t="s">
        <v>31</v>
      </c>
      <c r="H82" s="83">
        <v>0.7</v>
      </c>
      <c r="I82" s="107"/>
      <c r="J82" s="107"/>
      <c r="K82" s="107"/>
      <c r="L82" s="108"/>
      <c r="M82" s="108">
        <v>4</v>
      </c>
      <c r="N82" s="108">
        <v>2</v>
      </c>
      <c r="O82" s="109"/>
      <c r="P82" s="109"/>
      <c r="Q82" s="109"/>
      <c r="R82" s="265"/>
      <c r="S82" s="265">
        <v>0</v>
      </c>
      <c r="T82" s="265">
        <v>71</v>
      </c>
      <c r="U82" s="34"/>
      <c r="V82" s="59">
        <f t="shared" si="19"/>
        <v>6</v>
      </c>
      <c r="W82" s="59">
        <f t="shared" si="20"/>
        <v>4.1999999999999993</v>
      </c>
      <c r="X82" s="59">
        <f>(4.2*17)/100</f>
        <v>0.71400000000000008</v>
      </c>
      <c r="Y82" s="283"/>
      <c r="Z82" s="284"/>
      <c r="AA82" s="57"/>
      <c r="AB82" s="58"/>
    </row>
    <row r="83" spans="1:28" ht="27.95" customHeight="1" x14ac:dyDescent="0.25">
      <c r="A83" s="79"/>
      <c r="B83" s="189" t="s">
        <v>54</v>
      </c>
      <c r="C83" s="81"/>
      <c r="D83" s="81"/>
      <c r="E83" s="110">
        <v>6</v>
      </c>
      <c r="F83" s="110"/>
      <c r="G83" s="117" t="s">
        <v>32</v>
      </c>
      <c r="H83" s="83">
        <v>0.7</v>
      </c>
      <c r="I83" s="107"/>
      <c r="J83" s="107"/>
      <c r="K83" s="107"/>
      <c r="L83" s="108"/>
      <c r="M83" s="108">
        <v>4</v>
      </c>
      <c r="N83" s="108">
        <v>2</v>
      </c>
      <c r="O83" s="109"/>
      <c r="P83" s="109"/>
      <c r="Q83" s="109"/>
      <c r="R83" s="265"/>
      <c r="S83" s="265">
        <v>0</v>
      </c>
      <c r="T83" s="265">
        <v>71</v>
      </c>
      <c r="U83" s="34"/>
      <c r="V83" s="59">
        <f t="shared" si="19"/>
        <v>6</v>
      </c>
      <c r="W83" s="59">
        <f t="shared" si="20"/>
        <v>4.1999999999999993</v>
      </c>
      <c r="X83" s="59">
        <f>(4.2*17)/100</f>
        <v>0.71400000000000008</v>
      </c>
      <c r="Y83" s="283"/>
      <c r="Z83" s="284"/>
      <c r="AA83" s="57"/>
      <c r="AB83" s="58"/>
    </row>
    <row r="84" spans="1:28" ht="27.95" customHeight="1" x14ac:dyDescent="0.25">
      <c r="A84" s="79"/>
      <c r="B84" s="189"/>
      <c r="C84" s="81"/>
      <c r="D84" s="81"/>
      <c r="E84" s="110">
        <v>6</v>
      </c>
      <c r="F84" s="110"/>
      <c r="G84" s="117" t="s">
        <v>33</v>
      </c>
      <c r="H84" s="83">
        <v>0.7</v>
      </c>
      <c r="I84" s="107"/>
      <c r="J84" s="107"/>
      <c r="K84" s="107"/>
      <c r="L84" s="108"/>
      <c r="M84" s="108">
        <v>4</v>
      </c>
      <c r="N84" s="108">
        <v>2</v>
      </c>
      <c r="O84" s="109"/>
      <c r="P84" s="109"/>
      <c r="Q84" s="109"/>
      <c r="R84" s="265"/>
      <c r="S84" s="265">
        <v>0</v>
      </c>
      <c r="T84" s="265">
        <v>71</v>
      </c>
      <c r="U84" s="34">
        <f>SUM(E81:E88)</f>
        <v>48</v>
      </c>
      <c r="V84" s="59">
        <f t="shared" si="19"/>
        <v>6</v>
      </c>
      <c r="W84" s="59">
        <f t="shared" si="20"/>
        <v>4.1999999999999993</v>
      </c>
      <c r="X84" s="59">
        <f>(4.2*17)/100</f>
        <v>0.71400000000000008</v>
      </c>
      <c r="Y84" s="283"/>
      <c r="Z84" s="284"/>
      <c r="AA84" s="57"/>
      <c r="AB84" s="58"/>
    </row>
    <row r="85" spans="1:28" ht="27.95" customHeight="1" x14ac:dyDescent="0.25">
      <c r="A85" s="79"/>
      <c r="B85" s="189" t="s">
        <v>59</v>
      </c>
      <c r="C85" s="81"/>
      <c r="D85" s="81"/>
      <c r="E85" s="110">
        <v>6</v>
      </c>
      <c r="F85" s="110"/>
      <c r="G85" s="117" t="s">
        <v>34</v>
      </c>
      <c r="H85" s="83">
        <v>0.7</v>
      </c>
      <c r="I85" s="107"/>
      <c r="J85" s="107"/>
      <c r="K85" s="107"/>
      <c r="L85" s="108"/>
      <c r="M85" s="108">
        <v>4</v>
      </c>
      <c r="N85" s="108">
        <v>2</v>
      </c>
      <c r="O85" s="109"/>
      <c r="P85" s="109"/>
      <c r="Q85" s="109"/>
      <c r="R85" s="265"/>
      <c r="S85" s="265">
        <v>0</v>
      </c>
      <c r="T85" s="265">
        <v>71</v>
      </c>
      <c r="U85" s="34"/>
      <c r="V85" s="59">
        <f t="shared" si="19"/>
        <v>6</v>
      </c>
      <c r="W85" s="59">
        <f t="shared" si="20"/>
        <v>4.1999999999999993</v>
      </c>
      <c r="X85" s="59">
        <f>(4.2*17)/100</f>
        <v>0.71400000000000008</v>
      </c>
      <c r="Y85" s="283"/>
      <c r="Z85" s="284"/>
      <c r="AA85" s="57"/>
      <c r="AB85" s="58"/>
    </row>
    <row r="86" spans="1:28" ht="27.95" customHeight="1" x14ac:dyDescent="0.25">
      <c r="A86" s="79"/>
      <c r="B86" s="189"/>
      <c r="C86" s="81"/>
      <c r="D86" s="81"/>
      <c r="E86" s="110">
        <v>6</v>
      </c>
      <c r="F86" s="110"/>
      <c r="G86" s="117" t="s">
        <v>35</v>
      </c>
      <c r="H86" s="83">
        <v>0.7</v>
      </c>
      <c r="I86" s="107"/>
      <c r="J86" s="107"/>
      <c r="K86" s="107"/>
      <c r="L86" s="108"/>
      <c r="M86" s="108">
        <v>4</v>
      </c>
      <c r="N86" s="108">
        <v>2</v>
      </c>
      <c r="O86" s="109"/>
      <c r="P86" s="109"/>
      <c r="Q86" s="109"/>
      <c r="R86" s="265"/>
      <c r="S86" s="265">
        <v>0</v>
      </c>
      <c r="T86" s="265">
        <v>84</v>
      </c>
      <c r="U86" s="34"/>
      <c r="V86" s="59">
        <f t="shared" si="19"/>
        <v>6</v>
      </c>
      <c r="W86" s="59">
        <f t="shared" si="20"/>
        <v>4.1999999999999993</v>
      </c>
      <c r="X86" s="59">
        <f>(4.2*20)/100</f>
        <v>0.84</v>
      </c>
      <c r="Y86" s="283"/>
      <c r="Z86" s="284"/>
      <c r="AA86" s="57"/>
      <c r="AB86" s="57"/>
    </row>
    <row r="87" spans="1:28" ht="27.95" customHeight="1" x14ac:dyDescent="0.25">
      <c r="A87" s="79"/>
      <c r="B87" s="189"/>
      <c r="C87" s="81"/>
      <c r="D87" s="81"/>
      <c r="E87" s="110">
        <v>6</v>
      </c>
      <c r="F87" s="110"/>
      <c r="G87" s="117" t="s">
        <v>36</v>
      </c>
      <c r="H87" s="83">
        <v>0.7</v>
      </c>
      <c r="I87" s="107"/>
      <c r="J87" s="107"/>
      <c r="K87" s="107"/>
      <c r="L87" s="108"/>
      <c r="M87" s="108">
        <v>4</v>
      </c>
      <c r="N87" s="108">
        <v>2</v>
      </c>
      <c r="O87" s="109"/>
      <c r="P87" s="109"/>
      <c r="Q87" s="109"/>
      <c r="R87" s="265"/>
      <c r="S87" s="265">
        <v>1</v>
      </c>
      <c r="T87" s="273">
        <v>1</v>
      </c>
      <c r="U87" s="34"/>
      <c r="V87" s="59">
        <f t="shared" si="19"/>
        <v>6</v>
      </c>
      <c r="W87" s="59">
        <f t="shared" si="20"/>
        <v>4.1999999999999993</v>
      </c>
      <c r="X87" s="59">
        <f>(4.2*24)/100</f>
        <v>1.008</v>
      </c>
      <c r="Y87" s="283"/>
      <c r="Z87" s="284"/>
      <c r="AA87" s="57"/>
      <c r="AB87" s="57"/>
    </row>
    <row r="88" spans="1:28" ht="27.95" customHeight="1" x14ac:dyDescent="0.25">
      <c r="A88" s="79"/>
      <c r="B88" s="189"/>
      <c r="C88" s="81"/>
      <c r="D88" s="81"/>
      <c r="E88" s="110">
        <v>6</v>
      </c>
      <c r="F88" s="110"/>
      <c r="G88" s="140" t="s">
        <v>37</v>
      </c>
      <c r="H88" s="92">
        <v>0.7</v>
      </c>
      <c r="I88" s="107"/>
      <c r="J88" s="107"/>
      <c r="K88" s="107"/>
      <c r="L88" s="108"/>
      <c r="M88" s="108">
        <v>4</v>
      </c>
      <c r="N88" s="108">
        <v>2</v>
      </c>
      <c r="O88" s="109"/>
      <c r="P88" s="109"/>
      <c r="Q88" s="109"/>
      <c r="R88" s="265"/>
      <c r="S88" s="265">
        <v>1</v>
      </c>
      <c r="T88" s="273">
        <v>1</v>
      </c>
      <c r="U88" s="34"/>
      <c r="V88" s="59">
        <f t="shared" si="19"/>
        <v>6</v>
      </c>
      <c r="W88" s="59">
        <f t="shared" si="20"/>
        <v>4.1999999999999993</v>
      </c>
      <c r="X88" s="59">
        <f>(4.2*24)/100</f>
        <v>1.008</v>
      </c>
      <c r="Y88" s="283"/>
      <c r="Z88" s="284"/>
      <c r="AA88" s="57"/>
      <c r="AB88" s="57"/>
    </row>
    <row r="89" spans="1:28" ht="27.95" customHeight="1" x14ac:dyDescent="0.25">
      <c r="A89" s="74">
        <v>40830</v>
      </c>
      <c r="B89" s="77" t="s">
        <v>58</v>
      </c>
      <c r="C89" s="76" t="s">
        <v>48</v>
      </c>
      <c r="D89" s="76"/>
      <c r="E89" s="114">
        <v>12</v>
      </c>
      <c r="F89" s="114"/>
      <c r="G89" s="76" t="s">
        <v>30</v>
      </c>
      <c r="H89" s="78">
        <v>0.7</v>
      </c>
      <c r="I89" s="118"/>
      <c r="J89" s="118"/>
      <c r="K89" s="118"/>
      <c r="L89" s="119"/>
      <c r="M89" s="119">
        <v>8</v>
      </c>
      <c r="N89" s="120">
        <v>4</v>
      </c>
      <c r="O89" s="136"/>
      <c r="P89" s="121"/>
      <c r="Q89" s="121"/>
      <c r="R89" s="266"/>
      <c r="S89" s="267">
        <v>3</v>
      </c>
      <c r="T89" s="274">
        <v>36</v>
      </c>
      <c r="U89" s="34"/>
      <c r="V89" s="59">
        <f t="shared" ref="V89:V96" si="21">E89</f>
        <v>12</v>
      </c>
      <c r="W89" s="59">
        <f t="shared" ref="W89:W96" si="22">E89*H89</f>
        <v>8.3999999999999986</v>
      </c>
      <c r="X89" s="59">
        <f>(8.4*40)/100</f>
        <v>3.36</v>
      </c>
      <c r="Y89" s="283"/>
      <c r="Z89" s="284"/>
      <c r="AA89" s="57"/>
      <c r="AB89" s="58"/>
    </row>
    <row r="90" spans="1:28" ht="27.95" customHeight="1" x14ac:dyDescent="0.25">
      <c r="A90" s="79"/>
      <c r="B90" s="82" t="s">
        <v>58</v>
      </c>
      <c r="C90" s="81"/>
      <c r="D90" s="81"/>
      <c r="E90" s="110">
        <v>12</v>
      </c>
      <c r="F90" s="110"/>
      <c r="G90" s="189" t="s">
        <v>31</v>
      </c>
      <c r="H90" s="83">
        <v>0.7</v>
      </c>
      <c r="I90" s="123"/>
      <c r="J90" s="123"/>
      <c r="K90" s="123"/>
      <c r="L90" s="124"/>
      <c r="M90" s="124">
        <v>8</v>
      </c>
      <c r="N90" s="125">
        <v>4</v>
      </c>
      <c r="O90" s="137"/>
      <c r="P90" s="126"/>
      <c r="Q90" s="126"/>
      <c r="R90" s="268"/>
      <c r="S90" s="269">
        <v>1</v>
      </c>
      <c r="T90" s="265">
        <v>43</v>
      </c>
      <c r="U90" s="34"/>
      <c r="V90" s="59">
        <f t="shared" si="21"/>
        <v>12</v>
      </c>
      <c r="W90" s="59">
        <f t="shared" si="22"/>
        <v>8.3999999999999986</v>
      </c>
      <c r="X90" s="59">
        <f>(8.4*17)/100</f>
        <v>1.4280000000000002</v>
      </c>
      <c r="Y90" s="283"/>
      <c r="Z90" s="284"/>
      <c r="AA90" s="57"/>
      <c r="AB90" s="58"/>
    </row>
    <row r="91" spans="1:28" ht="27.95" customHeight="1" x14ac:dyDescent="0.25">
      <c r="A91" s="79"/>
      <c r="B91" s="82" t="s">
        <v>56</v>
      </c>
      <c r="C91" s="81"/>
      <c r="D91" s="81"/>
      <c r="E91" s="110">
        <v>12</v>
      </c>
      <c r="F91" s="110"/>
      <c r="G91" s="117" t="s">
        <v>32</v>
      </c>
      <c r="H91" s="83">
        <v>0.7</v>
      </c>
      <c r="I91" s="123"/>
      <c r="J91" s="123"/>
      <c r="K91" s="123"/>
      <c r="L91" s="124"/>
      <c r="M91" s="124">
        <v>8</v>
      </c>
      <c r="N91" s="125">
        <v>4</v>
      </c>
      <c r="O91" s="137"/>
      <c r="P91" s="126"/>
      <c r="Q91" s="126"/>
      <c r="R91" s="268"/>
      <c r="S91" s="269">
        <v>1</v>
      </c>
      <c r="T91" s="265">
        <v>43</v>
      </c>
      <c r="U91" s="34">
        <f>SUM(E89:E96)</f>
        <v>96</v>
      </c>
      <c r="V91" s="59">
        <f t="shared" si="21"/>
        <v>12</v>
      </c>
      <c r="W91" s="59">
        <f t="shared" si="22"/>
        <v>8.3999999999999986</v>
      </c>
      <c r="X91" s="59">
        <f>(8.4*17)/100</f>
        <v>1.4280000000000002</v>
      </c>
      <c r="Y91" s="283"/>
      <c r="Z91" s="284"/>
      <c r="AA91" s="57"/>
      <c r="AB91" s="58"/>
    </row>
    <row r="92" spans="1:28" ht="27.95" customHeight="1" x14ac:dyDescent="0.25">
      <c r="A92" s="79"/>
      <c r="B92" s="82"/>
      <c r="C92" s="81"/>
      <c r="D92" s="81"/>
      <c r="E92" s="110">
        <v>12</v>
      </c>
      <c r="F92" s="110"/>
      <c r="G92" s="117" t="s">
        <v>33</v>
      </c>
      <c r="H92" s="83">
        <v>0.7</v>
      </c>
      <c r="I92" s="123"/>
      <c r="J92" s="123"/>
      <c r="K92" s="123"/>
      <c r="L92" s="124"/>
      <c r="M92" s="124">
        <v>8</v>
      </c>
      <c r="N92" s="125">
        <v>4</v>
      </c>
      <c r="O92" s="137"/>
      <c r="P92" s="126"/>
      <c r="Q92" s="126"/>
      <c r="R92" s="268"/>
      <c r="S92" s="269">
        <v>1</v>
      </c>
      <c r="T92" s="265">
        <v>43</v>
      </c>
      <c r="U92" s="34"/>
      <c r="V92" s="59">
        <f t="shared" si="21"/>
        <v>12</v>
      </c>
      <c r="W92" s="59">
        <f t="shared" si="22"/>
        <v>8.3999999999999986</v>
      </c>
      <c r="X92" s="59">
        <f>(8.4*17)/100</f>
        <v>1.4280000000000002</v>
      </c>
      <c r="Y92" s="283"/>
      <c r="Z92" s="284"/>
      <c r="AA92" s="57"/>
      <c r="AB92" s="58"/>
    </row>
    <row r="93" spans="1:28" ht="27.95" customHeight="1" x14ac:dyDescent="0.25">
      <c r="A93" s="79"/>
      <c r="B93" s="82" t="s">
        <v>50</v>
      </c>
      <c r="C93" s="81"/>
      <c r="D93" s="81"/>
      <c r="E93" s="110">
        <v>12</v>
      </c>
      <c r="F93" s="110"/>
      <c r="G93" s="117" t="s">
        <v>34</v>
      </c>
      <c r="H93" s="83">
        <v>0.7</v>
      </c>
      <c r="I93" s="123"/>
      <c r="J93" s="123"/>
      <c r="K93" s="123"/>
      <c r="L93" s="124"/>
      <c r="M93" s="124">
        <v>8</v>
      </c>
      <c r="N93" s="125">
        <v>4</v>
      </c>
      <c r="O93" s="137"/>
      <c r="P93" s="126"/>
      <c r="Q93" s="126"/>
      <c r="R93" s="268"/>
      <c r="S93" s="269">
        <v>1</v>
      </c>
      <c r="T93" s="265">
        <v>43</v>
      </c>
      <c r="U93" s="34"/>
      <c r="V93" s="59">
        <f t="shared" si="21"/>
        <v>12</v>
      </c>
      <c r="W93" s="59">
        <f t="shared" si="22"/>
        <v>8.3999999999999986</v>
      </c>
      <c r="X93" s="59">
        <f>(8.4*17)/100</f>
        <v>1.4280000000000002</v>
      </c>
      <c r="Y93" s="283"/>
      <c r="Z93" s="284"/>
      <c r="AA93" s="57"/>
      <c r="AB93" s="58"/>
    </row>
    <row r="94" spans="1:28" ht="27.95" customHeight="1" x14ac:dyDescent="0.25">
      <c r="A94" s="79"/>
      <c r="B94" s="82"/>
      <c r="C94" s="81"/>
      <c r="D94" s="81"/>
      <c r="E94" s="110">
        <v>12</v>
      </c>
      <c r="F94" s="110"/>
      <c r="G94" s="117" t="s">
        <v>35</v>
      </c>
      <c r="H94" s="83">
        <v>0.7</v>
      </c>
      <c r="I94" s="123"/>
      <c r="J94" s="123"/>
      <c r="K94" s="123"/>
      <c r="L94" s="124"/>
      <c r="M94" s="124">
        <v>8</v>
      </c>
      <c r="N94" s="125">
        <v>4</v>
      </c>
      <c r="O94" s="137"/>
      <c r="P94" s="126"/>
      <c r="Q94" s="126"/>
      <c r="R94" s="268"/>
      <c r="S94" s="269">
        <v>1</v>
      </c>
      <c r="T94" s="265">
        <v>68</v>
      </c>
      <c r="U94" s="34"/>
      <c r="V94" s="59">
        <f t="shared" si="21"/>
        <v>12</v>
      </c>
      <c r="W94" s="59">
        <f t="shared" si="22"/>
        <v>8.3999999999999986</v>
      </c>
      <c r="X94" s="59">
        <f>(8.4*20)/100</f>
        <v>1.68</v>
      </c>
      <c r="Y94" s="283"/>
      <c r="Z94" s="284"/>
      <c r="AA94" s="57"/>
      <c r="AB94" s="57"/>
    </row>
    <row r="95" spans="1:28" ht="27.95" customHeight="1" x14ac:dyDescent="0.25">
      <c r="A95" s="79"/>
      <c r="B95" s="82"/>
      <c r="C95" s="81"/>
      <c r="D95" s="81"/>
      <c r="E95" s="110">
        <v>12</v>
      </c>
      <c r="F95" s="110"/>
      <c r="G95" s="117" t="s">
        <v>36</v>
      </c>
      <c r="H95" s="83">
        <v>0.7</v>
      </c>
      <c r="I95" s="123"/>
      <c r="J95" s="123"/>
      <c r="K95" s="123"/>
      <c r="L95" s="124"/>
      <c r="M95" s="124">
        <v>8</v>
      </c>
      <c r="N95" s="125">
        <v>4</v>
      </c>
      <c r="O95" s="137"/>
      <c r="P95" s="126"/>
      <c r="Q95" s="126"/>
      <c r="R95" s="268"/>
      <c r="S95" s="269">
        <v>2</v>
      </c>
      <c r="T95" s="265">
        <v>2</v>
      </c>
      <c r="U95" s="34"/>
      <c r="V95" s="59">
        <f t="shared" si="21"/>
        <v>12</v>
      </c>
      <c r="W95" s="59">
        <f t="shared" si="22"/>
        <v>8.3999999999999986</v>
      </c>
      <c r="X95" s="59">
        <f>(8.4*24)/100</f>
        <v>2.016</v>
      </c>
      <c r="Y95" s="283"/>
      <c r="Z95" s="284"/>
      <c r="AA95" s="57"/>
      <c r="AB95" s="57"/>
    </row>
    <row r="96" spans="1:28" ht="27.95" customHeight="1" x14ac:dyDescent="0.25">
      <c r="A96" s="79"/>
      <c r="B96" s="82"/>
      <c r="C96" s="81"/>
      <c r="D96" s="81"/>
      <c r="E96" s="110">
        <v>12</v>
      </c>
      <c r="F96" s="110"/>
      <c r="G96" s="140" t="s">
        <v>37</v>
      </c>
      <c r="H96" s="92">
        <v>0.7</v>
      </c>
      <c r="I96" s="123"/>
      <c r="J96" s="123"/>
      <c r="K96" s="123"/>
      <c r="L96" s="124"/>
      <c r="M96" s="124">
        <v>8</v>
      </c>
      <c r="N96" s="125">
        <v>4</v>
      </c>
      <c r="O96" s="137"/>
      <c r="P96" s="126"/>
      <c r="Q96" s="126"/>
      <c r="R96" s="268"/>
      <c r="S96" s="269">
        <v>2</v>
      </c>
      <c r="T96" s="265">
        <v>2</v>
      </c>
      <c r="U96" s="34"/>
      <c r="V96" s="59">
        <f t="shared" si="21"/>
        <v>12</v>
      </c>
      <c r="W96" s="59">
        <f t="shared" si="22"/>
        <v>8.3999999999999986</v>
      </c>
      <c r="X96" s="59">
        <f>(8.4*24)/100</f>
        <v>2.016</v>
      </c>
      <c r="Y96" s="283"/>
      <c r="Z96" s="284"/>
      <c r="AA96" s="57"/>
      <c r="AB96" s="57"/>
    </row>
    <row r="97" spans="1:26" ht="27.95" customHeight="1" x14ac:dyDescent="0.25">
      <c r="A97" s="74">
        <v>40834</v>
      </c>
      <c r="B97" s="76" t="s">
        <v>45</v>
      </c>
      <c r="C97" s="148" t="s">
        <v>61</v>
      </c>
      <c r="D97" s="76"/>
      <c r="E97" s="114">
        <v>6</v>
      </c>
      <c r="F97" s="114"/>
      <c r="G97" s="106" t="s">
        <v>32</v>
      </c>
      <c r="H97" s="138">
        <v>0.7</v>
      </c>
      <c r="I97" s="118"/>
      <c r="J97" s="118"/>
      <c r="K97" s="118"/>
      <c r="L97" s="119"/>
      <c r="M97" s="119">
        <v>4</v>
      </c>
      <c r="N97" s="119">
        <v>2</v>
      </c>
      <c r="O97" s="121"/>
      <c r="P97" s="121"/>
      <c r="Q97" s="121"/>
      <c r="R97" s="266"/>
      <c r="S97" s="266">
        <v>0</v>
      </c>
      <c r="T97" s="267">
        <v>71</v>
      </c>
      <c r="U97" s="34">
        <v>12</v>
      </c>
      <c r="V97" s="59">
        <f t="shared" ref="V97:V98" si="23">E97</f>
        <v>6</v>
      </c>
      <c r="W97" s="59">
        <f t="shared" ref="W97:W98" si="24">E97*H97</f>
        <v>4.1999999999999993</v>
      </c>
      <c r="X97" s="59">
        <f>(4.2*17)/100</f>
        <v>0.71400000000000008</v>
      </c>
      <c r="Y97" s="283"/>
      <c r="Z97" s="284"/>
    </row>
    <row r="98" spans="1:26" ht="27.95" customHeight="1" x14ac:dyDescent="0.25">
      <c r="A98" s="81"/>
      <c r="B98" s="189" t="s">
        <v>45</v>
      </c>
      <c r="C98" s="122"/>
      <c r="D98" s="81"/>
      <c r="E98" s="110">
        <v>6</v>
      </c>
      <c r="F98" s="110"/>
      <c r="G98" s="117" t="s">
        <v>34</v>
      </c>
      <c r="H98" s="139">
        <v>0.7</v>
      </c>
      <c r="I98" s="123"/>
      <c r="J98" s="123"/>
      <c r="K98" s="123"/>
      <c r="L98" s="124"/>
      <c r="M98" s="124">
        <v>4</v>
      </c>
      <c r="N98" s="124">
        <v>2</v>
      </c>
      <c r="O98" s="126"/>
      <c r="P98" s="126"/>
      <c r="Q98" s="126"/>
      <c r="R98" s="268"/>
      <c r="S98" s="268">
        <v>0</v>
      </c>
      <c r="T98" s="269">
        <v>71</v>
      </c>
      <c r="U98" s="34"/>
      <c r="V98" s="59">
        <f t="shared" si="23"/>
        <v>6</v>
      </c>
      <c r="W98" s="59">
        <f t="shared" si="24"/>
        <v>4.1999999999999993</v>
      </c>
      <c r="X98" s="59">
        <f>(4.2*17)/100</f>
        <v>0.71400000000000008</v>
      </c>
      <c r="Y98" s="283"/>
      <c r="Z98" s="284"/>
    </row>
    <row r="99" spans="1:26" ht="27.95" customHeight="1" x14ac:dyDescent="0.25">
      <c r="A99" s="81"/>
      <c r="B99" s="189" t="s">
        <v>49</v>
      </c>
      <c r="C99" s="122"/>
      <c r="D99" s="81"/>
      <c r="E99" s="110"/>
      <c r="F99" s="110"/>
      <c r="G99" s="117"/>
      <c r="H99" s="139"/>
      <c r="I99" s="123"/>
      <c r="J99" s="123"/>
      <c r="K99" s="123"/>
      <c r="L99" s="124"/>
      <c r="M99" s="124"/>
      <c r="N99" s="124"/>
      <c r="O99" s="126"/>
      <c r="P99" s="126"/>
      <c r="Q99" s="126"/>
      <c r="R99" s="268"/>
      <c r="S99" s="268"/>
      <c r="T99" s="269"/>
      <c r="U99" s="34"/>
      <c r="Y99" s="283"/>
      <c r="Z99" s="284"/>
    </row>
    <row r="100" spans="1:26" ht="27.95" customHeight="1" x14ac:dyDescent="0.25">
      <c r="A100" s="90"/>
      <c r="B100" s="189" t="s">
        <v>57</v>
      </c>
      <c r="C100" s="122"/>
      <c r="D100" s="81"/>
      <c r="E100" s="110"/>
      <c r="F100" s="110"/>
      <c r="G100" s="140"/>
      <c r="H100" s="141"/>
      <c r="I100" s="128"/>
      <c r="J100" s="128"/>
      <c r="K100" s="128"/>
      <c r="L100" s="129"/>
      <c r="M100" s="129"/>
      <c r="N100" s="129"/>
      <c r="O100" s="131"/>
      <c r="P100" s="131"/>
      <c r="Q100" s="131"/>
      <c r="R100" s="270"/>
      <c r="S100" s="270"/>
      <c r="T100" s="271"/>
      <c r="U100" s="34"/>
      <c r="Y100" s="283"/>
      <c r="Z100" s="284"/>
    </row>
    <row r="101" spans="1:26" ht="27.95" customHeight="1" x14ac:dyDescent="0.25">
      <c r="A101" s="178">
        <v>40835</v>
      </c>
      <c r="B101" s="193" t="s">
        <v>48</v>
      </c>
      <c r="C101" s="148" t="s">
        <v>45</v>
      </c>
      <c r="D101" s="76"/>
      <c r="E101" s="114">
        <v>2</v>
      </c>
      <c r="F101" s="114"/>
      <c r="G101" s="76" t="s">
        <v>31</v>
      </c>
      <c r="H101" s="138">
        <v>0.7</v>
      </c>
      <c r="I101" s="118"/>
      <c r="J101" s="118"/>
      <c r="K101" s="118"/>
      <c r="L101" s="120"/>
      <c r="M101" s="125">
        <v>1</v>
      </c>
      <c r="N101" s="125">
        <v>4</v>
      </c>
      <c r="O101" s="121"/>
      <c r="P101" s="121"/>
      <c r="Q101" s="121"/>
      <c r="R101" s="267"/>
      <c r="S101" s="262">
        <v>0</v>
      </c>
      <c r="T101" s="267">
        <v>24</v>
      </c>
      <c r="U101" s="34"/>
      <c r="V101" s="59">
        <f t="shared" ref="V101" si="25">E101</f>
        <v>2</v>
      </c>
      <c r="W101" s="59">
        <f t="shared" ref="W101" si="26">E101*H101</f>
        <v>1.4</v>
      </c>
      <c r="X101" s="59">
        <f>(1.4*17)/100</f>
        <v>0.23799999999999996</v>
      </c>
      <c r="Y101" s="283"/>
      <c r="Z101" s="284"/>
    </row>
    <row r="102" spans="1:26" ht="27.95" customHeight="1" x14ac:dyDescent="0.25">
      <c r="A102" s="80"/>
      <c r="B102" s="189" t="s">
        <v>60</v>
      </c>
      <c r="C102" s="122"/>
      <c r="D102" s="189"/>
      <c r="E102" s="110">
        <v>2</v>
      </c>
      <c r="F102" s="110"/>
      <c r="G102" s="117" t="s">
        <v>32</v>
      </c>
      <c r="H102" s="139">
        <v>0.7</v>
      </c>
      <c r="I102" s="123"/>
      <c r="J102" s="123"/>
      <c r="K102" s="123"/>
      <c r="L102" s="125"/>
      <c r="M102" s="125">
        <v>1</v>
      </c>
      <c r="N102" s="125">
        <v>4</v>
      </c>
      <c r="O102" s="126"/>
      <c r="P102" s="126"/>
      <c r="Q102" s="126"/>
      <c r="R102" s="269"/>
      <c r="S102" s="262">
        <v>0</v>
      </c>
      <c r="T102" s="269">
        <v>24</v>
      </c>
      <c r="U102" s="34"/>
      <c r="V102" s="59">
        <f t="shared" ref="V102:V105" si="27">E102</f>
        <v>2</v>
      </c>
      <c r="W102" s="59">
        <f t="shared" ref="W102:W105" si="28">E102*H102</f>
        <v>1.4</v>
      </c>
      <c r="X102" s="59">
        <f t="shared" ref="X102:X104" si="29">(1.4*17)/100</f>
        <v>0.23799999999999996</v>
      </c>
      <c r="Y102" s="283"/>
      <c r="Z102" s="284"/>
    </row>
    <row r="103" spans="1:26" ht="27.95" customHeight="1" x14ac:dyDescent="0.25">
      <c r="A103" s="80"/>
      <c r="B103" s="214" t="s">
        <v>56</v>
      </c>
      <c r="C103" s="122"/>
      <c r="D103" s="189"/>
      <c r="E103" s="110">
        <v>2</v>
      </c>
      <c r="F103" s="110"/>
      <c r="G103" s="117" t="s">
        <v>33</v>
      </c>
      <c r="H103" s="139">
        <v>0.7</v>
      </c>
      <c r="I103" s="123"/>
      <c r="J103" s="123"/>
      <c r="K103" s="123"/>
      <c r="L103" s="125"/>
      <c r="M103" s="125">
        <v>1</v>
      </c>
      <c r="N103" s="125">
        <v>4</v>
      </c>
      <c r="O103" s="126"/>
      <c r="P103" s="126"/>
      <c r="Q103" s="126"/>
      <c r="R103" s="269"/>
      <c r="S103" s="262">
        <v>0</v>
      </c>
      <c r="T103" s="269">
        <v>24</v>
      </c>
      <c r="U103" s="34">
        <v>14</v>
      </c>
      <c r="V103" s="59">
        <f t="shared" si="27"/>
        <v>2</v>
      </c>
      <c r="W103" s="59">
        <f t="shared" si="28"/>
        <v>1.4</v>
      </c>
      <c r="X103" s="59">
        <f t="shared" si="29"/>
        <v>0.23799999999999996</v>
      </c>
      <c r="Y103" s="283"/>
      <c r="Z103" s="284"/>
    </row>
    <row r="104" spans="1:26" ht="27.95" customHeight="1" x14ac:dyDescent="0.25">
      <c r="A104" s="80"/>
      <c r="B104" s="214"/>
      <c r="C104" s="122"/>
      <c r="D104" s="189"/>
      <c r="E104" s="110">
        <v>2</v>
      </c>
      <c r="F104" s="110"/>
      <c r="G104" s="117" t="s">
        <v>34</v>
      </c>
      <c r="H104" s="139">
        <v>0.7</v>
      </c>
      <c r="I104" s="123"/>
      <c r="J104" s="123"/>
      <c r="K104" s="123"/>
      <c r="L104" s="125"/>
      <c r="M104" s="125">
        <v>1</v>
      </c>
      <c r="N104" s="125">
        <v>4</v>
      </c>
      <c r="O104" s="126"/>
      <c r="P104" s="126"/>
      <c r="Q104" s="126"/>
      <c r="R104" s="269"/>
      <c r="S104" s="262">
        <v>0</v>
      </c>
      <c r="T104" s="269">
        <v>28</v>
      </c>
      <c r="U104" s="34"/>
      <c r="V104" s="59">
        <f t="shared" si="27"/>
        <v>2</v>
      </c>
      <c r="W104" s="59">
        <f t="shared" si="28"/>
        <v>1.4</v>
      </c>
      <c r="X104" s="59">
        <f t="shared" si="29"/>
        <v>0.23799999999999996</v>
      </c>
      <c r="Y104" s="283"/>
      <c r="Z104" s="284"/>
    </row>
    <row r="105" spans="1:26" ht="27.95" customHeight="1" x14ac:dyDescent="0.25">
      <c r="A105" s="80"/>
      <c r="B105" s="189" t="s">
        <v>49</v>
      </c>
      <c r="C105" s="122"/>
      <c r="D105" s="189"/>
      <c r="E105" s="110">
        <v>2</v>
      </c>
      <c r="F105" s="110"/>
      <c r="G105" s="117" t="s">
        <v>35</v>
      </c>
      <c r="H105" s="139">
        <v>0.7</v>
      </c>
      <c r="I105" s="123"/>
      <c r="J105" s="123"/>
      <c r="K105" s="123"/>
      <c r="L105" s="125"/>
      <c r="M105" s="125">
        <v>1</v>
      </c>
      <c r="N105" s="125">
        <v>4</v>
      </c>
      <c r="O105" s="126"/>
      <c r="P105" s="126"/>
      <c r="Q105" s="126"/>
      <c r="R105" s="269"/>
      <c r="S105" s="262">
        <v>0</v>
      </c>
      <c r="T105" s="269">
        <v>24</v>
      </c>
      <c r="U105" s="34"/>
      <c r="V105" s="59">
        <f t="shared" si="27"/>
        <v>2</v>
      </c>
      <c r="W105" s="59">
        <f t="shared" si="28"/>
        <v>1.4</v>
      </c>
      <c r="X105" s="59">
        <f>(1.4*20)/100</f>
        <v>0.28000000000000003</v>
      </c>
      <c r="Y105" s="283"/>
      <c r="Z105" s="284"/>
    </row>
    <row r="106" spans="1:26" ht="27.95" customHeight="1" x14ac:dyDescent="0.25">
      <c r="A106" s="80"/>
      <c r="B106" s="189"/>
      <c r="C106" s="122"/>
      <c r="D106" s="189"/>
      <c r="E106" s="110">
        <v>2</v>
      </c>
      <c r="F106" s="110"/>
      <c r="G106" s="117" t="s">
        <v>36</v>
      </c>
      <c r="H106" s="139">
        <v>0.7</v>
      </c>
      <c r="I106" s="123"/>
      <c r="J106" s="123"/>
      <c r="K106" s="123"/>
      <c r="L106" s="125"/>
      <c r="M106" s="125">
        <v>1</v>
      </c>
      <c r="N106" s="125">
        <v>4</v>
      </c>
      <c r="O106" s="126"/>
      <c r="P106" s="126"/>
      <c r="Q106" s="126"/>
      <c r="R106" s="269"/>
      <c r="S106" s="262">
        <v>0</v>
      </c>
      <c r="T106" s="269">
        <v>34</v>
      </c>
      <c r="U106" s="34"/>
      <c r="V106" s="59">
        <f t="shared" ref="V106:V108" si="30">E106</f>
        <v>2</v>
      </c>
      <c r="W106" s="59">
        <f t="shared" ref="W106:W108" si="31">E106*H106</f>
        <v>1.4</v>
      </c>
      <c r="X106" s="59">
        <f>(1.4*24)/100</f>
        <v>0.33599999999999997</v>
      </c>
      <c r="Y106" s="283"/>
      <c r="Z106" s="284"/>
    </row>
    <row r="107" spans="1:26" ht="27.95" customHeight="1" x14ac:dyDescent="0.25">
      <c r="A107" s="89"/>
      <c r="B107" s="90"/>
      <c r="C107" s="154"/>
      <c r="D107" s="90"/>
      <c r="E107" s="90">
        <v>2</v>
      </c>
      <c r="F107" s="90"/>
      <c r="G107" s="140" t="s">
        <v>37</v>
      </c>
      <c r="H107" s="141">
        <v>0.7</v>
      </c>
      <c r="I107" s="128"/>
      <c r="J107" s="128"/>
      <c r="K107" s="128"/>
      <c r="L107" s="130"/>
      <c r="M107" s="130">
        <v>1</v>
      </c>
      <c r="N107" s="130">
        <v>4</v>
      </c>
      <c r="O107" s="126"/>
      <c r="P107" s="126"/>
      <c r="Q107" s="126"/>
      <c r="R107" s="269"/>
      <c r="S107" s="263">
        <v>0</v>
      </c>
      <c r="T107" s="271">
        <v>34</v>
      </c>
      <c r="U107" s="34"/>
      <c r="V107" s="59">
        <f t="shared" si="30"/>
        <v>2</v>
      </c>
      <c r="W107" s="59">
        <f t="shared" si="31"/>
        <v>1.4</v>
      </c>
      <c r="X107" s="59">
        <f>(1.4*24)/100</f>
        <v>0.33599999999999997</v>
      </c>
      <c r="Y107" s="283"/>
      <c r="Z107" s="284"/>
    </row>
    <row r="108" spans="1:26" ht="27.95" customHeight="1" x14ac:dyDescent="0.25">
      <c r="A108" s="74">
        <v>40835</v>
      </c>
      <c r="B108" s="76" t="s">
        <v>61</v>
      </c>
      <c r="C108" s="76" t="s">
        <v>58</v>
      </c>
      <c r="D108" s="76"/>
      <c r="E108" s="114">
        <v>2</v>
      </c>
      <c r="F108" s="114"/>
      <c r="G108" s="76" t="s">
        <v>31</v>
      </c>
      <c r="H108" s="142">
        <v>0.7</v>
      </c>
      <c r="I108" s="118"/>
      <c r="J108" s="118"/>
      <c r="K108" s="118"/>
      <c r="L108" s="120"/>
      <c r="M108" s="120">
        <v>1</v>
      </c>
      <c r="N108" s="119">
        <v>4</v>
      </c>
      <c r="O108" s="121"/>
      <c r="P108" s="121"/>
      <c r="Q108" s="121"/>
      <c r="R108" s="267"/>
      <c r="S108" s="275">
        <v>0</v>
      </c>
      <c r="T108" s="267">
        <v>24</v>
      </c>
      <c r="U108" s="34"/>
      <c r="V108" s="59">
        <f t="shared" si="30"/>
        <v>2</v>
      </c>
      <c r="W108" s="59">
        <f t="shared" si="31"/>
        <v>1.4</v>
      </c>
      <c r="X108" s="59">
        <f>(1.4*17)/100</f>
        <v>0.23799999999999996</v>
      </c>
      <c r="Y108" s="283"/>
      <c r="Z108" s="284"/>
    </row>
    <row r="109" spans="1:26" ht="27.95" customHeight="1" x14ac:dyDescent="0.25">
      <c r="A109" s="81"/>
      <c r="B109" s="214" t="s">
        <v>58</v>
      </c>
      <c r="C109" s="81"/>
      <c r="D109" s="81"/>
      <c r="E109" s="110">
        <v>2</v>
      </c>
      <c r="F109" s="110"/>
      <c r="G109" s="117" t="s">
        <v>33</v>
      </c>
      <c r="H109" s="142">
        <v>0.7</v>
      </c>
      <c r="I109" s="123"/>
      <c r="J109" s="123"/>
      <c r="K109" s="123"/>
      <c r="L109" s="125"/>
      <c r="M109" s="125">
        <v>1</v>
      </c>
      <c r="N109" s="124">
        <v>4</v>
      </c>
      <c r="O109" s="126"/>
      <c r="P109" s="126"/>
      <c r="Q109" s="126"/>
      <c r="R109" s="269"/>
      <c r="S109" s="276">
        <v>0</v>
      </c>
      <c r="T109" s="269">
        <v>24</v>
      </c>
      <c r="U109" s="34">
        <v>6</v>
      </c>
      <c r="V109" s="59">
        <f t="shared" ref="V109:V110" si="32">E109</f>
        <v>2</v>
      </c>
      <c r="W109" s="59">
        <f t="shared" ref="W109:W110" si="33">E109*H109</f>
        <v>1.4</v>
      </c>
      <c r="X109" s="59">
        <f>(1.4*17)/100</f>
        <v>0.23799999999999996</v>
      </c>
      <c r="Y109" s="283"/>
      <c r="Z109" s="284"/>
    </row>
    <row r="110" spans="1:26" ht="27.95" customHeight="1" x14ac:dyDescent="0.25">
      <c r="A110" s="81"/>
      <c r="B110" s="214"/>
      <c r="C110" s="81"/>
      <c r="D110" s="81"/>
      <c r="E110" s="110">
        <v>1</v>
      </c>
      <c r="F110" s="110"/>
      <c r="G110" s="117" t="s">
        <v>32</v>
      </c>
      <c r="H110" s="142">
        <v>0.7</v>
      </c>
      <c r="I110" s="123"/>
      <c r="J110" s="123"/>
      <c r="K110" s="123"/>
      <c r="L110" s="125"/>
      <c r="M110" s="125">
        <v>0</v>
      </c>
      <c r="N110" s="124">
        <v>7</v>
      </c>
      <c r="O110" s="126"/>
      <c r="P110" s="126"/>
      <c r="Q110" s="126"/>
      <c r="R110" s="269"/>
      <c r="S110" s="276">
        <v>0</v>
      </c>
      <c r="T110" s="269">
        <v>12</v>
      </c>
      <c r="U110" s="34"/>
      <c r="V110" s="59">
        <f t="shared" si="32"/>
        <v>1</v>
      </c>
      <c r="W110" s="59">
        <f t="shared" si="33"/>
        <v>0.7</v>
      </c>
      <c r="X110" s="59">
        <f>(0.7*17)/100</f>
        <v>0.11899999999999998</v>
      </c>
      <c r="Y110" s="283"/>
      <c r="Z110" s="284"/>
    </row>
    <row r="111" spans="1:26" ht="27.95" customHeight="1" x14ac:dyDescent="0.25">
      <c r="A111" s="90"/>
      <c r="B111" s="90" t="s">
        <v>53</v>
      </c>
      <c r="C111" s="90"/>
      <c r="D111" s="90"/>
      <c r="E111" s="115">
        <v>1</v>
      </c>
      <c r="F111" s="115"/>
      <c r="G111" s="140" t="s">
        <v>34</v>
      </c>
      <c r="H111" s="143">
        <v>0.7</v>
      </c>
      <c r="I111" s="123"/>
      <c r="J111" s="123"/>
      <c r="K111" s="123"/>
      <c r="L111" s="125"/>
      <c r="M111" s="130">
        <v>0</v>
      </c>
      <c r="N111" s="129">
        <v>7</v>
      </c>
      <c r="O111" s="131"/>
      <c r="P111" s="131"/>
      <c r="Q111" s="131"/>
      <c r="R111" s="271"/>
      <c r="S111" s="277">
        <v>0</v>
      </c>
      <c r="T111" s="271">
        <v>12</v>
      </c>
      <c r="U111" s="34"/>
      <c r="V111" s="59">
        <f t="shared" ref="V111:V113" si="34">E111</f>
        <v>1</v>
      </c>
      <c r="W111" s="59">
        <f t="shared" ref="W111:W113" si="35">E111*H111</f>
        <v>0.7</v>
      </c>
      <c r="X111" s="59">
        <f>(0.7*17)/100</f>
        <v>0.11899999999999998</v>
      </c>
      <c r="Y111" s="283"/>
      <c r="Z111" s="284"/>
    </row>
    <row r="112" spans="1:26" ht="27.95" customHeight="1" x14ac:dyDescent="0.25">
      <c r="A112" s="79">
        <v>40835</v>
      </c>
      <c r="B112" s="76" t="s">
        <v>62</v>
      </c>
      <c r="C112" s="76" t="s">
        <v>45</v>
      </c>
      <c r="D112" s="81"/>
      <c r="E112" s="110">
        <v>2</v>
      </c>
      <c r="F112" s="110"/>
      <c r="G112" s="117" t="s">
        <v>36</v>
      </c>
      <c r="H112" s="142">
        <v>0.7</v>
      </c>
      <c r="I112" s="118"/>
      <c r="J112" s="118"/>
      <c r="K112" s="118"/>
      <c r="L112" s="120"/>
      <c r="M112" s="108">
        <v>1</v>
      </c>
      <c r="N112" s="124">
        <v>4</v>
      </c>
      <c r="O112" s="121"/>
      <c r="P112" s="121"/>
      <c r="Q112" s="121"/>
      <c r="R112" s="267"/>
      <c r="S112" s="276">
        <v>0</v>
      </c>
      <c r="T112" s="265">
        <v>34</v>
      </c>
      <c r="U112" s="34"/>
      <c r="V112" s="59">
        <f t="shared" si="34"/>
        <v>2</v>
      </c>
      <c r="W112" s="59">
        <f t="shared" si="35"/>
        <v>1.4</v>
      </c>
      <c r="X112" s="59">
        <f>(1.4*24)/100</f>
        <v>0.33599999999999997</v>
      </c>
      <c r="Y112" s="283"/>
      <c r="Z112" s="284"/>
    </row>
    <row r="113" spans="1:26" ht="27.95" customHeight="1" x14ac:dyDescent="0.25">
      <c r="A113" s="81"/>
      <c r="B113" s="214" t="s">
        <v>53</v>
      </c>
      <c r="C113" s="81"/>
      <c r="D113" s="81"/>
      <c r="E113" s="110">
        <v>2</v>
      </c>
      <c r="F113" s="110"/>
      <c r="G113" s="117" t="s">
        <v>35</v>
      </c>
      <c r="H113" s="142">
        <v>0.7</v>
      </c>
      <c r="I113" s="123"/>
      <c r="J113" s="123"/>
      <c r="K113" s="123"/>
      <c r="L113" s="125"/>
      <c r="M113" s="108">
        <v>1</v>
      </c>
      <c r="N113" s="124">
        <v>4</v>
      </c>
      <c r="O113" s="126"/>
      <c r="P113" s="126"/>
      <c r="Q113" s="126"/>
      <c r="R113" s="269"/>
      <c r="S113" s="276">
        <v>0</v>
      </c>
      <c r="T113" s="265">
        <v>28</v>
      </c>
      <c r="U113" s="34">
        <v>10</v>
      </c>
      <c r="V113" s="59">
        <f t="shared" si="34"/>
        <v>2</v>
      </c>
      <c r="W113" s="59">
        <f t="shared" si="35"/>
        <v>1.4</v>
      </c>
      <c r="X113" s="59">
        <f>(1.4*20)/100</f>
        <v>0.28000000000000003</v>
      </c>
      <c r="Y113" s="283"/>
      <c r="Z113" s="284"/>
    </row>
    <row r="114" spans="1:26" ht="27.95" customHeight="1" x14ac:dyDescent="0.25">
      <c r="A114" s="81"/>
      <c r="B114" s="214"/>
      <c r="C114" s="81"/>
      <c r="D114" s="81"/>
      <c r="E114" s="110">
        <v>2</v>
      </c>
      <c r="F114" s="110"/>
      <c r="G114" s="117" t="s">
        <v>34</v>
      </c>
      <c r="H114" s="142">
        <v>0.7</v>
      </c>
      <c r="I114" s="123"/>
      <c r="J114" s="123"/>
      <c r="K114" s="123"/>
      <c r="L114" s="125"/>
      <c r="M114" s="108">
        <v>1</v>
      </c>
      <c r="N114" s="124">
        <v>4</v>
      </c>
      <c r="O114" s="126"/>
      <c r="P114" s="126"/>
      <c r="Q114" s="126"/>
      <c r="R114" s="269"/>
      <c r="S114" s="276">
        <v>0</v>
      </c>
      <c r="T114" s="265">
        <v>24</v>
      </c>
      <c r="U114" s="34"/>
      <c r="V114" s="59">
        <f t="shared" ref="V114:V116" si="36">E114</f>
        <v>2</v>
      </c>
      <c r="W114" s="59">
        <f t="shared" ref="W114:W116" si="37">E114*H114</f>
        <v>1.4</v>
      </c>
      <c r="X114" s="59">
        <f>(1.4*17)/100</f>
        <v>0.23799999999999996</v>
      </c>
      <c r="Y114" s="283"/>
      <c r="Z114" s="284"/>
    </row>
    <row r="115" spans="1:26" ht="27.95" customHeight="1" x14ac:dyDescent="0.25">
      <c r="A115" s="81"/>
      <c r="B115" s="189" t="s">
        <v>53</v>
      </c>
      <c r="C115" s="81"/>
      <c r="D115" s="81"/>
      <c r="E115" s="110">
        <v>2</v>
      </c>
      <c r="F115" s="110"/>
      <c r="G115" s="81" t="s">
        <v>31</v>
      </c>
      <c r="H115" s="142">
        <v>0.7</v>
      </c>
      <c r="I115" s="123"/>
      <c r="J115" s="123"/>
      <c r="K115" s="123"/>
      <c r="L115" s="125"/>
      <c r="M115" s="108">
        <v>1</v>
      </c>
      <c r="N115" s="124">
        <v>4</v>
      </c>
      <c r="O115" s="126"/>
      <c r="P115" s="126"/>
      <c r="Q115" s="126"/>
      <c r="R115" s="269"/>
      <c r="S115" s="276">
        <v>0</v>
      </c>
      <c r="T115" s="265">
        <v>24</v>
      </c>
      <c r="U115" s="34"/>
      <c r="V115" s="59">
        <f t="shared" si="36"/>
        <v>2</v>
      </c>
      <c r="W115" s="59">
        <f t="shared" si="37"/>
        <v>1.4</v>
      </c>
      <c r="X115" s="59">
        <f>(1.4*17)/100</f>
        <v>0.23799999999999996</v>
      </c>
      <c r="Y115" s="283"/>
      <c r="Z115" s="284"/>
    </row>
    <row r="116" spans="1:26" ht="27.95" customHeight="1" x14ac:dyDescent="0.25">
      <c r="A116" s="90"/>
      <c r="B116" s="90"/>
      <c r="C116" s="90"/>
      <c r="D116" s="90"/>
      <c r="E116" s="115">
        <v>2</v>
      </c>
      <c r="F116" s="115"/>
      <c r="G116" s="140" t="s">
        <v>32</v>
      </c>
      <c r="H116" s="143">
        <v>0.7</v>
      </c>
      <c r="I116" s="123"/>
      <c r="J116" s="123"/>
      <c r="K116" s="123"/>
      <c r="L116" s="125"/>
      <c r="M116" s="112">
        <v>1</v>
      </c>
      <c r="N116" s="129">
        <v>4</v>
      </c>
      <c r="O116" s="126"/>
      <c r="P116" s="126"/>
      <c r="Q116" s="126"/>
      <c r="R116" s="269"/>
      <c r="S116" s="277">
        <v>0</v>
      </c>
      <c r="T116" s="272">
        <v>24</v>
      </c>
      <c r="U116" s="34"/>
      <c r="V116" s="59">
        <f t="shared" si="36"/>
        <v>2</v>
      </c>
      <c r="W116" s="59">
        <f t="shared" si="37"/>
        <v>1.4</v>
      </c>
      <c r="X116" s="59">
        <f>(1.4*17)/100</f>
        <v>0.23799999999999996</v>
      </c>
      <c r="Y116" s="283"/>
      <c r="Z116" s="284"/>
    </row>
    <row r="117" spans="1:26" ht="27.95" customHeight="1" x14ac:dyDescent="0.25">
      <c r="A117" s="74">
        <v>40835</v>
      </c>
      <c r="B117" s="193" t="s">
        <v>63</v>
      </c>
      <c r="C117" s="76" t="s">
        <v>45</v>
      </c>
      <c r="D117" s="81"/>
      <c r="E117" s="110">
        <v>2</v>
      </c>
      <c r="F117" s="110"/>
      <c r="G117" s="117" t="s">
        <v>35</v>
      </c>
      <c r="H117" s="142">
        <v>0.7</v>
      </c>
      <c r="I117" s="118"/>
      <c r="J117" s="118"/>
      <c r="K117" s="118"/>
      <c r="L117" s="120"/>
      <c r="M117" s="108">
        <v>1</v>
      </c>
      <c r="N117" s="124">
        <v>4</v>
      </c>
      <c r="O117" s="121"/>
      <c r="P117" s="121"/>
      <c r="Q117" s="121"/>
      <c r="R117" s="267"/>
      <c r="S117" s="276">
        <v>0</v>
      </c>
      <c r="T117" s="265">
        <v>28</v>
      </c>
      <c r="U117" s="34"/>
      <c r="V117" s="59">
        <f t="shared" ref="V117:V128" si="38">E117</f>
        <v>2</v>
      </c>
      <c r="W117" s="59">
        <f t="shared" ref="W117:W120" si="39">E117*H117</f>
        <v>1.4</v>
      </c>
      <c r="X117" s="59">
        <f>(1.4*20)/100</f>
        <v>0.28000000000000003</v>
      </c>
      <c r="Y117" s="283"/>
      <c r="Z117" s="284"/>
    </row>
    <row r="118" spans="1:26" ht="27.95" customHeight="1" x14ac:dyDescent="0.25">
      <c r="A118" s="81"/>
      <c r="B118" s="189" t="s">
        <v>64</v>
      </c>
      <c r="C118" s="81"/>
      <c r="D118" s="81"/>
      <c r="E118" s="110">
        <v>2</v>
      </c>
      <c r="F118" s="110"/>
      <c r="G118" s="117" t="s">
        <v>34</v>
      </c>
      <c r="H118" s="142">
        <v>0.7</v>
      </c>
      <c r="I118" s="123"/>
      <c r="J118" s="123"/>
      <c r="K118" s="123"/>
      <c r="L118" s="125"/>
      <c r="M118" s="108">
        <v>1</v>
      </c>
      <c r="N118" s="124">
        <v>4</v>
      </c>
      <c r="O118" s="126"/>
      <c r="P118" s="126"/>
      <c r="Q118" s="126"/>
      <c r="R118" s="269"/>
      <c r="S118" s="276">
        <v>0</v>
      </c>
      <c r="T118" s="265">
        <v>24</v>
      </c>
      <c r="U118" s="34">
        <v>6</v>
      </c>
      <c r="V118" s="59">
        <f t="shared" si="38"/>
        <v>2</v>
      </c>
      <c r="W118" s="59">
        <f t="shared" si="39"/>
        <v>1.4</v>
      </c>
      <c r="X118" s="59">
        <f t="shared" ref="X118" si="40">(1.4*17)/100</f>
        <v>0.23799999999999996</v>
      </c>
      <c r="Y118" s="283"/>
      <c r="Z118" s="284"/>
    </row>
    <row r="119" spans="1:26" ht="27.95" customHeight="1" x14ac:dyDescent="0.25">
      <c r="A119" s="81"/>
      <c r="B119" s="194" t="s">
        <v>53</v>
      </c>
      <c r="C119" s="81"/>
      <c r="D119" s="81"/>
      <c r="E119" s="110">
        <v>1</v>
      </c>
      <c r="F119" s="110"/>
      <c r="G119" s="117" t="s">
        <v>32</v>
      </c>
      <c r="H119" s="142">
        <v>0.7</v>
      </c>
      <c r="I119" s="123"/>
      <c r="J119" s="123"/>
      <c r="K119" s="123"/>
      <c r="L119" s="125"/>
      <c r="M119" s="108">
        <v>0</v>
      </c>
      <c r="N119" s="124">
        <v>7</v>
      </c>
      <c r="O119" s="126"/>
      <c r="P119" s="126"/>
      <c r="Q119" s="126"/>
      <c r="R119" s="269"/>
      <c r="S119" s="276">
        <v>0</v>
      </c>
      <c r="T119" s="265">
        <v>12</v>
      </c>
      <c r="U119" s="34"/>
      <c r="V119" s="59">
        <f t="shared" si="38"/>
        <v>1</v>
      </c>
      <c r="W119" s="59">
        <f t="shared" si="39"/>
        <v>0.7</v>
      </c>
      <c r="X119" s="59">
        <f>(0.7*17)/100</f>
        <v>0.11899999999999998</v>
      </c>
      <c r="Y119" s="283"/>
      <c r="Z119" s="284"/>
    </row>
    <row r="120" spans="1:26" ht="27.95" customHeight="1" x14ac:dyDescent="0.25">
      <c r="A120" s="90"/>
      <c r="B120" s="127" t="s">
        <v>53</v>
      </c>
      <c r="C120" s="90"/>
      <c r="D120" s="90"/>
      <c r="E120" s="115">
        <v>1</v>
      </c>
      <c r="F120" s="115"/>
      <c r="G120" s="90" t="s">
        <v>31</v>
      </c>
      <c r="H120" s="143">
        <v>0.7</v>
      </c>
      <c r="I120" s="123"/>
      <c r="J120" s="123"/>
      <c r="K120" s="123"/>
      <c r="L120" s="125"/>
      <c r="M120" s="112">
        <v>0</v>
      </c>
      <c r="N120" s="129">
        <v>7</v>
      </c>
      <c r="O120" s="126"/>
      <c r="P120" s="126"/>
      <c r="Q120" s="126"/>
      <c r="R120" s="269"/>
      <c r="S120" s="277">
        <v>0</v>
      </c>
      <c r="T120" s="272">
        <v>12</v>
      </c>
      <c r="U120" s="34"/>
      <c r="V120" s="59">
        <f t="shared" si="38"/>
        <v>1</v>
      </c>
      <c r="W120" s="59">
        <f t="shared" si="39"/>
        <v>0.7</v>
      </c>
      <c r="X120" s="59">
        <f>(0.7*17)/100</f>
        <v>0.11899999999999998</v>
      </c>
      <c r="Y120" s="283"/>
      <c r="Z120" s="284"/>
    </row>
    <row r="121" spans="1:26" ht="27.95" customHeight="1" x14ac:dyDescent="0.25">
      <c r="A121" s="74">
        <v>40835</v>
      </c>
      <c r="B121" s="77" t="s">
        <v>53</v>
      </c>
      <c r="C121" s="76" t="s">
        <v>58</v>
      </c>
      <c r="D121" s="76"/>
      <c r="E121" s="114">
        <v>2</v>
      </c>
      <c r="F121" s="114"/>
      <c r="G121" s="76" t="s">
        <v>30</v>
      </c>
      <c r="H121" s="138">
        <v>0.7</v>
      </c>
      <c r="I121" s="118"/>
      <c r="J121" s="118"/>
      <c r="K121" s="118"/>
      <c r="L121" s="120"/>
      <c r="M121" s="120">
        <v>1</v>
      </c>
      <c r="N121" s="120">
        <v>4</v>
      </c>
      <c r="O121" s="121"/>
      <c r="P121" s="121"/>
      <c r="Q121" s="121"/>
      <c r="R121" s="266"/>
      <c r="S121" s="278">
        <v>0</v>
      </c>
      <c r="T121" s="274">
        <v>56</v>
      </c>
      <c r="U121" s="34"/>
      <c r="V121" s="59">
        <f t="shared" si="38"/>
        <v>2</v>
      </c>
      <c r="W121" s="59">
        <f t="shared" ref="W121:W128" si="41">E121*H121</f>
        <v>1.4</v>
      </c>
      <c r="X121" s="59">
        <f>(1.4*40)/100</f>
        <v>0.56000000000000005</v>
      </c>
      <c r="Y121" s="283"/>
      <c r="Z121" s="284"/>
    </row>
    <row r="122" spans="1:26" ht="27.95" customHeight="1" x14ac:dyDescent="0.25">
      <c r="A122" s="81"/>
      <c r="B122" s="82"/>
      <c r="C122" s="81"/>
      <c r="D122" s="81"/>
      <c r="E122" s="110">
        <v>2</v>
      </c>
      <c r="F122" s="110"/>
      <c r="G122" s="81" t="s">
        <v>31</v>
      </c>
      <c r="H122" s="139">
        <v>0.7</v>
      </c>
      <c r="I122" s="123"/>
      <c r="J122" s="123"/>
      <c r="K122" s="123"/>
      <c r="L122" s="125"/>
      <c r="M122" s="125">
        <v>1</v>
      </c>
      <c r="N122" s="125">
        <v>4</v>
      </c>
      <c r="O122" s="126"/>
      <c r="P122" s="126"/>
      <c r="Q122" s="126"/>
      <c r="R122" s="268"/>
      <c r="S122" s="262">
        <v>0</v>
      </c>
      <c r="T122" s="265">
        <v>24</v>
      </c>
      <c r="U122" s="34">
        <f>SUM(E121:E127)</f>
        <v>14</v>
      </c>
      <c r="V122" s="59">
        <f t="shared" si="38"/>
        <v>2</v>
      </c>
      <c r="W122" s="59">
        <f t="shared" si="41"/>
        <v>1.4</v>
      </c>
      <c r="X122" s="59">
        <f>(1.4*17)/100</f>
        <v>0.23799999999999996</v>
      </c>
      <c r="Y122" s="283"/>
      <c r="Z122" s="284"/>
    </row>
    <row r="123" spans="1:26" ht="27.95" customHeight="1" x14ac:dyDescent="0.25">
      <c r="A123" s="81"/>
      <c r="B123" s="214" t="s">
        <v>45</v>
      </c>
      <c r="C123" s="81"/>
      <c r="D123" s="81"/>
      <c r="E123" s="110">
        <v>2</v>
      </c>
      <c r="F123" s="110"/>
      <c r="G123" s="117" t="s">
        <v>32</v>
      </c>
      <c r="H123" s="139">
        <v>0.7</v>
      </c>
      <c r="I123" s="123"/>
      <c r="J123" s="123"/>
      <c r="K123" s="123"/>
      <c r="L123" s="125"/>
      <c r="M123" s="125">
        <v>1</v>
      </c>
      <c r="N123" s="125">
        <v>4</v>
      </c>
      <c r="O123" s="126"/>
      <c r="P123" s="126"/>
      <c r="Q123" s="126"/>
      <c r="R123" s="268"/>
      <c r="S123" s="262">
        <v>0</v>
      </c>
      <c r="T123" s="265">
        <v>24</v>
      </c>
      <c r="U123" s="34"/>
      <c r="V123" s="59">
        <f t="shared" si="38"/>
        <v>2</v>
      </c>
      <c r="W123" s="59">
        <f t="shared" si="41"/>
        <v>1.4</v>
      </c>
      <c r="X123" s="59">
        <f>(1.4*17)/100</f>
        <v>0.23799999999999996</v>
      </c>
      <c r="Y123" s="283"/>
      <c r="Z123" s="284"/>
    </row>
    <row r="124" spans="1:26" ht="27.95" customHeight="1" x14ac:dyDescent="0.25">
      <c r="A124" s="81"/>
      <c r="B124" s="214"/>
      <c r="C124" s="81"/>
      <c r="D124" s="81"/>
      <c r="E124" s="110">
        <v>2</v>
      </c>
      <c r="F124" s="110"/>
      <c r="G124" s="117" t="s">
        <v>33</v>
      </c>
      <c r="H124" s="139">
        <v>0.7</v>
      </c>
      <c r="I124" s="123"/>
      <c r="J124" s="123"/>
      <c r="K124" s="123"/>
      <c r="L124" s="125"/>
      <c r="M124" s="125">
        <v>1</v>
      </c>
      <c r="N124" s="125">
        <v>4</v>
      </c>
      <c r="O124" s="126"/>
      <c r="P124" s="126"/>
      <c r="Q124" s="126"/>
      <c r="R124" s="268"/>
      <c r="S124" s="262">
        <v>0</v>
      </c>
      <c r="T124" s="265">
        <v>24</v>
      </c>
      <c r="U124" s="34"/>
      <c r="V124" s="59">
        <f t="shared" si="38"/>
        <v>2</v>
      </c>
      <c r="W124" s="59">
        <f t="shared" si="41"/>
        <v>1.4</v>
      </c>
      <c r="X124" s="59">
        <f>(1.4*17)/100</f>
        <v>0.23799999999999996</v>
      </c>
      <c r="Y124" s="283"/>
      <c r="Z124" s="284"/>
    </row>
    <row r="125" spans="1:26" ht="27.95" customHeight="1" x14ac:dyDescent="0.25">
      <c r="A125" s="81"/>
      <c r="B125" s="82"/>
      <c r="C125" s="81"/>
      <c r="D125" s="81"/>
      <c r="E125" s="110">
        <v>2</v>
      </c>
      <c r="F125" s="110"/>
      <c r="G125" s="117" t="s">
        <v>34</v>
      </c>
      <c r="H125" s="139">
        <v>0.7</v>
      </c>
      <c r="I125" s="123"/>
      <c r="J125" s="123"/>
      <c r="K125" s="123"/>
      <c r="L125" s="125"/>
      <c r="M125" s="125">
        <v>1</v>
      </c>
      <c r="N125" s="125">
        <v>4</v>
      </c>
      <c r="O125" s="126"/>
      <c r="P125" s="126"/>
      <c r="Q125" s="126"/>
      <c r="R125" s="268"/>
      <c r="S125" s="262">
        <v>0</v>
      </c>
      <c r="T125" s="265">
        <v>24</v>
      </c>
      <c r="U125" s="34"/>
      <c r="V125" s="59">
        <f t="shared" si="38"/>
        <v>2</v>
      </c>
      <c r="W125" s="59">
        <f t="shared" si="41"/>
        <v>1.4</v>
      </c>
      <c r="X125" s="59">
        <f>(1.4*17)/100</f>
        <v>0.23799999999999996</v>
      </c>
      <c r="Y125" s="283"/>
      <c r="Z125" s="284"/>
    </row>
    <row r="126" spans="1:26" ht="27.95" customHeight="1" x14ac:dyDescent="0.25">
      <c r="A126" s="81"/>
      <c r="B126" s="82" t="s">
        <v>65</v>
      </c>
      <c r="C126" s="81"/>
      <c r="D126" s="81"/>
      <c r="E126" s="110">
        <v>2</v>
      </c>
      <c r="F126" s="110"/>
      <c r="G126" s="117" t="s">
        <v>35</v>
      </c>
      <c r="H126" s="139">
        <v>0.7</v>
      </c>
      <c r="I126" s="123"/>
      <c r="J126" s="123"/>
      <c r="K126" s="123"/>
      <c r="L126" s="125"/>
      <c r="M126" s="125">
        <v>1</v>
      </c>
      <c r="N126" s="125">
        <v>4</v>
      </c>
      <c r="O126" s="126"/>
      <c r="P126" s="126"/>
      <c r="Q126" s="126"/>
      <c r="R126" s="268"/>
      <c r="S126" s="262">
        <v>0</v>
      </c>
      <c r="T126" s="265">
        <v>28</v>
      </c>
      <c r="U126" s="34"/>
      <c r="V126" s="59">
        <f t="shared" si="38"/>
        <v>2</v>
      </c>
      <c r="W126" s="59">
        <f t="shared" si="41"/>
        <v>1.4</v>
      </c>
      <c r="X126" s="59">
        <f>(1.4*20)/100</f>
        <v>0.28000000000000003</v>
      </c>
      <c r="Y126" s="283"/>
      <c r="Z126" s="284"/>
    </row>
    <row r="127" spans="1:26" ht="27.95" customHeight="1" x14ac:dyDescent="0.25">
      <c r="A127" s="90"/>
      <c r="B127" s="127"/>
      <c r="C127" s="90"/>
      <c r="D127" s="90"/>
      <c r="E127" s="90">
        <v>2</v>
      </c>
      <c r="F127" s="90"/>
      <c r="G127" s="140" t="s">
        <v>37</v>
      </c>
      <c r="H127" s="141">
        <v>0.7</v>
      </c>
      <c r="I127" s="123"/>
      <c r="J127" s="123"/>
      <c r="K127" s="123"/>
      <c r="L127" s="125"/>
      <c r="M127" s="130">
        <v>1</v>
      </c>
      <c r="N127" s="130">
        <v>4</v>
      </c>
      <c r="O127" s="126"/>
      <c r="P127" s="126"/>
      <c r="Q127" s="126"/>
      <c r="R127" s="268"/>
      <c r="S127" s="263">
        <v>0</v>
      </c>
      <c r="T127" s="265">
        <v>34</v>
      </c>
      <c r="U127" s="34"/>
      <c r="V127" s="59">
        <f t="shared" si="38"/>
        <v>2</v>
      </c>
      <c r="W127" s="59">
        <f t="shared" si="41"/>
        <v>1.4</v>
      </c>
      <c r="X127" s="59">
        <f>(1.4*24)/100</f>
        <v>0.33599999999999997</v>
      </c>
      <c r="Y127" s="283"/>
      <c r="Z127" s="284"/>
    </row>
    <row r="128" spans="1:26" ht="27.95" customHeight="1" x14ac:dyDescent="0.25">
      <c r="A128" s="74">
        <v>40835</v>
      </c>
      <c r="B128" s="75" t="s">
        <v>61</v>
      </c>
      <c r="C128" s="75" t="s">
        <v>49</v>
      </c>
      <c r="D128" s="75"/>
      <c r="E128" s="114">
        <v>9</v>
      </c>
      <c r="F128" s="195"/>
      <c r="G128" s="148" t="s">
        <v>30</v>
      </c>
      <c r="H128" s="144">
        <v>0.7</v>
      </c>
      <c r="I128" s="118"/>
      <c r="J128" s="118"/>
      <c r="K128" s="118"/>
      <c r="L128" s="120"/>
      <c r="M128" s="120">
        <v>6</v>
      </c>
      <c r="N128" s="120">
        <v>3</v>
      </c>
      <c r="O128" s="121"/>
      <c r="P128" s="121"/>
      <c r="Q128" s="121"/>
      <c r="R128" s="267"/>
      <c r="S128" s="267">
        <v>2</v>
      </c>
      <c r="T128" s="267">
        <v>52</v>
      </c>
      <c r="U128" s="34"/>
      <c r="V128" s="59">
        <f t="shared" si="38"/>
        <v>9</v>
      </c>
      <c r="W128" s="59">
        <f t="shared" si="41"/>
        <v>6.3</v>
      </c>
      <c r="X128" s="59">
        <f>(6.3*40)/100</f>
        <v>2.52</v>
      </c>
      <c r="Y128" s="283"/>
      <c r="Z128" s="284"/>
    </row>
    <row r="129" spans="1:26" ht="27.95" customHeight="1" x14ac:dyDescent="0.25">
      <c r="A129" s="81"/>
      <c r="B129" s="80"/>
      <c r="C129" s="80"/>
      <c r="D129" s="80"/>
      <c r="E129" s="110">
        <v>9</v>
      </c>
      <c r="F129" s="116"/>
      <c r="G129" s="122" t="s">
        <v>31</v>
      </c>
      <c r="H129" s="142">
        <v>0.7</v>
      </c>
      <c r="I129" s="123"/>
      <c r="J129" s="123"/>
      <c r="K129" s="123"/>
      <c r="L129" s="125"/>
      <c r="M129" s="125">
        <v>6</v>
      </c>
      <c r="N129" s="125">
        <v>3</v>
      </c>
      <c r="O129" s="126"/>
      <c r="P129" s="126"/>
      <c r="Q129" s="126"/>
      <c r="R129" s="269"/>
      <c r="S129" s="269">
        <v>1</v>
      </c>
      <c r="T129" s="269">
        <v>0.8</v>
      </c>
      <c r="U129" s="34"/>
      <c r="V129" s="59">
        <f t="shared" ref="V129:V136" si="42">E129</f>
        <v>9</v>
      </c>
      <c r="W129" s="59">
        <f t="shared" ref="W129:W135" si="43">E129*H129</f>
        <v>6.3</v>
      </c>
      <c r="X129" s="59">
        <f>(6.3*17)/100</f>
        <v>1.071</v>
      </c>
      <c r="Y129" s="283"/>
      <c r="Z129" s="284"/>
    </row>
    <row r="130" spans="1:26" ht="27.95" customHeight="1" x14ac:dyDescent="0.25">
      <c r="A130" s="81"/>
      <c r="B130" s="215" t="s">
        <v>56</v>
      </c>
      <c r="C130" s="80"/>
      <c r="D130" s="80"/>
      <c r="E130" s="110">
        <v>9</v>
      </c>
      <c r="F130" s="116"/>
      <c r="G130" s="149" t="s">
        <v>32</v>
      </c>
      <c r="H130" s="142">
        <v>0.7</v>
      </c>
      <c r="I130" s="123"/>
      <c r="J130" s="123"/>
      <c r="K130" s="123"/>
      <c r="L130" s="125"/>
      <c r="M130" s="125">
        <v>6</v>
      </c>
      <c r="N130" s="125">
        <v>3</v>
      </c>
      <c r="O130" s="126"/>
      <c r="P130" s="126"/>
      <c r="Q130" s="126"/>
      <c r="R130" s="269"/>
      <c r="S130" s="269">
        <v>1</v>
      </c>
      <c r="T130" s="269">
        <v>0.8</v>
      </c>
      <c r="U130" s="34"/>
      <c r="V130" s="59">
        <f t="shared" si="42"/>
        <v>9</v>
      </c>
      <c r="W130" s="59">
        <f t="shared" si="43"/>
        <v>6.3</v>
      </c>
      <c r="X130" s="59">
        <f t="shared" ref="X130:X132" si="44">(6.3*17)/100</f>
        <v>1.071</v>
      </c>
      <c r="Y130" s="283"/>
      <c r="Z130" s="284"/>
    </row>
    <row r="131" spans="1:26" ht="27.95" customHeight="1" x14ac:dyDescent="0.25">
      <c r="A131" s="81"/>
      <c r="B131" s="215"/>
      <c r="C131" s="80"/>
      <c r="D131" s="80"/>
      <c r="E131" s="110">
        <v>9</v>
      </c>
      <c r="F131" s="116"/>
      <c r="G131" s="149" t="s">
        <v>33</v>
      </c>
      <c r="H131" s="142">
        <v>0.7</v>
      </c>
      <c r="I131" s="123"/>
      <c r="J131" s="123"/>
      <c r="K131" s="123"/>
      <c r="L131" s="125"/>
      <c r="M131" s="125">
        <v>6</v>
      </c>
      <c r="N131" s="125">
        <v>3</v>
      </c>
      <c r="O131" s="126"/>
      <c r="P131" s="126"/>
      <c r="Q131" s="126"/>
      <c r="R131" s="269"/>
      <c r="S131" s="269">
        <v>1</v>
      </c>
      <c r="T131" s="269">
        <v>0.8</v>
      </c>
      <c r="U131" s="34">
        <v>72</v>
      </c>
      <c r="V131" s="59">
        <f t="shared" si="42"/>
        <v>9</v>
      </c>
      <c r="W131" s="59">
        <f t="shared" si="43"/>
        <v>6.3</v>
      </c>
      <c r="X131" s="59">
        <f t="shared" si="44"/>
        <v>1.071</v>
      </c>
      <c r="Y131" s="283"/>
      <c r="Z131" s="284"/>
    </row>
    <row r="132" spans="1:26" ht="27.95" customHeight="1" x14ac:dyDescent="0.25">
      <c r="A132" s="81"/>
      <c r="B132" s="80"/>
      <c r="C132" s="80"/>
      <c r="D132" s="80"/>
      <c r="E132" s="110">
        <v>9</v>
      </c>
      <c r="F132" s="116"/>
      <c r="G132" s="149" t="s">
        <v>34</v>
      </c>
      <c r="H132" s="142">
        <v>0.7</v>
      </c>
      <c r="I132" s="123"/>
      <c r="J132" s="123"/>
      <c r="K132" s="123"/>
      <c r="L132" s="125"/>
      <c r="M132" s="125">
        <v>6</v>
      </c>
      <c r="N132" s="125">
        <v>3</v>
      </c>
      <c r="O132" s="126"/>
      <c r="P132" s="126"/>
      <c r="Q132" s="126"/>
      <c r="R132" s="269"/>
      <c r="S132" s="269">
        <v>1</v>
      </c>
      <c r="T132" s="269">
        <v>0.8</v>
      </c>
      <c r="U132" s="34"/>
      <c r="V132" s="59">
        <f t="shared" si="42"/>
        <v>9</v>
      </c>
      <c r="W132" s="59">
        <f t="shared" si="43"/>
        <v>6.3</v>
      </c>
      <c r="X132" s="59">
        <f t="shared" si="44"/>
        <v>1.071</v>
      </c>
      <c r="Y132" s="283"/>
      <c r="Z132" s="284"/>
    </row>
    <row r="133" spans="1:26" ht="27.95" customHeight="1" x14ac:dyDescent="0.25">
      <c r="A133" s="81"/>
      <c r="B133" s="80" t="s">
        <v>56</v>
      </c>
      <c r="C133" s="80"/>
      <c r="D133" s="80"/>
      <c r="E133" s="110">
        <v>9</v>
      </c>
      <c r="F133" s="116"/>
      <c r="G133" s="149" t="s">
        <v>35</v>
      </c>
      <c r="H133" s="142">
        <v>0.7</v>
      </c>
      <c r="I133" s="123"/>
      <c r="J133" s="123"/>
      <c r="K133" s="123"/>
      <c r="L133" s="125"/>
      <c r="M133" s="125">
        <v>6</v>
      </c>
      <c r="N133" s="125">
        <v>3</v>
      </c>
      <c r="O133" s="126"/>
      <c r="P133" s="126"/>
      <c r="Q133" s="126"/>
      <c r="R133" s="269"/>
      <c r="S133" s="269">
        <v>1</v>
      </c>
      <c r="T133" s="269">
        <v>26</v>
      </c>
      <c r="U133" s="34"/>
      <c r="V133" s="59">
        <f t="shared" si="42"/>
        <v>9</v>
      </c>
      <c r="W133" s="59">
        <f t="shared" si="43"/>
        <v>6.3</v>
      </c>
      <c r="X133" s="59">
        <f>(6.3*20)/100</f>
        <v>1.26</v>
      </c>
      <c r="Y133" s="283"/>
      <c r="Z133" s="284"/>
    </row>
    <row r="134" spans="1:26" ht="27.95" customHeight="1" x14ac:dyDescent="0.25">
      <c r="A134" s="81"/>
      <c r="B134" s="80"/>
      <c r="C134" s="80"/>
      <c r="D134" s="80"/>
      <c r="E134" s="110">
        <v>9</v>
      </c>
      <c r="F134" s="116"/>
      <c r="G134" s="149" t="s">
        <v>36</v>
      </c>
      <c r="H134" s="142">
        <v>0.7</v>
      </c>
      <c r="I134" s="123"/>
      <c r="J134" s="123"/>
      <c r="K134" s="123"/>
      <c r="L134" s="125"/>
      <c r="M134" s="125">
        <v>6</v>
      </c>
      <c r="N134" s="125">
        <v>3</v>
      </c>
      <c r="O134" s="126"/>
      <c r="P134" s="126"/>
      <c r="Q134" s="126"/>
      <c r="R134" s="269"/>
      <c r="S134" s="269">
        <v>1</v>
      </c>
      <c r="T134" s="269">
        <v>53</v>
      </c>
      <c r="U134" s="34"/>
      <c r="V134" s="59">
        <f t="shared" si="42"/>
        <v>9</v>
      </c>
      <c r="W134" s="59">
        <f t="shared" si="43"/>
        <v>6.3</v>
      </c>
      <c r="X134" s="59">
        <f>(6.3*24)/100</f>
        <v>1.5119999999999998</v>
      </c>
      <c r="Y134" s="283"/>
      <c r="Z134" s="284"/>
    </row>
    <row r="135" spans="1:26" ht="27.95" customHeight="1" x14ac:dyDescent="0.25">
      <c r="A135" s="90"/>
      <c r="B135" s="89"/>
      <c r="C135" s="89"/>
      <c r="D135" s="89"/>
      <c r="E135" s="115">
        <v>9</v>
      </c>
      <c r="F135" s="203"/>
      <c r="G135" s="150" t="s">
        <v>37</v>
      </c>
      <c r="H135" s="143">
        <v>0.7</v>
      </c>
      <c r="I135" s="128"/>
      <c r="J135" s="128"/>
      <c r="K135" s="128"/>
      <c r="L135" s="130"/>
      <c r="M135" s="130">
        <v>6</v>
      </c>
      <c r="N135" s="130">
        <v>3</v>
      </c>
      <c r="O135" s="131"/>
      <c r="P135" s="131"/>
      <c r="Q135" s="131"/>
      <c r="R135" s="271"/>
      <c r="S135" s="271">
        <v>1</v>
      </c>
      <c r="T135" s="271">
        <v>53</v>
      </c>
      <c r="U135" s="34"/>
      <c r="V135" s="59">
        <f t="shared" si="42"/>
        <v>9</v>
      </c>
      <c r="W135" s="59">
        <f t="shared" si="43"/>
        <v>6.3</v>
      </c>
      <c r="X135" s="59">
        <f>(6.3*24)/100</f>
        <v>1.5119999999999998</v>
      </c>
      <c r="Y135" s="283"/>
      <c r="Z135" s="284"/>
    </row>
    <row r="136" spans="1:26" ht="27.95" customHeight="1" x14ac:dyDescent="0.25">
      <c r="A136" s="74">
        <v>40836</v>
      </c>
      <c r="B136" s="76" t="s">
        <v>50</v>
      </c>
      <c r="C136" s="76" t="s">
        <v>54</v>
      </c>
      <c r="D136" s="76"/>
      <c r="E136" s="114">
        <v>1</v>
      </c>
      <c r="F136" s="114"/>
      <c r="G136" s="76" t="s">
        <v>30</v>
      </c>
      <c r="H136" s="144">
        <v>0.7</v>
      </c>
      <c r="I136" s="118"/>
      <c r="J136" s="118"/>
      <c r="K136" s="118"/>
      <c r="L136" s="120"/>
      <c r="M136" s="146">
        <v>0</v>
      </c>
      <c r="N136" s="119">
        <v>7</v>
      </c>
      <c r="O136" s="126"/>
      <c r="P136" s="126"/>
      <c r="Q136" s="126"/>
      <c r="R136" s="269"/>
      <c r="S136" s="274">
        <v>0</v>
      </c>
      <c r="T136" s="267">
        <v>28</v>
      </c>
      <c r="U136" s="34"/>
      <c r="V136" s="59">
        <f t="shared" si="42"/>
        <v>1</v>
      </c>
      <c r="W136" s="59">
        <f>E136*H136</f>
        <v>0.7</v>
      </c>
      <c r="X136" s="59">
        <f>(0.7*40)/100</f>
        <v>0.28000000000000003</v>
      </c>
      <c r="Y136" s="283"/>
      <c r="Z136" s="284"/>
    </row>
    <row r="137" spans="1:26" ht="27.95" customHeight="1" x14ac:dyDescent="0.25">
      <c r="A137" s="81"/>
      <c r="B137" s="81"/>
      <c r="C137" s="81"/>
      <c r="D137" s="81"/>
      <c r="E137" s="110">
        <v>1</v>
      </c>
      <c r="F137" s="110"/>
      <c r="G137" s="81" t="s">
        <v>31</v>
      </c>
      <c r="H137" s="142">
        <v>0.7</v>
      </c>
      <c r="I137" s="123"/>
      <c r="J137" s="123"/>
      <c r="K137" s="123"/>
      <c r="L137" s="125"/>
      <c r="M137" s="108">
        <v>0</v>
      </c>
      <c r="N137" s="124">
        <v>7</v>
      </c>
      <c r="O137" s="126"/>
      <c r="P137" s="126"/>
      <c r="Q137" s="126"/>
      <c r="R137" s="269"/>
      <c r="S137" s="265">
        <v>0</v>
      </c>
      <c r="T137" s="269">
        <v>12</v>
      </c>
      <c r="U137" s="34">
        <v>8</v>
      </c>
      <c r="V137" s="59">
        <f t="shared" ref="V137:V144" si="45">E137</f>
        <v>1</v>
      </c>
      <c r="W137" s="59">
        <f t="shared" ref="W137:W143" si="46">E137*H137</f>
        <v>0.7</v>
      </c>
      <c r="X137" s="59">
        <f>(0.7*17)/100</f>
        <v>0.11899999999999998</v>
      </c>
      <c r="Y137" s="283"/>
      <c r="Z137" s="284"/>
    </row>
    <row r="138" spans="1:26" ht="27.95" customHeight="1" x14ac:dyDescent="0.25">
      <c r="A138" s="81"/>
      <c r="B138" s="81" t="s">
        <v>47</v>
      </c>
      <c r="C138" s="81"/>
      <c r="D138" s="81"/>
      <c r="E138" s="110">
        <v>1</v>
      </c>
      <c r="F138" s="110"/>
      <c r="G138" s="117" t="s">
        <v>32</v>
      </c>
      <c r="H138" s="142">
        <v>0.7</v>
      </c>
      <c r="I138" s="123"/>
      <c r="J138" s="123"/>
      <c r="K138" s="123"/>
      <c r="L138" s="125"/>
      <c r="M138" s="108">
        <v>0</v>
      </c>
      <c r="N138" s="124">
        <v>7</v>
      </c>
      <c r="O138" s="126"/>
      <c r="P138" s="126"/>
      <c r="Q138" s="126"/>
      <c r="R138" s="269"/>
      <c r="S138" s="265">
        <v>0</v>
      </c>
      <c r="T138" s="269">
        <v>12</v>
      </c>
      <c r="U138" s="34"/>
      <c r="V138" s="59">
        <f t="shared" si="45"/>
        <v>1</v>
      </c>
      <c r="W138" s="59">
        <f t="shared" si="46"/>
        <v>0.7</v>
      </c>
      <c r="X138" s="59">
        <f t="shared" ref="X138:X140" si="47">(0.7*17)/100</f>
        <v>0.11899999999999998</v>
      </c>
      <c r="Y138" s="283"/>
      <c r="Z138" s="284"/>
    </row>
    <row r="139" spans="1:26" ht="27.95" customHeight="1" x14ac:dyDescent="0.25">
      <c r="A139" s="81"/>
      <c r="B139" s="81"/>
      <c r="C139" s="81"/>
      <c r="D139" s="81"/>
      <c r="E139" s="110">
        <v>1</v>
      </c>
      <c r="F139" s="110"/>
      <c r="G139" s="117" t="s">
        <v>33</v>
      </c>
      <c r="H139" s="142">
        <v>0.7</v>
      </c>
      <c r="I139" s="123"/>
      <c r="J139" s="123"/>
      <c r="K139" s="123"/>
      <c r="L139" s="125"/>
      <c r="M139" s="108">
        <v>0</v>
      </c>
      <c r="N139" s="124">
        <v>7</v>
      </c>
      <c r="O139" s="126"/>
      <c r="P139" s="126"/>
      <c r="Q139" s="126"/>
      <c r="R139" s="269"/>
      <c r="S139" s="265">
        <v>0</v>
      </c>
      <c r="T139" s="269">
        <v>12</v>
      </c>
      <c r="U139" s="34"/>
      <c r="V139" s="59">
        <f t="shared" si="45"/>
        <v>1</v>
      </c>
      <c r="W139" s="59">
        <f t="shared" si="46"/>
        <v>0.7</v>
      </c>
      <c r="X139" s="59">
        <f t="shared" si="47"/>
        <v>0.11899999999999998</v>
      </c>
      <c r="Y139" s="283"/>
      <c r="Z139" s="284"/>
    </row>
    <row r="140" spans="1:26" ht="27.95" customHeight="1" x14ac:dyDescent="0.25">
      <c r="A140" s="81"/>
      <c r="B140" s="81"/>
      <c r="C140" s="81"/>
      <c r="D140" s="81"/>
      <c r="E140" s="110">
        <v>1</v>
      </c>
      <c r="F140" s="110"/>
      <c r="G140" s="117" t="s">
        <v>34</v>
      </c>
      <c r="H140" s="142">
        <v>0.7</v>
      </c>
      <c r="I140" s="123"/>
      <c r="J140" s="123"/>
      <c r="K140" s="123"/>
      <c r="L140" s="125"/>
      <c r="M140" s="108">
        <v>0</v>
      </c>
      <c r="N140" s="124">
        <v>7</v>
      </c>
      <c r="O140" s="126"/>
      <c r="P140" s="126"/>
      <c r="Q140" s="126"/>
      <c r="R140" s="269"/>
      <c r="S140" s="265">
        <v>0</v>
      </c>
      <c r="T140" s="269">
        <v>12</v>
      </c>
      <c r="U140" s="34"/>
      <c r="V140" s="59">
        <f t="shared" si="45"/>
        <v>1</v>
      </c>
      <c r="W140" s="59">
        <f t="shared" si="46"/>
        <v>0.7</v>
      </c>
      <c r="X140" s="59">
        <f t="shared" si="47"/>
        <v>0.11899999999999998</v>
      </c>
      <c r="Y140" s="283"/>
      <c r="Z140" s="284"/>
    </row>
    <row r="141" spans="1:26" ht="27.95" customHeight="1" x14ac:dyDescent="0.25">
      <c r="A141" s="81"/>
      <c r="B141" s="81"/>
      <c r="C141" s="81"/>
      <c r="D141" s="81"/>
      <c r="E141" s="110">
        <v>1</v>
      </c>
      <c r="F141" s="110"/>
      <c r="G141" s="117" t="s">
        <v>35</v>
      </c>
      <c r="H141" s="142">
        <v>0.7</v>
      </c>
      <c r="I141" s="123"/>
      <c r="J141" s="123"/>
      <c r="K141" s="123"/>
      <c r="L141" s="125"/>
      <c r="M141" s="108">
        <v>0</v>
      </c>
      <c r="N141" s="124">
        <v>7</v>
      </c>
      <c r="O141" s="126"/>
      <c r="P141" s="126"/>
      <c r="Q141" s="126"/>
      <c r="R141" s="269"/>
      <c r="S141" s="265">
        <v>0</v>
      </c>
      <c r="T141" s="269">
        <v>14</v>
      </c>
      <c r="U141" s="34"/>
      <c r="V141" s="59">
        <f t="shared" si="45"/>
        <v>1</v>
      </c>
      <c r="W141" s="59">
        <f t="shared" si="46"/>
        <v>0.7</v>
      </c>
      <c r="X141" s="59">
        <f>(0.7*20)/100</f>
        <v>0.14000000000000001</v>
      </c>
      <c r="Y141" s="283"/>
      <c r="Z141" s="284"/>
    </row>
    <row r="142" spans="1:26" ht="27.95" customHeight="1" x14ac:dyDescent="0.25">
      <c r="A142" s="81"/>
      <c r="B142" s="81"/>
      <c r="C142" s="81"/>
      <c r="D142" s="81"/>
      <c r="E142" s="110">
        <v>1</v>
      </c>
      <c r="F142" s="110"/>
      <c r="G142" s="117" t="s">
        <v>36</v>
      </c>
      <c r="H142" s="142">
        <v>0.7</v>
      </c>
      <c r="I142" s="123"/>
      <c r="J142" s="123"/>
      <c r="K142" s="123"/>
      <c r="L142" s="125"/>
      <c r="M142" s="108">
        <v>0</v>
      </c>
      <c r="N142" s="124">
        <v>7</v>
      </c>
      <c r="O142" s="126"/>
      <c r="P142" s="126"/>
      <c r="Q142" s="126"/>
      <c r="R142" s="269"/>
      <c r="S142" s="265">
        <v>0</v>
      </c>
      <c r="T142" s="269">
        <v>17</v>
      </c>
      <c r="U142" s="34"/>
      <c r="V142" s="59">
        <f t="shared" si="45"/>
        <v>1</v>
      </c>
      <c r="W142" s="59">
        <f t="shared" si="46"/>
        <v>0.7</v>
      </c>
      <c r="X142" s="59">
        <f>(0.7*24)/100</f>
        <v>0.16799999999999998</v>
      </c>
      <c r="Y142" s="283"/>
      <c r="Z142" s="284"/>
    </row>
    <row r="143" spans="1:26" ht="27.95" customHeight="1" x14ac:dyDescent="0.25">
      <c r="A143" s="90"/>
      <c r="B143" s="90"/>
      <c r="C143" s="81"/>
      <c r="D143" s="81"/>
      <c r="E143" s="110">
        <v>1</v>
      </c>
      <c r="F143" s="110"/>
      <c r="G143" s="140" t="s">
        <v>37</v>
      </c>
      <c r="H143" s="143">
        <v>0.7</v>
      </c>
      <c r="I143" s="128"/>
      <c r="J143" s="128"/>
      <c r="K143" s="128"/>
      <c r="L143" s="130"/>
      <c r="M143" s="112">
        <v>0</v>
      </c>
      <c r="N143" s="129">
        <v>7</v>
      </c>
      <c r="O143" s="126"/>
      <c r="P143" s="126"/>
      <c r="Q143" s="126"/>
      <c r="R143" s="269"/>
      <c r="S143" s="272">
        <v>0</v>
      </c>
      <c r="T143" s="271">
        <v>17</v>
      </c>
      <c r="U143" s="34"/>
      <c r="V143" s="59">
        <f t="shared" si="45"/>
        <v>1</v>
      </c>
      <c r="W143" s="59">
        <f t="shared" si="46"/>
        <v>0.7</v>
      </c>
      <c r="X143" s="59">
        <f>(0.7*24)/100</f>
        <v>0.16799999999999998</v>
      </c>
      <c r="Y143" s="283"/>
      <c r="Z143" s="284"/>
    </row>
    <row r="144" spans="1:26" ht="27.95" customHeight="1" x14ac:dyDescent="0.25">
      <c r="A144" s="74">
        <v>40841</v>
      </c>
      <c r="B144" s="76" t="s">
        <v>45</v>
      </c>
      <c r="C144" s="76" t="s">
        <v>45</v>
      </c>
      <c r="D144" s="76"/>
      <c r="E144" s="114">
        <v>1</v>
      </c>
      <c r="F144" s="114"/>
      <c r="G144" s="76" t="s">
        <v>30</v>
      </c>
      <c r="H144" s="144">
        <v>0.7</v>
      </c>
      <c r="I144" s="118"/>
      <c r="J144" s="118"/>
      <c r="K144" s="118"/>
      <c r="L144" s="120"/>
      <c r="M144" s="146">
        <v>0</v>
      </c>
      <c r="N144" s="119">
        <v>7</v>
      </c>
      <c r="O144" s="121"/>
      <c r="P144" s="121"/>
      <c r="Q144" s="121"/>
      <c r="R144" s="267"/>
      <c r="S144" s="274">
        <v>0</v>
      </c>
      <c r="T144" s="267">
        <v>28</v>
      </c>
      <c r="U144" s="34"/>
      <c r="V144" s="59">
        <f t="shared" si="45"/>
        <v>1</v>
      </c>
      <c r="W144" s="59">
        <f>E144*H144</f>
        <v>0.7</v>
      </c>
      <c r="X144" s="59">
        <f>(0.7*40)/100</f>
        <v>0.28000000000000003</v>
      </c>
      <c r="Y144" s="283"/>
      <c r="Z144" s="284"/>
    </row>
    <row r="145" spans="1:26" ht="27.95" customHeight="1" x14ac:dyDescent="0.25">
      <c r="A145" s="81"/>
      <c r="B145" s="189"/>
      <c r="C145" s="81"/>
      <c r="D145" s="81"/>
      <c r="E145" s="110">
        <v>1</v>
      </c>
      <c r="F145" s="110"/>
      <c r="G145" s="81" t="s">
        <v>31</v>
      </c>
      <c r="H145" s="142">
        <v>0.7</v>
      </c>
      <c r="I145" s="123"/>
      <c r="J145" s="123"/>
      <c r="K145" s="123"/>
      <c r="L145" s="125"/>
      <c r="M145" s="108">
        <v>0</v>
      </c>
      <c r="N145" s="124">
        <v>7</v>
      </c>
      <c r="O145" s="126"/>
      <c r="P145" s="126"/>
      <c r="Q145" s="126"/>
      <c r="R145" s="269"/>
      <c r="S145" s="265">
        <v>0</v>
      </c>
      <c r="T145" s="269">
        <v>12</v>
      </c>
      <c r="U145" s="34"/>
      <c r="V145" s="59">
        <f t="shared" ref="V145:V151" si="48">E145</f>
        <v>1</v>
      </c>
      <c r="W145" s="59">
        <f t="shared" ref="W145:W151" si="49">E145*H145</f>
        <v>0.7</v>
      </c>
      <c r="X145" s="59">
        <f>(0.7*17)/100</f>
        <v>0.11899999999999998</v>
      </c>
      <c r="Y145" s="283"/>
      <c r="Z145" s="284"/>
    </row>
    <row r="146" spans="1:26" ht="27.95" customHeight="1" x14ac:dyDescent="0.25">
      <c r="A146" s="81"/>
      <c r="B146" s="214" t="s">
        <v>48</v>
      </c>
      <c r="C146" s="81"/>
      <c r="D146" s="81"/>
      <c r="E146" s="110">
        <v>1</v>
      </c>
      <c r="F146" s="110"/>
      <c r="G146" s="117" t="s">
        <v>32</v>
      </c>
      <c r="H146" s="142">
        <v>0.7</v>
      </c>
      <c r="I146" s="123"/>
      <c r="J146" s="123"/>
      <c r="K146" s="123"/>
      <c r="L146" s="125"/>
      <c r="M146" s="108">
        <v>0</v>
      </c>
      <c r="N146" s="124">
        <v>7</v>
      </c>
      <c r="O146" s="126"/>
      <c r="P146" s="126"/>
      <c r="Q146" s="126"/>
      <c r="R146" s="269"/>
      <c r="S146" s="265">
        <v>0</v>
      </c>
      <c r="T146" s="269">
        <v>12</v>
      </c>
      <c r="U146" s="34"/>
      <c r="V146" s="59">
        <f t="shared" si="48"/>
        <v>1</v>
      </c>
      <c r="W146" s="59">
        <f t="shared" si="49"/>
        <v>0.7</v>
      </c>
      <c r="X146" s="59">
        <f t="shared" ref="X146:X148" si="50">(0.7*17)/100</f>
        <v>0.11899999999999998</v>
      </c>
      <c r="Y146" s="283"/>
      <c r="Z146" s="284"/>
    </row>
    <row r="147" spans="1:26" ht="27.95" customHeight="1" x14ac:dyDescent="0.25">
      <c r="A147" s="81"/>
      <c r="B147" s="214"/>
      <c r="C147" s="81"/>
      <c r="D147" s="81"/>
      <c r="E147" s="110">
        <v>1</v>
      </c>
      <c r="F147" s="110"/>
      <c r="G147" s="117" t="s">
        <v>33</v>
      </c>
      <c r="H147" s="142">
        <v>0.7</v>
      </c>
      <c r="I147" s="123"/>
      <c r="J147" s="123"/>
      <c r="K147" s="123"/>
      <c r="L147" s="125"/>
      <c r="M147" s="108">
        <v>0</v>
      </c>
      <c r="N147" s="124">
        <v>7</v>
      </c>
      <c r="O147" s="126"/>
      <c r="P147" s="126"/>
      <c r="Q147" s="126"/>
      <c r="R147" s="269"/>
      <c r="S147" s="265">
        <v>0</v>
      </c>
      <c r="T147" s="269">
        <v>12</v>
      </c>
      <c r="U147" s="34">
        <v>8</v>
      </c>
      <c r="V147" s="59">
        <f t="shared" si="48"/>
        <v>1</v>
      </c>
      <c r="W147" s="59">
        <f t="shared" si="49"/>
        <v>0.7</v>
      </c>
      <c r="X147" s="59">
        <f t="shared" si="50"/>
        <v>0.11899999999999998</v>
      </c>
      <c r="Y147" s="283"/>
      <c r="Z147" s="284"/>
    </row>
    <row r="148" spans="1:26" ht="27.95" customHeight="1" x14ac:dyDescent="0.25">
      <c r="A148" s="81"/>
      <c r="B148" s="189"/>
      <c r="C148" s="81"/>
      <c r="D148" s="81"/>
      <c r="E148" s="110">
        <v>1</v>
      </c>
      <c r="F148" s="110"/>
      <c r="G148" s="117" t="s">
        <v>34</v>
      </c>
      <c r="H148" s="142">
        <v>0.7</v>
      </c>
      <c r="I148" s="123"/>
      <c r="J148" s="123"/>
      <c r="K148" s="123"/>
      <c r="L148" s="125"/>
      <c r="M148" s="108">
        <v>0</v>
      </c>
      <c r="N148" s="124">
        <v>7</v>
      </c>
      <c r="O148" s="126"/>
      <c r="P148" s="126"/>
      <c r="Q148" s="126"/>
      <c r="R148" s="269"/>
      <c r="S148" s="265">
        <v>0</v>
      </c>
      <c r="T148" s="269">
        <v>12</v>
      </c>
      <c r="U148" s="34"/>
      <c r="V148" s="59">
        <f t="shared" si="48"/>
        <v>1</v>
      </c>
      <c r="W148" s="59">
        <f t="shared" si="49"/>
        <v>0.7</v>
      </c>
      <c r="X148" s="59">
        <f t="shared" si="50"/>
        <v>0.11899999999999998</v>
      </c>
      <c r="Y148" s="283"/>
      <c r="Z148" s="284"/>
    </row>
    <row r="149" spans="1:26" ht="27.95" customHeight="1" x14ac:dyDescent="0.25">
      <c r="A149" s="81"/>
      <c r="B149" s="189" t="s">
        <v>49</v>
      </c>
      <c r="C149" s="81"/>
      <c r="D149" s="81"/>
      <c r="E149" s="110">
        <v>1</v>
      </c>
      <c r="F149" s="110"/>
      <c r="G149" s="117" t="s">
        <v>35</v>
      </c>
      <c r="H149" s="142">
        <v>0.7</v>
      </c>
      <c r="I149" s="123"/>
      <c r="J149" s="123"/>
      <c r="K149" s="123"/>
      <c r="L149" s="125"/>
      <c r="M149" s="108">
        <v>0</v>
      </c>
      <c r="N149" s="124">
        <v>7</v>
      </c>
      <c r="O149" s="126"/>
      <c r="P149" s="126"/>
      <c r="Q149" s="126"/>
      <c r="R149" s="269"/>
      <c r="S149" s="265">
        <v>0</v>
      </c>
      <c r="T149" s="269">
        <v>14</v>
      </c>
      <c r="U149" s="34"/>
      <c r="V149" s="59">
        <f t="shared" si="48"/>
        <v>1</v>
      </c>
      <c r="W149" s="59">
        <f t="shared" si="49"/>
        <v>0.7</v>
      </c>
      <c r="X149" s="59">
        <f>(0.7*20)/100</f>
        <v>0.14000000000000001</v>
      </c>
      <c r="Y149" s="283"/>
      <c r="Z149" s="284"/>
    </row>
    <row r="150" spans="1:26" ht="27.95" customHeight="1" x14ac:dyDescent="0.25">
      <c r="A150" s="81"/>
      <c r="B150" s="189"/>
      <c r="C150" s="81"/>
      <c r="D150" s="81"/>
      <c r="E150" s="110">
        <v>1</v>
      </c>
      <c r="F150" s="110"/>
      <c r="G150" s="117" t="s">
        <v>36</v>
      </c>
      <c r="H150" s="142">
        <v>0.7</v>
      </c>
      <c r="I150" s="123"/>
      <c r="J150" s="123"/>
      <c r="K150" s="123"/>
      <c r="L150" s="125"/>
      <c r="M150" s="108">
        <v>0</v>
      </c>
      <c r="N150" s="124">
        <v>7</v>
      </c>
      <c r="O150" s="126"/>
      <c r="P150" s="126"/>
      <c r="Q150" s="126"/>
      <c r="R150" s="269"/>
      <c r="S150" s="265">
        <v>0</v>
      </c>
      <c r="T150" s="269">
        <v>17</v>
      </c>
      <c r="U150" s="34"/>
      <c r="V150" s="59">
        <f t="shared" si="48"/>
        <v>1</v>
      </c>
      <c r="W150" s="59">
        <f t="shared" si="49"/>
        <v>0.7</v>
      </c>
      <c r="X150" s="59">
        <f>(0.7*24)/100</f>
        <v>0.16799999999999998</v>
      </c>
      <c r="Y150" s="283"/>
      <c r="Z150" s="284"/>
    </row>
    <row r="151" spans="1:26" ht="27.95" customHeight="1" x14ac:dyDescent="0.25">
      <c r="A151" s="90"/>
      <c r="B151" s="90"/>
      <c r="C151" s="90"/>
      <c r="D151" s="90"/>
      <c r="E151" s="115">
        <v>1</v>
      </c>
      <c r="F151" s="115"/>
      <c r="G151" s="140" t="s">
        <v>37</v>
      </c>
      <c r="H151" s="143">
        <v>0.7</v>
      </c>
      <c r="I151" s="128"/>
      <c r="J151" s="128"/>
      <c r="K151" s="128"/>
      <c r="L151" s="130"/>
      <c r="M151" s="112">
        <v>0</v>
      </c>
      <c r="N151" s="129">
        <v>7</v>
      </c>
      <c r="O151" s="131"/>
      <c r="P151" s="131"/>
      <c r="Q151" s="131"/>
      <c r="R151" s="271"/>
      <c r="S151" s="272">
        <v>0</v>
      </c>
      <c r="T151" s="271">
        <v>17</v>
      </c>
      <c r="U151" s="34"/>
      <c r="V151" s="59">
        <f t="shared" si="48"/>
        <v>1</v>
      </c>
      <c r="W151" s="59">
        <f t="shared" si="49"/>
        <v>0.7</v>
      </c>
      <c r="X151" s="59">
        <f>(0.7*24)/100</f>
        <v>0.16799999999999998</v>
      </c>
      <c r="Y151" s="283"/>
      <c r="Z151" s="284"/>
    </row>
    <row r="152" spans="1:26" ht="27.95" customHeight="1" x14ac:dyDescent="0.25">
      <c r="A152" s="74">
        <v>40842</v>
      </c>
      <c r="B152" s="76" t="s">
        <v>54</v>
      </c>
      <c r="C152" s="76" t="s">
        <v>56</v>
      </c>
      <c r="D152" s="76"/>
      <c r="E152" s="114">
        <v>6</v>
      </c>
      <c r="F152" s="110"/>
      <c r="G152" s="117" t="s">
        <v>36</v>
      </c>
      <c r="H152" s="144">
        <v>0.7</v>
      </c>
      <c r="I152" s="118"/>
      <c r="J152" s="118"/>
      <c r="K152" s="118"/>
      <c r="L152" s="120"/>
      <c r="M152" s="120">
        <v>4</v>
      </c>
      <c r="N152" s="120">
        <v>2</v>
      </c>
      <c r="O152" s="121"/>
      <c r="P152" s="121"/>
      <c r="Q152" s="121"/>
      <c r="R152" s="267"/>
      <c r="S152" s="275">
        <v>1</v>
      </c>
      <c r="T152" s="267">
        <v>1</v>
      </c>
      <c r="U152" s="34"/>
      <c r="V152" s="59">
        <f t="shared" ref="V152:V156" si="51">E152</f>
        <v>6</v>
      </c>
      <c r="W152" s="59">
        <f t="shared" ref="W152:W156" si="52">E152*H152</f>
        <v>4.1999999999999993</v>
      </c>
      <c r="X152" s="59">
        <f>(4.2*24)/100</f>
        <v>1.008</v>
      </c>
      <c r="Y152" s="283"/>
      <c r="Z152" s="284"/>
    </row>
    <row r="153" spans="1:26" ht="27.95" customHeight="1" x14ac:dyDescent="0.25">
      <c r="A153" s="81"/>
      <c r="B153" s="189"/>
      <c r="C153" s="81"/>
      <c r="D153" s="81"/>
      <c r="E153" s="110">
        <v>6</v>
      </c>
      <c r="F153" s="110"/>
      <c r="G153" s="117" t="s">
        <v>35</v>
      </c>
      <c r="H153" s="142">
        <v>0.7</v>
      </c>
      <c r="I153" s="123"/>
      <c r="J153" s="123"/>
      <c r="K153" s="123"/>
      <c r="L153" s="125"/>
      <c r="M153" s="125">
        <v>4</v>
      </c>
      <c r="N153" s="125">
        <v>2</v>
      </c>
      <c r="O153" s="126"/>
      <c r="P153" s="126"/>
      <c r="Q153" s="126"/>
      <c r="R153" s="269"/>
      <c r="S153" s="276">
        <v>0</v>
      </c>
      <c r="T153" s="269">
        <v>84</v>
      </c>
      <c r="U153" s="34">
        <v>30</v>
      </c>
      <c r="V153" s="59">
        <f t="shared" si="51"/>
        <v>6</v>
      </c>
      <c r="W153" s="59">
        <f t="shared" si="52"/>
        <v>4.1999999999999993</v>
      </c>
      <c r="X153" s="59">
        <f>(4.2*20)/100</f>
        <v>0.84</v>
      </c>
      <c r="Y153" s="283"/>
      <c r="Z153" s="284"/>
    </row>
    <row r="154" spans="1:26" ht="27.95" customHeight="1" x14ac:dyDescent="0.25">
      <c r="A154" s="81"/>
      <c r="B154" s="214" t="s">
        <v>54</v>
      </c>
      <c r="C154" s="81"/>
      <c r="D154" s="81"/>
      <c r="E154" s="110">
        <v>6</v>
      </c>
      <c r="F154" s="110"/>
      <c r="G154" s="117" t="s">
        <v>34</v>
      </c>
      <c r="H154" s="142">
        <v>0.7</v>
      </c>
      <c r="I154" s="123"/>
      <c r="J154" s="123"/>
      <c r="K154" s="123"/>
      <c r="L154" s="125"/>
      <c r="M154" s="125">
        <v>4</v>
      </c>
      <c r="N154" s="125">
        <v>2</v>
      </c>
      <c r="O154" s="126"/>
      <c r="P154" s="126"/>
      <c r="Q154" s="126"/>
      <c r="R154" s="269"/>
      <c r="S154" s="276">
        <v>0</v>
      </c>
      <c r="T154" s="269">
        <v>71</v>
      </c>
      <c r="U154" s="34"/>
      <c r="V154" s="59">
        <f t="shared" si="51"/>
        <v>6</v>
      </c>
      <c r="W154" s="59">
        <f t="shared" si="52"/>
        <v>4.1999999999999993</v>
      </c>
      <c r="X154" s="59">
        <f>(4.2*17)/100</f>
        <v>0.71400000000000008</v>
      </c>
      <c r="Y154" s="283"/>
      <c r="Z154" s="284"/>
    </row>
    <row r="155" spans="1:26" ht="27.95" customHeight="1" x14ac:dyDescent="0.25">
      <c r="A155" s="81"/>
      <c r="B155" s="214"/>
      <c r="C155" s="81"/>
      <c r="D155" s="81"/>
      <c r="E155" s="110">
        <v>6</v>
      </c>
      <c r="F155" s="110"/>
      <c r="G155" s="81" t="s">
        <v>31</v>
      </c>
      <c r="H155" s="142">
        <v>0.7</v>
      </c>
      <c r="I155" s="123"/>
      <c r="J155" s="123"/>
      <c r="K155" s="123"/>
      <c r="L155" s="125"/>
      <c r="M155" s="125">
        <v>4</v>
      </c>
      <c r="N155" s="125">
        <v>2</v>
      </c>
      <c r="O155" s="126"/>
      <c r="P155" s="126"/>
      <c r="Q155" s="126"/>
      <c r="R155" s="269"/>
      <c r="S155" s="276">
        <v>0</v>
      </c>
      <c r="T155" s="269">
        <v>71</v>
      </c>
      <c r="U155" s="34"/>
      <c r="V155" s="59">
        <f t="shared" si="51"/>
        <v>6</v>
      </c>
      <c r="W155" s="59">
        <f t="shared" si="52"/>
        <v>4.1999999999999993</v>
      </c>
      <c r="X155" s="59">
        <f>(4.2*17)/100</f>
        <v>0.71400000000000008</v>
      </c>
      <c r="Y155" s="283"/>
      <c r="Z155" s="284"/>
    </row>
    <row r="156" spans="1:26" ht="27.95" customHeight="1" x14ac:dyDescent="0.25">
      <c r="A156" s="90"/>
      <c r="B156" s="90" t="s">
        <v>54</v>
      </c>
      <c r="C156" s="90"/>
      <c r="D156" s="90"/>
      <c r="E156" s="115">
        <v>6</v>
      </c>
      <c r="F156" s="115"/>
      <c r="G156" s="140" t="s">
        <v>32</v>
      </c>
      <c r="H156" s="143">
        <v>0.7</v>
      </c>
      <c r="I156" s="128"/>
      <c r="J156" s="128"/>
      <c r="K156" s="128"/>
      <c r="L156" s="130"/>
      <c r="M156" s="130">
        <v>4</v>
      </c>
      <c r="N156" s="130">
        <v>2</v>
      </c>
      <c r="O156" s="131"/>
      <c r="P156" s="131"/>
      <c r="Q156" s="131"/>
      <c r="R156" s="271"/>
      <c r="S156" s="277">
        <v>0</v>
      </c>
      <c r="T156" s="271">
        <v>71</v>
      </c>
      <c r="U156" s="34"/>
      <c r="V156" s="59">
        <f t="shared" si="51"/>
        <v>6</v>
      </c>
      <c r="W156" s="59">
        <f t="shared" si="52"/>
        <v>4.1999999999999993</v>
      </c>
      <c r="X156" s="59">
        <f>(4.2*17)/100</f>
        <v>0.71400000000000008</v>
      </c>
      <c r="Y156" s="283"/>
      <c r="Z156" s="284"/>
    </row>
    <row r="157" spans="1:26" ht="27.95" customHeight="1" x14ac:dyDescent="0.25">
      <c r="A157" s="74">
        <v>40842</v>
      </c>
      <c r="B157" s="193" t="s">
        <v>54</v>
      </c>
      <c r="C157" s="76" t="s">
        <v>47</v>
      </c>
      <c r="D157" s="76"/>
      <c r="E157" s="114">
        <v>1</v>
      </c>
      <c r="F157" s="114"/>
      <c r="G157" s="106" t="s">
        <v>37</v>
      </c>
      <c r="H157" s="138">
        <v>0.7</v>
      </c>
      <c r="I157" s="151"/>
      <c r="J157" s="151"/>
      <c r="K157" s="151"/>
      <c r="L157" s="120"/>
      <c r="M157" s="120">
        <v>0</v>
      </c>
      <c r="N157" s="120">
        <v>7</v>
      </c>
      <c r="O157" s="197"/>
      <c r="P157" s="197"/>
      <c r="Q157" s="197"/>
      <c r="R157" s="267"/>
      <c r="S157" s="278">
        <v>0</v>
      </c>
      <c r="T157" s="267">
        <v>17</v>
      </c>
      <c r="U157" s="34"/>
      <c r="V157" s="59">
        <f t="shared" ref="V157:V162" si="53">E157</f>
        <v>1</v>
      </c>
      <c r="W157" s="59">
        <f t="shared" ref="W157:W162" si="54">E157*H157</f>
        <v>0.7</v>
      </c>
      <c r="X157" s="59">
        <f>(0.7*24)/100</f>
        <v>0.16799999999999998</v>
      </c>
      <c r="Y157" s="283"/>
      <c r="Z157" s="284"/>
    </row>
    <row r="158" spans="1:26" ht="27.95" customHeight="1" x14ac:dyDescent="0.25">
      <c r="A158" s="189"/>
      <c r="B158" s="189" t="s">
        <v>54</v>
      </c>
      <c r="C158" s="189"/>
      <c r="D158" s="189"/>
      <c r="E158" s="110">
        <v>1</v>
      </c>
      <c r="F158" s="110"/>
      <c r="G158" s="117" t="s">
        <v>35</v>
      </c>
      <c r="H158" s="139">
        <v>0.7</v>
      </c>
      <c r="I158" s="180"/>
      <c r="J158" s="180"/>
      <c r="K158" s="180"/>
      <c r="L158" s="125"/>
      <c r="M158" s="125">
        <v>0</v>
      </c>
      <c r="N158" s="125">
        <v>7</v>
      </c>
      <c r="O158" s="198"/>
      <c r="P158" s="198"/>
      <c r="Q158" s="198"/>
      <c r="R158" s="269"/>
      <c r="S158" s="262">
        <v>0</v>
      </c>
      <c r="T158" s="269">
        <v>14</v>
      </c>
      <c r="U158" s="34"/>
      <c r="V158" s="59">
        <f t="shared" si="53"/>
        <v>1</v>
      </c>
      <c r="W158" s="59">
        <f t="shared" si="54"/>
        <v>0.7</v>
      </c>
      <c r="X158" s="59">
        <f>(0.7*20)/100</f>
        <v>0.14000000000000001</v>
      </c>
      <c r="Y158" s="283"/>
      <c r="Z158" s="284"/>
    </row>
    <row r="159" spans="1:26" ht="27.95" customHeight="1" x14ac:dyDescent="0.25">
      <c r="A159" s="189"/>
      <c r="B159" s="214" t="s">
        <v>54</v>
      </c>
      <c r="C159" s="189"/>
      <c r="D159" s="189"/>
      <c r="E159" s="110">
        <v>1</v>
      </c>
      <c r="F159" s="110"/>
      <c r="G159" s="189" t="s">
        <v>31</v>
      </c>
      <c r="H159" s="139">
        <v>0.7</v>
      </c>
      <c r="I159" s="180"/>
      <c r="J159" s="180"/>
      <c r="K159" s="180"/>
      <c r="L159" s="125"/>
      <c r="M159" s="125">
        <v>0</v>
      </c>
      <c r="N159" s="125">
        <v>7</v>
      </c>
      <c r="O159" s="198"/>
      <c r="P159" s="198"/>
      <c r="Q159" s="198"/>
      <c r="R159" s="269"/>
      <c r="S159" s="262">
        <v>0</v>
      </c>
      <c r="T159" s="269">
        <v>12</v>
      </c>
      <c r="U159" s="34">
        <v>6</v>
      </c>
      <c r="V159" s="59">
        <f t="shared" si="53"/>
        <v>1</v>
      </c>
      <c r="W159" s="59">
        <f t="shared" si="54"/>
        <v>0.7</v>
      </c>
      <c r="X159" s="59">
        <f t="shared" ref="X159:X162" si="55">(0.7*17)/100</f>
        <v>0.11899999999999998</v>
      </c>
      <c r="Y159" s="283"/>
      <c r="Z159" s="284"/>
    </row>
    <row r="160" spans="1:26" ht="27.95" customHeight="1" x14ac:dyDescent="0.25">
      <c r="A160" s="189"/>
      <c r="B160" s="214"/>
      <c r="C160" s="189"/>
      <c r="D160" s="189"/>
      <c r="E160" s="110">
        <v>1</v>
      </c>
      <c r="F160" s="110"/>
      <c r="G160" s="117" t="s">
        <v>32</v>
      </c>
      <c r="H160" s="139">
        <v>0.7</v>
      </c>
      <c r="I160" s="180"/>
      <c r="J160" s="180"/>
      <c r="K160" s="180"/>
      <c r="L160" s="125"/>
      <c r="M160" s="125">
        <v>0</v>
      </c>
      <c r="N160" s="125">
        <v>7</v>
      </c>
      <c r="O160" s="198"/>
      <c r="P160" s="198"/>
      <c r="Q160" s="198"/>
      <c r="R160" s="269"/>
      <c r="S160" s="262">
        <v>0</v>
      </c>
      <c r="T160" s="269">
        <v>12</v>
      </c>
      <c r="U160" s="34"/>
      <c r="V160" s="59">
        <f t="shared" si="53"/>
        <v>1</v>
      </c>
      <c r="W160" s="59">
        <f t="shared" si="54"/>
        <v>0.7</v>
      </c>
      <c r="X160" s="59">
        <f t="shared" si="55"/>
        <v>0.11899999999999998</v>
      </c>
      <c r="Y160" s="283"/>
      <c r="Z160" s="284"/>
    </row>
    <row r="161" spans="1:26" ht="27.95" customHeight="1" x14ac:dyDescent="0.25">
      <c r="A161" s="189"/>
      <c r="B161" s="189" t="s">
        <v>54</v>
      </c>
      <c r="C161" s="189"/>
      <c r="D161" s="189"/>
      <c r="E161" s="110">
        <v>1</v>
      </c>
      <c r="F161" s="110"/>
      <c r="G161" s="117" t="s">
        <v>33</v>
      </c>
      <c r="H161" s="139">
        <v>0.7</v>
      </c>
      <c r="I161" s="180"/>
      <c r="J161" s="180"/>
      <c r="K161" s="180"/>
      <c r="L161" s="125"/>
      <c r="M161" s="125">
        <v>0</v>
      </c>
      <c r="N161" s="125">
        <v>7</v>
      </c>
      <c r="O161" s="198"/>
      <c r="P161" s="198"/>
      <c r="Q161" s="198"/>
      <c r="R161" s="269"/>
      <c r="S161" s="262">
        <v>0</v>
      </c>
      <c r="T161" s="269">
        <v>12</v>
      </c>
      <c r="U161" s="34"/>
      <c r="V161" s="59">
        <f t="shared" si="53"/>
        <v>1</v>
      </c>
      <c r="W161" s="59">
        <f t="shared" si="54"/>
        <v>0.7</v>
      </c>
      <c r="X161" s="59">
        <f t="shared" si="55"/>
        <v>0.11899999999999998</v>
      </c>
      <c r="Y161" s="283"/>
      <c r="Z161" s="284"/>
    </row>
    <row r="162" spans="1:26" ht="27.95" customHeight="1" x14ac:dyDescent="0.25">
      <c r="A162" s="90"/>
      <c r="B162" s="90"/>
      <c r="C162" s="90"/>
      <c r="D162" s="90"/>
      <c r="E162" s="115">
        <v>1</v>
      </c>
      <c r="F162" s="115"/>
      <c r="G162" s="140" t="s">
        <v>34</v>
      </c>
      <c r="H162" s="141">
        <v>0.7</v>
      </c>
      <c r="I162" s="152"/>
      <c r="J162" s="152"/>
      <c r="K162" s="152"/>
      <c r="L162" s="130"/>
      <c r="M162" s="130">
        <v>0</v>
      </c>
      <c r="N162" s="130">
        <v>7</v>
      </c>
      <c r="O162" s="199"/>
      <c r="P162" s="199"/>
      <c r="Q162" s="199"/>
      <c r="R162" s="271"/>
      <c r="S162" s="263">
        <v>0</v>
      </c>
      <c r="T162" s="271">
        <v>12</v>
      </c>
      <c r="U162" s="34"/>
      <c r="V162" s="59">
        <f t="shared" si="53"/>
        <v>1</v>
      </c>
      <c r="W162" s="59">
        <f t="shared" si="54"/>
        <v>0.7</v>
      </c>
      <c r="X162" s="59">
        <f t="shared" si="55"/>
        <v>0.11899999999999998</v>
      </c>
      <c r="Y162" s="283"/>
      <c r="Z162" s="284"/>
    </row>
    <row r="163" spans="1:26" ht="27.95" customHeight="1" x14ac:dyDescent="0.25">
      <c r="A163" s="200"/>
      <c r="B163" s="200"/>
      <c r="C163" s="200"/>
      <c r="D163" s="200"/>
      <c r="E163" s="200"/>
      <c r="F163" s="200"/>
      <c r="G163" s="279"/>
      <c r="H163" s="280"/>
      <c r="I163" s="208"/>
      <c r="J163" s="208"/>
      <c r="K163" s="208"/>
      <c r="L163" s="208"/>
      <c r="M163" s="208"/>
      <c r="N163" s="208"/>
      <c r="O163" s="208"/>
      <c r="P163" s="208"/>
      <c r="Q163" s="208"/>
      <c r="R163" s="208"/>
      <c r="S163" s="200"/>
      <c r="T163" s="208"/>
      <c r="U163" s="281"/>
      <c r="V163" s="282"/>
      <c r="W163" s="282"/>
      <c r="X163" s="282"/>
    </row>
    <row r="164" spans="1:26" ht="27.95" customHeight="1" x14ac:dyDescent="0.25">
      <c r="R164" s="209"/>
      <c r="S164" s="209"/>
      <c r="T164" s="209"/>
      <c r="U164" s="34"/>
    </row>
    <row r="165" spans="1:26" x14ac:dyDescent="0.25">
      <c r="A165" s="82"/>
      <c r="H165" s="192"/>
      <c r="I165" s="201"/>
      <c r="J165" s="201"/>
      <c r="K165" s="201"/>
      <c r="L165" s="201"/>
      <c r="M165" s="201"/>
      <c r="N165" s="201"/>
      <c r="O165" s="201"/>
      <c r="P165" s="201"/>
      <c r="Q165" s="201"/>
    </row>
    <row r="166" spans="1:26" x14ac:dyDescent="0.25">
      <c r="A166" s="82"/>
      <c r="B166" s="82"/>
      <c r="C166" s="82"/>
      <c r="D166" s="82"/>
      <c r="E166" s="191"/>
      <c r="F166" s="191"/>
      <c r="G166" s="87"/>
      <c r="H166" s="192"/>
      <c r="I166" s="201"/>
      <c r="J166" s="201"/>
      <c r="K166" s="201"/>
      <c r="L166" s="201"/>
      <c r="M166" s="201"/>
      <c r="N166" s="201"/>
      <c r="O166" s="201"/>
      <c r="P166" s="201"/>
      <c r="Q166" s="201"/>
    </row>
    <row r="167" spans="1:26" x14ac:dyDescent="0.25">
      <c r="A167" s="82"/>
      <c r="B167" s="82"/>
      <c r="C167" s="82"/>
      <c r="D167" s="82"/>
      <c r="E167" s="196"/>
      <c r="F167" s="196"/>
      <c r="G167" s="196"/>
      <c r="H167" s="196"/>
      <c r="I167" s="196"/>
      <c r="J167" s="196"/>
      <c r="K167" s="196"/>
      <c r="L167" s="196"/>
      <c r="M167" s="196"/>
      <c r="N167" s="196"/>
      <c r="O167" s="196"/>
      <c r="P167" s="196"/>
      <c r="Q167" s="196"/>
    </row>
    <row r="168" spans="1:26" x14ac:dyDescent="0.25">
      <c r="C168" s="210"/>
    </row>
  </sheetData>
  <mergeCells count="33">
    <mergeCell ref="V13:X13"/>
    <mergeCell ref="E13:E16"/>
    <mergeCell ref="H13:H16"/>
    <mergeCell ref="A1:T1"/>
    <mergeCell ref="A13:A16"/>
    <mergeCell ref="B13:B16"/>
    <mergeCell ref="G13:G16"/>
    <mergeCell ref="I15:K15"/>
    <mergeCell ref="L15:N15"/>
    <mergeCell ref="I13:N14"/>
    <mergeCell ref="O15:Q15"/>
    <mergeCell ref="R15:T15"/>
    <mergeCell ref="O13:T14"/>
    <mergeCell ref="A3:B3"/>
    <mergeCell ref="D13:D16"/>
    <mergeCell ref="B64:B65"/>
    <mergeCell ref="B57:B58"/>
    <mergeCell ref="B123:B124"/>
    <mergeCell ref="B73:B74"/>
    <mergeCell ref="C13:C16"/>
    <mergeCell ref="F13:F16"/>
    <mergeCell ref="B159:B160"/>
    <mergeCell ref="B154:B155"/>
    <mergeCell ref="B109:B110"/>
    <mergeCell ref="B130:B131"/>
    <mergeCell ref="B113:B114"/>
    <mergeCell ref="B103:B104"/>
    <mergeCell ref="B146:B147"/>
    <mergeCell ref="B35:B38"/>
    <mergeCell ref="B19:B24"/>
    <mergeCell ref="B44:B47"/>
    <mergeCell ref="B78:B79"/>
    <mergeCell ref="B68:B69"/>
  </mergeCells>
  <phoneticPr fontId="6" type="noConversion"/>
  <pageMargins left="0.2" right="0.16" top="0.21999999999999997" bottom="0.21999999999999997" header="0.10999999999999999" footer="0.10999999999999999"/>
  <pageSetup paperSize="9" scale="50" fitToHeight="7" orientation="landscape" horizontalDpi="4294967292" verticalDpi="4294967292"/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Q69"/>
  <sheetViews>
    <sheetView zoomScale="75" zoomScaleNormal="75" zoomScalePageLayoutView="75" workbookViewId="0">
      <selection activeCell="E72" sqref="E72"/>
    </sheetView>
  </sheetViews>
  <sheetFormatPr baseColWidth="10" defaultRowHeight="15.75" x14ac:dyDescent="0.25"/>
  <sheetData>
    <row r="1" spans="1:17" ht="23.25" x14ac:dyDescent="0.35">
      <c r="A1" s="228" t="s">
        <v>14</v>
      </c>
      <c r="B1" s="228"/>
      <c r="C1" s="228"/>
      <c r="D1" s="228"/>
      <c r="E1" s="228"/>
      <c r="F1" s="228"/>
      <c r="G1" s="228"/>
      <c r="H1" s="228"/>
      <c r="I1" s="228"/>
      <c r="J1" s="228"/>
      <c r="K1" s="228"/>
      <c r="L1" s="228"/>
      <c r="M1" s="228"/>
      <c r="N1" s="228"/>
      <c r="O1" s="228"/>
      <c r="P1" s="228"/>
      <c r="Q1" s="228"/>
    </row>
    <row r="3" spans="1:17" x14ac:dyDescent="0.25">
      <c r="A3" s="33" t="s">
        <v>18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</row>
    <row r="4" spans="1:17" x14ac:dyDescent="0.25">
      <c r="A4" t="s">
        <v>19</v>
      </c>
    </row>
    <row r="5" spans="1:17" x14ac:dyDescent="0.25">
      <c r="A5" t="s">
        <v>20</v>
      </c>
    </row>
    <row r="7" spans="1:17" x14ac:dyDescent="0.25">
      <c r="A7" t="s">
        <v>0</v>
      </c>
    </row>
    <row r="8" spans="1:17" x14ac:dyDescent="0.25">
      <c r="A8" t="s">
        <v>21</v>
      </c>
    </row>
    <row r="9" spans="1:17" x14ac:dyDescent="0.25">
      <c r="A9" t="s">
        <v>22</v>
      </c>
    </row>
    <row r="10" spans="1:17" x14ac:dyDescent="0.25">
      <c r="A10" t="s">
        <v>1</v>
      </c>
    </row>
    <row r="13" spans="1:17" ht="48" customHeight="1" x14ac:dyDescent="0.25">
      <c r="A13" s="229" t="s">
        <v>2</v>
      </c>
      <c r="B13" s="229" t="s">
        <v>3</v>
      </c>
      <c r="C13" s="229" t="s">
        <v>23</v>
      </c>
      <c r="D13" s="229" t="s">
        <v>4</v>
      </c>
      <c r="E13" s="229" t="s">
        <v>24</v>
      </c>
      <c r="F13" s="232" t="s">
        <v>5</v>
      </c>
      <c r="G13" s="233"/>
      <c r="H13" s="233"/>
      <c r="I13" s="233"/>
      <c r="J13" s="233"/>
      <c r="K13" s="234"/>
      <c r="L13" s="238" t="s">
        <v>11</v>
      </c>
      <c r="M13" s="239"/>
      <c r="N13" s="239"/>
      <c r="O13" s="239"/>
      <c r="P13" s="239"/>
      <c r="Q13" s="240"/>
    </row>
    <row r="14" spans="1:17" x14ac:dyDescent="0.25">
      <c r="A14" s="230"/>
      <c r="B14" s="230"/>
      <c r="C14" s="230"/>
      <c r="D14" s="230"/>
      <c r="E14" s="230"/>
      <c r="F14" s="235"/>
      <c r="G14" s="236"/>
      <c r="H14" s="236"/>
      <c r="I14" s="236"/>
      <c r="J14" s="236"/>
      <c r="K14" s="237"/>
      <c r="L14" s="241"/>
      <c r="M14" s="242"/>
      <c r="N14" s="242"/>
      <c r="O14" s="242"/>
      <c r="P14" s="242"/>
      <c r="Q14" s="243"/>
    </row>
    <row r="15" spans="1:17" x14ac:dyDescent="0.25">
      <c r="A15" s="230"/>
      <c r="B15" s="230"/>
      <c r="C15" s="230"/>
      <c r="D15" s="230"/>
      <c r="E15" s="230"/>
      <c r="F15" s="244" t="s">
        <v>6</v>
      </c>
      <c r="G15" s="245"/>
      <c r="H15" s="246"/>
      <c r="I15" s="247" t="s">
        <v>10</v>
      </c>
      <c r="J15" s="248"/>
      <c r="K15" s="249"/>
      <c r="L15" s="250" t="s">
        <v>6</v>
      </c>
      <c r="M15" s="251"/>
      <c r="N15" s="252"/>
      <c r="O15" s="253" t="s">
        <v>10</v>
      </c>
      <c r="P15" s="254"/>
      <c r="Q15" s="255"/>
    </row>
    <row r="16" spans="1:17" x14ac:dyDescent="0.25">
      <c r="A16" s="231"/>
      <c r="B16" s="231"/>
      <c r="C16" s="231"/>
      <c r="D16" s="231"/>
      <c r="E16" s="231"/>
      <c r="F16" s="9" t="s">
        <v>7</v>
      </c>
      <c r="G16" s="9" t="s">
        <v>8</v>
      </c>
      <c r="H16" s="9" t="s">
        <v>9</v>
      </c>
      <c r="I16" s="8" t="s">
        <v>7</v>
      </c>
      <c r="J16" s="8" t="s">
        <v>8</v>
      </c>
      <c r="K16" s="8" t="s">
        <v>9</v>
      </c>
      <c r="L16" s="46" t="s">
        <v>7</v>
      </c>
      <c r="M16" s="46" t="s">
        <v>8</v>
      </c>
      <c r="N16" s="46" t="s">
        <v>9</v>
      </c>
      <c r="O16" s="50" t="s">
        <v>7</v>
      </c>
      <c r="P16" s="50" t="s">
        <v>8</v>
      </c>
      <c r="Q16" s="50" t="s">
        <v>9</v>
      </c>
    </row>
    <row r="17" spans="1:17" x14ac:dyDescent="0.25">
      <c r="A17" s="54"/>
      <c r="B17" s="14"/>
      <c r="C17" s="15"/>
      <c r="D17" s="23"/>
      <c r="E17" s="35"/>
      <c r="F17" s="40"/>
      <c r="G17" s="40"/>
      <c r="H17" s="40"/>
      <c r="I17" s="43"/>
      <c r="J17" s="43"/>
      <c r="K17" s="43"/>
      <c r="L17" s="47"/>
      <c r="M17" s="47"/>
      <c r="N17" s="47"/>
      <c r="O17" s="51"/>
      <c r="P17" s="51"/>
      <c r="Q17" s="16"/>
    </row>
    <row r="18" spans="1:17" x14ac:dyDescent="0.25">
      <c r="A18" s="55"/>
      <c r="B18" s="17"/>
      <c r="C18" s="18"/>
      <c r="D18" s="24"/>
      <c r="E18" s="36"/>
      <c r="F18" s="41"/>
      <c r="G18" s="41"/>
      <c r="H18" s="41"/>
      <c r="I18" s="44"/>
      <c r="J18" s="44"/>
      <c r="K18" s="44"/>
      <c r="L18" s="48"/>
      <c r="M18" s="48"/>
      <c r="N18" s="48"/>
      <c r="O18" s="52"/>
      <c r="P18" s="52"/>
      <c r="Q18" s="19"/>
    </row>
    <row r="19" spans="1:17" x14ac:dyDescent="0.25">
      <c r="A19" s="55"/>
      <c r="B19" s="17"/>
      <c r="C19" s="18"/>
      <c r="D19" s="25"/>
      <c r="E19" s="36"/>
      <c r="F19" s="41"/>
      <c r="G19" s="41"/>
      <c r="H19" s="41"/>
      <c r="I19" s="44"/>
      <c r="J19" s="44"/>
      <c r="K19" s="44"/>
      <c r="L19" s="48"/>
      <c r="M19" s="48"/>
      <c r="N19" s="48"/>
      <c r="O19" s="52"/>
      <c r="P19" s="52"/>
      <c r="Q19" s="19"/>
    </row>
    <row r="20" spans="1:17" x14ac:dyDescent="0.25">
      <c r="A20" s="55"/>
      <c r="B20" s="17"/>
      <c r="C20" s="18"/>
      <c r="D20" s="25"/>
      <c r="E20" s="36"/>
      <c r="F20" s="41"/>
      <c r="G20" s="41"/>
      <c r="H20" s="41"/>
      <c r="I20" s="44"/>
      <c r="J20" s="44"/>
      <c r="K20" s="44"/>
      <c r="L20" s="48"/>
      <c r="M20" s="48"/>
      <c r="N20" s="48"/>
      <c r="O20" s="52"/>
      <c r="P20" s="52"/>
      <c r="Q20" s="19"/>
    </row>
    <row r="21" spans="1:17" x14ac:dyDescent="0.25">
      <c r="A21" s="55"/>
      <c r="B21" s="17"/>
      <c r="C21" s="18"/>
      <c r="D21" s="25"/>
      <c r="E21" s="36"/>
      <c r="F21" s="41"/>
      <c r="G21" s="41"/>
      <c r="H21" s="41"/>
      <c r="I21" s="44"/>
      <c r="J21" s="44"/>
      <c r="K21" s="44"/>
      <c r="L21" s="48"/>
      <c r="M21" s="48"/>
      <c r="N21" s="48"/>
      <c r="O21" s="52"/>
      <c r="P21" s="52"/>
      <c r="Q21" s="19"/>
    </row>
    <row r="22" spans="1:17" ht="15.95" customHeight="1" x14ac:dyDescent="0.25">
      <c r="A22" s="55"/>
      <c r="B22" s="17"/>
      <c r="C22" s="18"/>
      <c r="D22" s="25"/>
      <c r="E22" s="36"/>
      <c r="F22" s="41"/>
      <c r="G22" s="41"/>
      <c r="H22" s="41"/>
      <c r="I22" s="44"/>
      <c r="J22" s="44"/>
      <c r="K22" s="44"/>
      <c r="L22" s="48"/>
      <c r="M22" s="48"/>
      <c r="N22" s="48"/>
      <c r="O22" s="52"/>
      <c r="P22" s="52"/>
      <c r="Q22" s="19"/>
    </row>
    <row r="23" spans="1:17" x14ac:dyDescent="0.25">
      <c r="A23" s="55"/>
      <c r="B23" s="17"/>
      <c r="C23" s="18"/>
      <c r="D23" s="25"/>
      <c r="E23" s="36"/>
      <c r="F23" s="41"/>
      <c r="G23" s="41"/>
      <c r="H23" s="41"/>
      <c r="I23" s="44"/>
      <c r="J23" s="44"/>
      <c r="K23" s="44"/>
      <c r="L23" s="48"/>
      <c r="M23" s="48"/>
      <c r="N23" s="48"/>
      <c r="O23" s="52"/>
      <c r="P23" s="52"/>
      <c r="Q23" s="19"/>
    </row>
    <row r="24" spans="1:17" x14ac:dyDescent="0.25">
      <c r="A24" s="55"/>
      <c r="B24" s="17"/>
      <c r="C24" s="18"/>
      <c r="D24" s="25"/>
      <c r="E24" s="36"/>
      <c r="F24" s="41"/>
      <c r="G24" s="41"/>
      <c r="H24" s="41"/>
      <c r="I24" s="44"/>
      <c r="J24" s="44"/>
      <c r="K24" s="44"/>
      <c r="L24" s="48"/>
      <c r="M24" s="48"/>
      <c r="N24" s="48"/>
      <c r="O24" s="52"/>
      <c r="P24" s="52"/>
      <c r="Q24" s="19"/>
    </row>
    <row r="25" spans="1:17" x14ac:dyDescent="0.25">
      <c r="A25" s="55"/>
      <c r="B25" s="17"/>
      <c r="C25" s="18"/>
      <c r="D25" s="25"/>
      <c r="E25" s="37"/>
      <c r="F25" s="41"/>
      <c r="G25" s="41"/>
      <c r="H25" s="41"/>
      <c r="I25" s="44"/>
      <c r="J25" s="44"/>
      <c r="K25" s="44"/>
      <c r="L25" s="48"/>
      <c r="M25" s="48"/>
      <c r="N25" s="48"/>
      <c r="O25" s="52"/>
      <c r="P25" s="52"/>
      <c r="Q25" s="19"/>
    </row>
    <row r="26" spans="1:17" x14ac:dyDescent="0.25">
      <c r="A26" s="55"/>
      <c r="B26" s="17"/>
      <c r="C26" s="18"/>
      <c r="D26" s="24"/>
      <c r="E26" s="38"/>
      <c r="F26" s="41"/>
      <c r="G26" s="41"/>
      <c r="H26" s="41"/>
      <c r="I26" s="44"/>
      <c r="J26" s="44"/>
      <c r="K26" s="44"/>
      <c r="L26" s="48"/>
      <c r="M26" s="48"/>
      <c r="N26" s="48"/>
      <c r="O26" s="52"/>
      <c r="P26" s="52"/>
      <c r="Q26" s="19"/>
    </row>
    <row r="27" spans="1:17" x14ac:dyDescent="0.25">
      <c r="A27" s="55"/>
      <c r="B27" s="17"/>
      <c r="C27" s="18"/>
      <c r="D27" s="24"/>
      <c r="E27" s="38"/>
      <c r="F27" s="41"/>
      <c r="G27" s="41"/>
      <c r="H27" s="41"/>
      <c r="I27" s="44"/>
      <c r="J27" s="44"/>
      <c r="K27" s="44"/>
      <c r="L27" s="48"/>
      <c r="M27" s="48"/>
      <c r="N27" s="48"/>
      <c r="O27" s="52"/>
      <c r="P27" s="52"/>
      <c r="Q27" s="19"/>
    </row>
    <row r="28" spans="1:17" x14ac:dyDescent="0.25">
      <c r="A28" s="55"/>
      <c r="B28" s="17"/>
      <c r="C28" s="18"/>
      <c r="D28" s="24"/>
      <c r="E28" s="38"/>
      <c r="F28" s="41"/>
      <c r="G28" s="41"/>
      <c r="H28" s="41"/>
      <c r="I28" s="44"/>
      <c r="J28" s="44"/>
      <c r="K28" s="44"/>
      <c r="L28" s="48"/>
      <c r="M28" s="48"/>
      <c r="N28" s="48"/>
      <c r="O28" s="52"/>
      <c r="P28" s="52"/>
      <c r="Q28" s="19"/>
    </row>
    <row r="29" spans="1:17" x14ac:dyDescent="0.25">
      <c r="A29" s="55"/>
      <c r="B29" s="17"/>
      <c r="C29" s="18"/>
      <c r="D29" s="24"/>
      <c r="E29" s="38"/>
      <c r="F29" s="41"/>
      <c r="G29" s="41"/>
      <c r="H29" s="41"/>
      <c r="I29" s="44"/>
      <c r="J29" s="44"/>
      <c r="K29" s="44"/>
      <c r="L29" s="48"/>
      <c r="M29" s="48"/>
      <c r="N29" s="48"/>
      <c r="O29" s="52"/>
      <c r="P29" s="52"/>
      <c r="Q29" s="19"/>
    </row>
    <row r="30" spans="1:17" x14ac:dyDescent="0.25">
      <c r="A30" s="55"/>
      <c r="B30" s="17"/>
      <c r="C30" s="18"/>
      <c r="D30" s="24"/>
      <c r="E30" s="38"/>
      <c r="F30" s="41"/>
      <c r="G30" s="41"/>
      <c r="H30" s="41"/>
      <c r="I30" s="44"/>
      <c r="J30" s="44"/>
      <c r="K30" s="44"/>
      <c r="L30" s="48"/>
      <c r="M30" s="48"/>
      <c r="N30" s="48"/>
      <c r="O30" s="52"/>
      <c r="P30" s="52"/>
      <c r="Q30" s="19"/>
    </row>
    <row r="31" spans="1:17" x14ac:dyDescent="0.25">
      <c r="A31" s="55"/>
      <c r="B31" s="17"/>
      <c r="C31" s="18"/>
      <c r="D31" s="24"/>
      <c r="E31" s="38"/>
      <c r="F31" s="41"/>
      <c r="G31" s="41"/>
      <c r="H31" s="41"/>
      <c r="I31" s="44"/>
      <c r="J31" s="44"/>
      <c r="K31" s="44"/>
      <c r="L31" s="48"/>
      <c r="M31" s="48"/>
      <c r="N31" s="48"/>
      <c r="O31" s="52"/>
      <c r="P31" s="52"/>
      <c r="Q31" s="19"/>
    </row>
    <row r="32" spans="1:17" x14ac:dyDescent="0.25">
      <c r="A32" s="55"/>
      <c r="B32" s="17"/>
      <c r="C32" s="18"/>
      <c r="D32" s="24"/>
      <c r="E32" s="38"/>
      <c r="F32" s="41"/>
      <c r="G32" s="41"/>
      <c r="H32" s="41"/>
      <c r="I32" s="44"/>
      <c r="J32" s="44"/>
      <c r="K32" s="44"/>
      <c r="L32" s="48"/>
      <c r="M32" s="48"/>
      <c r="N32" s="48"/>
      <c r="O32" s="52"/>
      <c r="P32" s="52"/>
      <c r="Q32" s="19"/>
    </row>
    <row r="33" spans="1:17" x14ac:dyDescent="0.25">
      <c r="A33" s="55"/>
      <c r="B33" s="17"/>
      <c r="C33" s="18"/>
      <c r="D33" s="24"/>
      <c r="E33" s="38"/>
      <c r="F33" s="41"/>
      <c r="G33" s="41"/>
      <c r="H33" s="41"/>
      <c r="I33" s="44"/>
      <c r="J33" s="44"/>
      <c r="K33" s="44"/>
      <c r="L33" s="48"/>
      <c r="M33" s="48"/>
      <c r="N33" s="48"/>
      <c r="O33" s="52"/>
      <c r="P33" s="52"/>
      <c r="Q33" s="19"/>
    </row>
    <row r="34" spans="1:17" x14ac:dyDescent="0.25">
      <c r="A34" s="55"/>
      <c r="B34" s="17"/>
      <c r="C34" s="18"/>
      <c r="D34" s="24"/>
      <c r="E34" s="36"/>
      <c r="F34" s="41"/>
      <c r="G34" s="41"/>
      <c r="H34" s="41"/>
      <c r="I34" s="44"/>
      <c r="J34" s="44"/>
      <c r="K34" s="44"/>
      <c r="L34" s="48"/>
      <c r="M34" s="48"/>
      <c r="N34" s="48"/>
      <c r="O34" s="52"/>
      <c r="P34" s="52"/>
      <c r="Q34" s="19"/>
    </row>
    <row r="35" spans="1:17" x14ac:dyDescent="0.25">
      <c r="A35" s="55"/>
      <c r="B35" s="17"/>
      <c r="C35" s="18"/>
      <c r="D35" s="24"/>
      <c r="E35" s="36"/>
      <c r="F35" s="41"/>
      <c r="G35" s="41"/>
      <c r="H35" s="41"/>
      <c r="I35" s="44"/>
      <c r="J35" s="44"/>
      <c r="K35" s="44"/>
      <c r="L35" s="48"/>
      <c r="M35" s="48"/>
      <c r="N35" s="48"/>
      <c r="O35" s="52"/>
      <c r="P35" s="52"/>
      <c r="Q35" s="19"/>
    </row>
    <row r="36" spans="1:17" x14ac:dyDescent="0.25">
      <c r="A36" s="55"/>
      <c r="B36" s="17"/>
      <c r="C36" s="18"/>
      <c r="D36" s="25"/>
      <c r="E36" s="36"/>
      <c r="F36" s="41"/>
      <c r="G36" s="41"/>
      <c r="H36" s="41"/>
      <c r="I36" s="44"/>
      <c r="J36" s="44"/>
      <c r="K36" s="44"/>
      <c r="L36" s="48"/>
      <c r="M36" s="48"/>
      <c r="N36" s="48"/>
      <c r="O36" s="52"/>
      <c r="P36" s="52"/>
      <c r="Q36" s="19"/>
    </row>
    <row r="37" spans="1:17" x14ac:dyDescent="0.25">
      <c r="A37" s="55"/>
      <c r="B37" s="17"/>
      <c r="C37" s="18"/>
      <c r="D37" s="25"/>
      <c r="E37" s="36"/>
      <c r="F37" s="41"/>
      <c r="G37" s="41"/>
      <c r="H37" s="41"/>
      <c r="I37" s="44"/>
      <c r="J37" s="44"/>
      <c r="K37" s="44"/>
      <c r="L37" s="48"/>
      <c r="M37" s="48"/>
      <c r="N37" s="48"/>
      <c r="O37" s="52"/>
      <c r="P37" s="52"/>
      <c r="Q37" s="19"/>
    </row>
    <row r="38" spans="1:17" x14ac:dyDescent="0.25">
      <c r="A38" s="55"/>
      <c r="B38" s="17"/>
      <c r="C38" s="18"/>
      <c r="D38" s="25"/>
      <c r="E38" s="36"/>
      <c r="F38" s="41"/>
      <c r="G38" s="41"/>
      <c r="H38" s="41"/>
      <c r="I38" s="44"/>
      <c r="J38" s="44"/>
      <c r="K38" s="44"/>
      <c r="L38" s="48"/>
      <c r="M38" s="48"/>
      <c r="N38" s="48"/>
      <c r="O38" s="52"/>
      <c r="P38" s="52"/>
      <c r="Q38" s="19"/>
    </row>
    <row r="39" spans="1:17" x14ac:dyDescent="0.25">
      <c r="A39" s="55"/>
      <c r="B39" s="17"/>
      <c r="C39" s="18"/>
      <c r="D39" s="25"/>
      <c r="E39" s="36"/>
      <c r="F39" s="41"/>
      <c r="G39" s="41"/>
      <c r="H39" s="41"/>
      <c r="I39" s="44"/>
      <c r="J39" s="44"/>
      <c r="K39" s="44"/>
      <c r="L39" s="48"/>
      <c r="M39" s="48"/>
      <c r="N39" s="48"/>
      <c r="O39" s="52"/>
      <c r="P39" s="52"/>
      <c r="Q39" s="19"/>
    </row>
    <row r="40" spans="1:17" x14ac:dyDescent="0.25">
      <c r="A40" s="55"/>
      <c r="B40" s="17"/>
      <c r="C40" s="18"/>
      <c r="D40" s="25"/>
      <c r="E40" s="36"/>
      <c r="F40" s="41"/>
      <c r="G40" s="41"/>
      <c r="H40" s="41"/>
      <c r="I40" s="44"/>
      <c r="J40" s="44"/>
      <c r="K40" s="44"/>
      <c r="L40" s="48"/>
      <c r="M40" s="48"/>
      <c r="N40" s="48"/>
      <c r="O40" s="52"/>
      <c r="P40" s="52"/>
      <c r="Q40" s="19"/>
    </row>
    <row r="41" spans="1:17" x14ac:dyDescent="0.25">
      <c r="A41" s="55"/>
      <c r="B41" s="17"/>
      <c r="C41" s="18"/>
      <c r="D41" s="25"/>
      <c r="E41" s="36"/>
      <c r="F41" s="41"/>
      <c r="G41" s="41"/>
      <c r="H41" s="41"/>
      <c r="I41" s="44"/>
      <c r="J41" s="44"/>
      <c r="K41" s="44"/>
      <c r="L41" s="48"/>
      <c r="M41" s="48"/>
      <c r="N41" s="48"/>
      <c r="O41" s="52"/>
      <c r="P41" s="52"/>
      <c r="Q41" s="19"/>
    </row>
    <row r="42" spans="1:17" x14ac:dyDescent="0.25">
      <c r="A42" s="55"/>
      <c r="B42" s="17"/>
      <c r="C42" s="18"/>
      <c r="D42" s="25"/>
      <c r="E42" s="37"/>
      <c r="F42" s="41"/>
      <c r="G42" s="41"/>
      <c r="H42" s="41"/>
      <c r="I42" s="44"/>
      <c r="J42" s="44"/>
      <c r="K42" s="44"/>
      <c r="L42" s="48"/>
      <c r="M42" s="48"/>
      <c r="N42" s="48"/>
      <c r="O42" s="52"/>
      <c r="P42" s="52"/>
      <c r="Q42" s="19"/>
    </row>
    <row r="43" spans="1:17" x14ac:dyDescent="0.25">
      <c r="A43" s="55"/>
      <c r="B43" s="17"/>
      <c r="C43" s="18"/>
      <c r="D43" s="24"/>
      <c r="E43" s="38"/>
      <c r="F43" s="41"/>
      <c r="G43" s="41"/>
      <c r="H43" s="41"/>
      <c r="I43" s="44"/>
      <c r="J43" s="44"/>
      <c r="K43" s="44"/>
      <c r="L43" s="48"/>
      <c r="M43" s="48"/>
      <c r="N43" s="48"/>
      <c r="O43" s="52"/>
      <c r="P43" s="52"/>
      <c r="Q43" s="19"/>
    </row>
    <row r="44" spans="1:17" x14ac:dyDescent="0.25">
      <c r="A44" s="55"/>
      <c r="B44" s="17"/>
      <c r="C44" s="18"/>
      <c r="D44" s="24"/>
      <c r="E44" s="38"/>
      <c r="F44" s="41"/>
      <c r="G44" s="41"/>
      <c r="H44" s="41"/>
      <c r="I44" s="44"/>
      <c r="J44" s="44"/>
      <c r="K44" s="44"/>
      <c r="L44" s="48"/>
      <c r="M44" s="48"/>
      <c r="N44" s="48"/>
      <c r="O44" s="52"/>
      <c r="P44" s="52"/>
      <c r="Q44" s="19"/>
    </row>
    <row r="45" spans="1:17" x14ac:dyDescent="0.25">
      <c r="A45" s="55"/>
      <c r="B45" s="17"/>
      <c r="C45" s="18"/>
      <c r="D45" s="24"/>
      <c r="E45" s="38"/>
      <c r="F45" s="41"/>
      <c r="G45" s="41"/>
      <c r="H45" s="41"/>
      <c r="I45" s="44"/>
      <c r="J45" s="44"/>
      <c r="K45" s="44"/>
      <c r="L45" s="48"/>
      <c r="M45" s="48"/>
      <c r="N45" s="48"/>
      <c r="O45" s="52"/>
      <c r="P45" s="52"/>
      <c r="Q45" s="19"/>
    </row>
    <row r="46" spans="1:17" x14ac:dyDescent="0.25">
      <c r="A46" s="55"/>
      <c r="B46" s="17"/>
      <c r="C46" s="18"/>
      <c r="D46" s="24"/>
      <c r="E46" s="38"/>
      <c r="F46" s="41"/>
      <c r="G46" s="41"/>
      <c r="H46" s="41"/>
      <c r="I46" s="44"/>
      <c r="J46" s="44"/>
      <c r="K46" s="44"/>
      <c r="L46" s="48"/>
      <c r="M46" s="48"/>
      <c r="N46" s="48"/>
      <c r="O46" s="52"/>
      <c r="P46" s="52"/>
      <c r="Q46" s="19"/>
    </row>
    <row r="47" spans="1:17" x14ac:dyDescent="0.25">
      <c r="A47" s="55"/>
      <c r="B47" s="17"/>
      <c r="C47" s="18"/>
      <c r="D47" s="24"/>
      <c r="E47" s="38"/>
      <c r="F47" s="41"/>
      <c r="G47" s="41"/>
      <c r="H47" s="41"/>
      <c r="I47" s="44"/>
      <c r="J47" s="44"/>
      <c r="K47" s="44"/>
      <c r="L47" s="48"/>
      <c r="M47" s="48"/>
      <c r="N47" s="48"/>
      <c r="O47" s="52"/>
      <c r="P47" s="52"/>
      <c r="Q47" s="19"/>
    </row>
    <row r="48" spans="1:17" x14ac:dyDescent="0.25">
      <c r="A48" s="55"/>
      <c r="B48" s="17"/>
      <c r="C48" s="18"/>
      <c r="D48" s="24"/>
      <c r="E48" s="38"/>
      <c r="F48" s="41"/>
      <c r="G48" s="41"/>
      <c r="H48" s="41"/>
      <c r="I48" s="44"/>
      <c r="J48" s="44"/>
      <c r="K48" s="44"/>
      <c r="L48" s="48"/>
      <c r="M48" s="48"/>
      <c r="N48" s="48"/>
      <c r="O48" s="52"/>
      <c r="P48" s="52"/>
      <c r="Q48" s="19"/>
    </row>
    <row r="49" spans="1:17" x14ac:dyDescent="0.25">
      <c r="A49" s="55"/>
      <c r="B49" s="17"/>
      <c r="C49" s="18"/>
      <c r="D49" s="24"/>
      <c r="E49" s="38"/>
      <c r="F49" s="41"/>
      <c r="G49" s="41"/>
      <c r="H49" s="41"/>
      <c r="I49" s="44"/>
      <c r="J49" s="44"/>
      <c r="K49" s="44"/>
      <c r="L49" s="48"/>
      <c r="M49" s="48"/>
      <c r="N49" s="48"/>
      <c r="O49" s="52"/>
      <c r="P49" s="52"/>
      <c r="Q49" s="19"/>
    </row>
    <row r="50" spans="1:17" x14ac:dyDescent="0.25">
      <c r="A50" s="55"/>
      <c r="B50" s="17"/>
      <c r="C50" s="18"/>
      <c r="D50" s="24"/>
      <c r="E50" s="38"/>
      <c r="F50" s="41"/>
      <c r="G50" s="41"/>
      <c r="H50" s="41"/>
      <c r="I50" s="44"/>
      <c r="J50" s="44"/>
      <c r="K50" s="44"/>
      <c r="L50" s="48"/>
      <c r="M50" s="48"/>
      <c r="N50" s="48"/>
      <c r="O50" s="52"/>
      <c r="P50" s="52"/>
      <c r="Q50" s="19"/>
    </row>
    <row r="51" spans="1:17" x14ac:dyDescent="0.25">
      <c r="A51" s="55"/>
      <c r="B51" s="17"/>
      <c r="C51" s="18"/>
      <c r="D51" s="24"/>
      <c r="E51" s="36"/>
      <c r="F51" s="41"/>
      <c r="G51" s="41"/>
      <c r="H51" s="41"/>
      <c r="I51" s="44"/>
      <c r="J51" s="44"/>
      <c r="K51" s="44"/>
      <c r="L51" s="48"/>
      <c r="M51" s="48"/>
      <c r="N51" s="48"/>
      <c r="O51" s="52"/>
      <c r="P51" s="52"/>
      <c r="Q51" s="19"/>
    </row>
    <row r="52" spans="1:17" x14ac:dyDescent="0.25">
      <c r="A52" s="55"/>
      <c r="B52" s="17"/>
      <c r="C52" s="18"/>
      <c r="D52" s="24"/>
      <c r="E52" s="36"/>
      <c r="F52" s="41"/>
      <c r="G52" s="41"/>
      <c r="H52" s="41"/>
      <c r="I52" s="44"/>
      <c r="J52" s="44"/>
      <c r="K52" s="44"/>
      <c r="L52" s="48"/>
      <c r="M52" s="48"/>
      <c r="N52" s="48"/>
      <c r="O52" s="52"/>
      <c r="P52" s="52"/>
      <c r="Q52" s="19"/>
    </row>
    <row r="53" spans="1:17" x14ac:dyDescent="0.25">
      <c r="A53" s="55"/>
      <c r="B53" s="17"/>
      <c r="C53" s="18"/>
      <c r="D53" s="25"/>
      <c r="E53" s="36"/>
      <c r="F53" s="41"/>
      <c r="G53" s="41"/>
      <c r="H53" s="41"/>
      <c r="I53" s="44"/>
      <c r="J53" s="44"/>
      <c r="K53" s="44"/>
      <c r="L53" s="48"/>
      <c r="M53" s="48"/>
      <c r="N53" s="48"/>
      <c r="O53" s="52"/>
      <c r="P53" s="52"/>
      <c r="Q53" s="19"/>
    </row>
    <row r="54" spans="1:17" x14ac:dyDescent="0.25">
      <c r="A54" s="55"/>
      <c r="B54" s="17"/>
      <c r="C54" s="18"/>
      <c r="D54" s="25"/>
      <c r="E54" s="36"/>
      <c r="F54" s="41"/>
      <c r="G54" s="41"/>
      <c r="H54" s="41"/>
      <c r="I54" s="44"/>
      <c r="J54" s="44"/>
      <c r="K54" s="44"/>
      <c r="L54" s="48"/>
      <c r="M54" s="48"/>
      <c r="N54" s="48"/>
      <c r="O54" s="52"/>
      <c r="P54" s="52"/>
      <c r="Q54" s="19"/>
    </row>
    <row r="55" spans="1:17" x14ac:dyDescent="0.25">
      <c r="A55" s="55"/>
      <c r="B55" s="17"/>
      <c r="C55" s="18"/>
      <c r="D55" s="25"/>
      <c r="E55" s="36"/>
      <c r="F55" s="41"/>
      <c r="G55" s="41"/>
      <c r="H55" s="41"/>
      <c r="I55" s="44"/>
      <c r="J55" s="44"/>
      <c r="K55" s="44"/>
      <c r="L55" s="48"/>
      <c r="M55" s="48"/>
      <c r="N55" s="48"/>
      <c r="O55" s="52"/>
      <c r="P55" s="52"/>
      <c r="Q55" s="19"/>
    </row>
    <row r="56" spans="1:17" x14ac:dyDescent="0.25">
      <c r="A56" s="55"/>
      <c r="B56" s="17"/>
      <c r="C56" s="18"/>
      <c r="D56" s="25"/>
      <c r="E56" s="36"/>
      <c r="F56" s="41"/>
      <c r="G56" s="41"/>
      <c r="H56" s="41"/>
      <c r="I56" s="44"/>
      <c r="J56" s="44"/>
      <c r="K56" s="44"/>
      <c r="L56" s="48"/>
      <c r="M56" s="48"/>
      <c r="N56" s="48"/>
      <c r="O56" s="52"/>
      <c r="P56" s="52"/>
      <c r="Q56" s="19"/>
    </row>
    <row r="57" spans="1:17" x14ac:dyDescent="0.25">
      <c r="A57" s="55"/>
      <c r="B57" s="17"/>
      <c r="C57" s="18"/>
      <c r="D57" s="25"/>
      <c r="E57" s="36"/>
      <c r="F57" s="41"/>
      <c r="G57" s="41"/>
      <c r="H57" s="41"/>
      <c r="I57" s="44"/>
      <c r="J57" s="44"/>
      <c r="K57" s="44"/>
      <c r="L57" s="48"/>
      <c r="M57" s="48"/>
      <c r="N57" s="48"/>
      <c r="O57" s="52"/>
      <c r="P57" s="52"/>
      <c r="Q57" s="19"/>
    </row>
    <row r="58" spans="1:17" x14ac:dyDescent="0.25">
      <c r="A58" s="55"/>
      <c r="B58" s="17"/>
      <c r="C58" s="18"/>
      <c r="D58" s="25"/>
      <c r="E58" s="36"/>
      <c r="F58" s="41"/>
      <c r="G58" s="41"/>
      <c r="H58" s="41"/>
      <c r="I58" s="44"/>
      <c r="J58" s="44"/>
      <c r="K58" s="44"/>
      <c r="L58" s="48"/>
      <c r="M58" s="48"/>
      <c r="N58" s="48"/>
      <c r="O58" s="52"/>
      <c r="P58" s="52"/>
      <c r="Q58" s="19"/>
    </row>
    <row r="59" spans="1:17" x14ac:dyDescent="0.25">
      <c r="A59" s="55"/>
      <c r="B59" s="17"/>
      <c r="C59" s="18"/>
      <c r="D59" s="25"/>
      <c r="E59" s="37"/>
      <c r="F59" s="41"/>
      <c r="G59" s="41"/>
      <c r="H59" s="41"/>
      <c r="I59" s="44"/>
      <c r="J59" s="44"/>
      <c r="K59" s="44"/>
      <c r="L59" s="48"/>
      <c r="M59" s="48"/>
      <c r="N59" s="48"/>
      <c r="O59" s="52"/>
      <c r="P59" s="52"/>
      <c r="Q59" s="19"/>
    </row>
    <row r="60" spans="1:17" x14ac:dyDescent="0.25">
      <c r="A60" s="55"/>
      <c r="B60" s="17"/>
      <c r="C60" s="18"/>
      <c r="D60" s="24"/>
      <c r="E60" s="38"/>
      <c r="F60" s="41"/>
      <c r="G60" s="41"/>
      <c r="H60" s="41"/>
      <c r="I60" s="44"/>
      <c r="J60" s="44"/>
      <c r="K60" s="44"/>
      <c r="L60" s="48"/>
      <c r="M60" s="48"/>
      <c r="N60" s="48"/>
      <c r="O60" s="52"/>
      <c r="P60" s="52"/>
      <c r="Q60" s="19"/>
    </row>
    <row r="61" spans="1:17" x14ac:dyDescent="0.25">
      <c r="A61" s="55"/>
      <c r="B61" s="17"/>
      <c r="C61" s="18"/>
      <c r="D61" s="24"/>
      <c r="E61" s="38"/>
      <c r="F61" s="41"/>
      <c r="G61" s="41"/>
      <c r="H61" s="41"/>
      <c r="I61" s="44"/>
      <c r="J61" s="44"/>
      <c r="K61" s="44"/>
      <c r="L61" s="48"/>
      <c r="M61" s="48"/>
      <c r="N61" s="48"/>
      <c r="O61" s="52"/>
      <c r="P61" s="52"/>
      <c r="Q61" s="19"/>
    </row>
    <row r="62" spans="1:17" x14ac:dyDescent="0.25">
      <c r="A62" s="55"/>
      <c r="B62" s="17"/>
      <c r="C62" s="18"/>
      <c r="D62" s="24"/>
      <c r="E62" s="38"/>
      <c r="F62" s="41"/>
      <c r="G62" s="41"/>
      <c r="H62" s="41"/>
      <c r="I62" s="44"/>
      <c r="J62" s="44"/>
      <c r="K62" s="44"/>
      <c r="L62" s="48"/>
      <c r="M62" s="48"/>
      <c r="N62" s="48"/>
      <c r="O62" s="52"/>
      <c r="P62" s="52"/>
      <c r="Q62" s="19"/>
    </row>
    <row r="63" spans="1:17" x14ac:dyDescent="0.25">
      <c r="A63" s="55"/>
      <c r="B63" s="17"/>
      <c r="C63" s="18"/>
      <c r="D63" s="24"/>
      <c r="E63" s="38"/>
      <c r="F63" s="41"/>
      <c r="G63" s="41"/>
      <c r="H63" s="41"/>
      <c r="I63" s="44"/>
      <c r="J63" s="44"/>
      <c r="K63" s="44"/>
      <c r="L63" s="48"/>
      <c r="M63" s="48"/>
      <c r="N63" s="48"/>
      <c r="O63" s="52"/>
      <c r="P63" s="52"/>
      <c r="Q63" s="19"/>
    </row>
    <row r="64" spans="1:17" x14ac:dyDescent="0.25">
      <c r="A64" s="55"/>
      <c r="B64" s="17"/>
      <c r="C64" s="18"/>
      <c r="D64" s="24"/>
      <c r="E64" s="38"/>
      <c r="F64" s="41"/>
      <c r="G64" s="41"/>
      <c r="H64" s="41"/>
      <c r="I64" s="44"/>
      <c r="J64" s="44"/>
      <c r="K64" s="44"/>
      <c r="L64" s="48"/>
      <c r="M64" s="48"/>
      <c r="N64" s="48"/>
      <c r="O64" s="52"/>
      <c r="P64" s="52"/>
      <c r="Q64" s="19"/>
    </row>
    <row r="65" spans="1:17" x14ac:dyDescent="0.25">
      <c r="A65" s="55"/>
      <c r="B65" s="17"/>
      <c r="C65" s="18"/>
      <c r="D65" s="24"/>
      <c r="E65" s="38"/>
      <c r="F65" s="41"/>
      <c r="G65" s="41"/>
      <c r="H65" s="41"/>
      <c r="I65" s="44"/>
      <c r="J65" s="44"/>
      <c r="K65" s="44"/>
      <c r="L65" s="48"/>
      <c r="M65" s="48"/>
      <c r="N65" s="48"/>
      <c r="O65" s="52"/>
      <c r="P65" s="52"/>
      <c r="Q65" s="19"/>
    </row>
    <row r="66" spans="1:17" x14ac:dyDescent="0.25">
      <c r="A66" s="55"/>
      <c r="B66" s="17"/>
      <c r="C66" s="18"/>
      <c r="D66" s="24"/>
      <c r="E66" s="38"/>
      <c r="F66" s="41"/>
      <c r="G66" s="41"/>
      <c r="H66" s="41"/>
      <c r="I66" s="44"/>
      <c r="J66" s="44"/>
      <c r="K66" s="44"/>
      <c r="L66" s="48"/>
      <c r="M66" s="48"/>
      <c r="N66" s="48"/>
      <c r="O66" s="52"/>
      <c r="P66" s="52"/>
      <c r="Q66" s="19"/>
    </row>
    <row r="67" spans="1:17" x14ac:dyDescent="0.25">
      <c r="A67" s="56"/>
      <c r="B67" s="21"/>
      <c r="C67" s="20"/>
      <c r="D67" s="27"/>
      <c r="E67" s="39"/>
      <c r="F67" s="42"/>
      <c r="G67" s="42"/>
      <c r="H67" s="42"/>
      <c r="I67" s="45"/>
      <c r="J67" s="45"/>
      <c r="K67" s="45"/>
      <c r="L67" s="49"/>
      <c r="M67" s="49"/>
      <c r="N67" s="49"/>
      <c r="O67" s="53"/>
      <c r="P67" s="53"/>
      <c r="Q67" s="22"/>
    </row>
    <row r="68" spans="1:17" x14ac:dyDescent="0.25">
      <c r="A68" s="11"/>
      <c r="B68" s="5"/>
      <c r="C68" s="13"/>
      <c r="D68" s="10" t="s">
        <v>12</v>
      </c>
      <c r="E68" s="28"/>
      <c r="F68" s="29"/>
      <c r="G68" s="29"/>
      <c r="H68" s="29"/>
      <c r="I68" s="30"/>
      <c r="J68" s="30"/>
      <c r="K68" s="30"/>
      <c r="L68" s="31"/>
      <c r="M68" s="31"/>
      <c r="N68" s="31"/>
      <c r="O68" s="32"/>
      <c r="P68" s="32"/>
      <c r="Q68" s="32"/>
    </row>
    <row r="69" spans="1:17" x14ac:dyDescent="0.25">
      <c r="A69" s="6"/>
      <c r="B69" s="7"/>
      <c r="C69" s="7"/>
      <c r="D69" s="12" t="s">
        <v>13</v>
      </c>
      <c r="E69" s="26"/>
      <c r="F69" s="1"/>
      <c r="G69" s="2"/>
      <c r="H69" s="2"/>
      <c r="I69" s="2"/>
      <c r="J69" s="2"/>
      <c r="K69" s="2"/>
      <c r="L69" s="2"/>
      <c r="M69" s="2"/>
      <c r="N69" s="2"/>
      <c r="O69" s="2"/>
      <c r="P69" s="2"/>
      <c r="Q69" s="3"/>
    </row>
  </sheetData>
  <mergeCells count="12">
    <mergeCell ref="A1:Q1"/>
    <mergeCell ref="A13:A16"/>
    <mergeCell ref="B13:B16"/>
    <mergeCell ref="C13:C16"/>
    <mergeCell ref="D13:D16"/>
    <mergeCell ref="E13:E16"/>
    <mergeCell ref="F13:K14"/>
    <mergeCell ref="L13:Q14"/>
    <mergeCell ref="F15:H15"/>
    <mergeCell ref="I15:K15"/>
    <mergeCell ref="L15:N15"/>
    <mergeCell ref="O15:Q15"/>
  </mergeCells>
  <phoneticPr fontId="6" type="noConversion"/>
  <pageMargins left="0.16" right="0.16" top="1" bottom="1" header="0.5" footer="0.5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Feuil1!Zone_d_impression</vt:lpstr>
      <vt:lpstr>Feuil2!Zone_d_impression</vt:lpstr>
    </vt:vector>
  </TitlesOfParts>
  <Company>bainter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da costa</dc:creator>
  <cp:lastModifiedBy>phenom</cp:lastModifiedBy>
  <cp:lastPrinted>2011-11-04T15:17:02Z</cp:lastPrinted>
  <dcterms:created xsi:type="dcterms:W3CDTF">2011-09-08T11:48:31Z</dcterms:created>
  <dcterms:modified xsi:type="dcterms:W3CDTF">2011-11-07T19:03:06Z</dcterms:modified>
</cp:coreProperties>
</file>