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Objets" sheetId="1" r:id="rId1"/>
  </sheets>
  <definedNames>
    <definedName name="colone_d">Objets!$D$3:$D$98</definedName>
    <definedName name="colone_e">Objets!$E$3:$E$98</definedName>
    <definedName name="colone_f">Objets!$F$3:$F$98</definedName>
    <definedName name="colone_g">Objets!$G$3:$G$98</definedName>
    <definedName name="colone_h">Objets!$H$3:$H$98</definedName>
  </definedNames>
  <calcPr calcId="144525"/>
</workbook>
</file>

<file path=xl/calcChain.xml><?xml version="1.0" encoding="utf-8"?>
<calcChain xmlns="http://schemas.openxmlformats.org/spreadsheetml/2006/main">
  <c r="L33" i="1" l="1"/>
  <c r="L31" i="1" l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1" i="1"/>
  <c r="L10" i="1"/>
  <c r="L8" i="1"/>
  <c r="L7" i="1"/>
  <c r="L5" i="1"/>
  <c r="L4" i="1"/>
  <c r="H7" i="1"/>
  <c r="H11" i="1"/>
  <c r="H15" i="1"/>
  <c r="H19" i="1"/>
  <c r="H23" i="1"/>
  <c r="H27" i="1"/>
  <c r="H31" i="1"/>
  <c r="H35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G7" i="1"/>
  <c r="G11" i="1"/>
  <c r="G15" i="1"/>
  <c r="G19" i="1"/>
  <c r="G23" i="1"/>
  <c r="G27" i="1"/>
  <c r="G31" i="1"/>
  <c r="G35" i="1"/>
  <c r="G39" i="1"/>
  <c r="G43" i="1"/>
  <c r="G47" i="1"/>
  <c r="G51" i="1"/>
  <c r="G55" i="1"/>
  <c r="G59" i="1"/>
  <c r="G63" i="1"/>
  <c r="G67" i="1"/>
  <c r="G71" i="1"/>
  <c r="G75" i="1"/>
  <c r="G79" i="1"/>
  <c r="G83" i="1"/>
  <c r="G87" i="1"/>
  <c r="G91" i="1"/>
  <c r="G95" i="1"/>
  <c r="G3" i="1"/>
  <c r="H3" i="1" s="1"/>
</calcChain>
</file>

<file path=xl/sharedStrings.xml><?xml version="1.0" encoding="utf-8"?>
<sst xmlns="http://schemas.openxmlformats.org/spreadsheetml/2006/main" count="229" uniqueCount="89">
  <si>
    <t>Nom de l'objet</t>
  </si>
  <si>
    <t>Attributs du niveau 1</t>
  </si>
  <si>
    <t>Attributs du niveau 2</t>
  </si>
  <si>
    <t xml:space="preserve">Prix d'amélioration de l'objet
(20% du prix de base) </t>
  </si>
  <si>
    <t>Prix de l'objet au niveau 1</t>
  </si>
  <si>
    <t>Prix de l'objet au niveau 2</t>
  </si>
  <si>
    <t>Devil's Talon</t>
  </si>
  <si>
    <t>Spectral Cloak</t>
  </si>
  <si>
    <t>Great Winds Sail</t>
  </si>
  <si>
    <t>Mantis Claws</t>
  </si>
  <si>
    <t>Black Pauldrons</t>
  </si>
  <si>
    <t>force</t>
  </si>
  <si>
    <t>Elusivity (spell)</t>
  </si>
  <si>
    <r>
      <t xml:space="preserve">10
20%
</t>
    </r>
    <r>
      <rPr>
        <sz val="11"/>
        <color rgb="FFFF0000"/>
        <rFont val="Calibri"/>
        <family val="2"/>
        <scheme val="minor"/>
      </rPr>
      <t>125</t>
    </r>
  </si>
  <si>
    <r>
      <t xml:space="preserve">agilité
vitesse d'attaque
</t>
    </r>
    <r>
      <rPr>
        <sz val="11"/>
        <color rgb="FFFF0000"/>
        <rFont val="Calibri"/>
        <family val="2"/>
        <scheme val="minor"/>
      </rPr>
      <t>mana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theme="4"/>
        <rFont val="Calibri"/>
        <family val="2"/>
        <scheme val="minor"/>
      </rPr>
      <t>Elusivity (spell)</t>
    </r>
  </si>
  <si>
    <t>vitesse d'attaque</t>
  </si>
  <si>
    <t>mana</t>
  </si>
  <si>
    <t>vitesse de course</t>
  </si>
  <si>
    <t>Teleport (spell)</t>
  </si>
  <si>
    <t>intelligence</t>
  </si>
  <si>
    <t>agilité</t>
  </si>
  <si>
    <t>mana régérération</t>
  </si>
  <si>
    <t>Hood of Wickedness</t>
  </si>
  <si>
    <t>Butcher's Occult Apron</t>
  </si>
  <si>
    <t>Impulse of The Squall</t>
  </si>
  <si>
    <t>Urn of Shadow</t>
  </si>
  <si>
    <t>Shadow Burn (aura)</t>
  </si>
  <si>
    <t>dommage</t>
  </si>
  <si>
    <t>armure</t>
  </si>
  <si>
    <t>dommage mêlée</t>
  </si>
  <si>
    <t>vol de vie</t>
  </si>
  <si>
    <t>hp</t>
  </si>
  <si>
    <t>Lost Gown</t>
  </si>
  <si>
    <t>Templar Aegis</t>
  </si>
  <si>
    <t>Stormwind War Horn</t>
  </si>
  <si>
    <t>Hail of Wizards</t>
  </si>
  <si>
    <t>Light Armlet</t>
  </si>
  <si>
    <t>Everlasting Barrier</t>
  </si>
  <si>
    <t>Command (aura)</t>
  </si>
  <si>
    <t>Blink (spell)</t>
  </si>
  <si>
    <t>Spell Block (spell)</t>
  </si>
  <si>
    <t xml:space="preserve"> intelligence</t>
  </si>
  <si>
    <t>dommage à distance réduit</t>
  </si>
  <si>
    <t>hp/seconde</t>
  </si>
  <si>
    <t>réduction de dommage de spell</t>
  </si>
  <si>
    <t>mana régénération</t>
  </si>
  <si>
    <t>dommage mpelée réduit</t>
  </si>
  <si>
    <t>Holy Embrace of the Haze</t>
  </si>
  <si>
    <t>Gypsy's Ancient Gage</t>
  </si>
  <si>
    <t>Spiky Cuirass</t>
  </si>
  <si>
    <t>Viking Crown</t>
  </si>
  <si>
    <t>Blade of the Elders</t>
  </si>
  <si>
    <t>Hex (spell)</t>
  </si>
  <si>
    <t>Damage Return (aura)</t>
  </si>
  <si>
    <t>Negative Armor (aura)</t>
  </si>
  <si>
    <t>dommage à distance</t>
  </si>
  <si>
    <t>White Gear</t>
  </si>
  <si>
    <t>Widow's Veil</t>
  </si>
  <si>
    <t>Sky Driller</t>
  </si>
  <si>
    <t>Conjuror's Hand</t>
  </si>
  <si>
    <t>Purge (spell)</t>
  </si>
  <si>
    <t>Force (spell)</t>
  </si>
  <si>
    <t>Statistiques des items</t>
  </si>
  <si>
    <t xml:space="preserve">Prix moyen des items au niveau 1 : </t>
  </si>
  <si>
    <t>Écart-type des prix des items au niveau 1 :</t>
  </si>
  <si>
    <t>Prix moyen des améliorations des items :</t>
  </si>
  <si>
    <t>Écart-type des améliorations des items :</t>
  </si>
  <si>
    <t xml:space="preserve">Prix moyen des items au niveau 2 : </t>
  </si>
  <si>
    <t>Écart-type des prix des items au niveau 2 :</t>
  </si>
  <si>
    <t>Nombre de "force" :</t>
  </si>
  <si>
    <t>Nombre de "intelligence" :</t>
  </si>
  <si>
    <t>Nombre de "agilité" :</t>
  </si>
  <si>
    <t>Nombre de "vitesse d'attaque"</t>
  </si>
  <si>
    <t>Nombre de "vitesse de course"</t>
  </si>
  <si>
    <t>Nombre de "hp"</t>
  </si>
  <si>
    <t>Nombre de "mana"</t>
  </si>
  <si>
    <t>Nombre de "dommage"</t>
  </si>
  <si>
    <t>Nombre de "armure"</t>
  </si>
  <si>
    <t>Nombre de "mana régénération"</t>
  </si>
  <si>
    <t>Nombre de "hp/seconde"</t>
  </si>
  <si>
    <t>Nombre de "vol de vie"</t>
  </si>
  <si>
    <t>Nombre de "dommage mêlée"</t>
  </si>
  <si>
    <t>Nombre de "dommage à distance"</t>
  </si>
  <si>
    <t>Nombre de "dommage mêlée réduit"</t>
  </si>
  <si>
    <t>Nombre de "dommage à distance réduit"</t>
  </si>
  <si>
    <t>Nombre de "réduction de dommage de spell"</t>
  </si>
  <si>
    <t>Nombre de "(spell)"</t>
  </si>
  <si>
    <t>Nombre de "(aura)"</t>
  </si>
  <si>
    <t>Nombre total de "hp"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</si>
</sst>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right" vertical="top" wrapText="1"/>
    </xf>
    <xf numFmtId="0" fontId="0" fillId="0" borderId="6" xfId="0" applyBorder="1" applyAlignment="1">
      <alignment horizontal="right" vertical="top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3" xfId="0" applyBorder="1" applyAlignment="1">
      <alignment vertical="top" wrapText="1"/>
    </xf>
    <xf numFmtId="9" fontId="0" fillId="0" borderId="2" xfId="0" applyNumberFormat="1" applyBorder="1" applyAlignment="1">
      <alignment horizontal="right" vertical="top"/>
    </xf>
    <xf numFmtId="0" fontId="1" fillId="0" borderId="6" xfId="0" applyFont="1" applyFill="1" applyBorder="1" applyAlignment="1">
      <alignment horizontal="right" vertical="top"/>
    </xf>
    <xf numFmtId="0" fontId="1" fillId="0" borderId="7" xfId="0" applyFont="1" applyFill="1" applyBorder="1" applyAlignment="1">
      <alignment vertical="top"/>
    </xf>
    <xf numFmtId="0" fontId="1" fillId="0" borderId="2" xfId="0" applyFont="1" applyBorder="1" applyAlignment="1">
      <alignment horizontal="right" vertical="top"/>
    </xf>
    <xf numFmtId="0" fontId="1" fillId="0" borderId="5" xfId="0" applyFont="1" applyBorder="1" applyAlignment="1">
      <alignment vertical="top"/>
    </xf>
    <xf numFmtId="0" fontId="0" fillId="0" borderId="2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9" fontId="0" fillId="0" borderId="2" xfId="0" applyNumberForma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9" fontId="0" fillId="0" borderId="6" xfId="0" applyNumberFormat="1" applyBorder="1" applyAlignment="1">
      <alignment vertical="top" wrapText="1"/>
    </xf>
    <xf numFmtId="9" fontId="0" fillId="0" borderId="3" xfId="0" applyNumberFormat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9" fontId="0" fillId="0" borderId="6" xfId="0" applyNumberFormat="1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9" fontId="0" fillId="0" borderId="2" xfId="0" applyNumberForma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9" fontId="0" fillId="0" borderId="3" xfId="0" applyNumberFormat="1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3" xfId="0" applyNumberFormat="1" applyFont="1" applyBorder="1" applyAlignment="1">
      <alignment vertical="top" wrapText="1"/>
    </xf>
    <xf numFmtId="0" fontId="0" fillId="0" borderId="4" xfId="0" applyNumberFormat="1" applyFont="1" applyBorder="1" applyAlignment="1">
      <alignment vertical="top" wrapText="1"/>
    </xf>
    <xf numFmtId="0" fontId="0" fillId="0" borderId="2" xfId="0" applyNumberFormat="1" applyFont="1" applyBorder="1" applyAlignment="1">
      <alignment vertical="top" wrapText="1"/>
    </xf>
    <xf numFmtId="0" fontId="0" fillId="0" borderId="5" xfId="0" applyNumberFormat="1" applyFont="1" applyBorder="1" applyAlignment="1">
      <alignment vertical="top" wrapText="1"/>
    </xf>
    <xf numFmtId="0" fontId="0" fillId="0" borderId="6" xfId="0" applyNumberFormat="1" applyFont="1" applyFill="1" applyBorder="1" applyAlignment="1">
      <alignment vertical="top" wrapText="1"/>
    </xf>
    <xf numFmtId="0" fontId="0" fillId="0" borderId="7" xfId="0" applyNumberFormat="1" applyFont="1" applyFill="1" applyBorder="1" applyAlignment="1">
      <alignment vertical="top" wrapText="1"/>
    </xf>
    <xf numFmtId="9" fontId="0" fillId="0" borderId="2" xfId="0" applyNumberFormat="1" applyFont="1" applyBorder="1" applyAlignment="1">
      <alignment vertical="top" wrapText="1"/>
    </xf>
    <xf numFmtId="0" fontId="1" fillId="0" borderId="2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2" fontId="0" fillId="2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2" borderId="1" xfId="0" applyFill="1" applyBorder="1" applyAlignment="1">
      <alignment horizontal="center" vertical="center"/>
    </xf>
    <xf numFmtId="9" fontId="0" fillId="3" borderId="2" xfId="0" applyNumberFormat="1" applyFill="1" applyBorder="1" applyAlignment="1">
      <alignment horizontal="right" vertical="top"/>
    </xf>
    <xf numFmtId="0" fontId="0" fillId="3" borderId="5" xfId="0" applyFill="1" applyBorder="1" applyAlignment="1">
      <alignment vertical="top"/>
    </xf>
    <xf numFmtId="0" fontId="0" fillId="3" borderId="6" xfId="0" applyFill="1" applyBorder="1" applyAlignment="1">
      <alignment horizontal="right" vertical="top"/>
    </xf>
    <xf numFmtId="0" fontId="0" fillId="3" borderId="7" xfId="0" applyFill="1" applyBorder="1" applyAlignment="1">
      <alignment vertical="top"/>
    </xf>
    <xf numFmtId="0" fontId="0" fillId="3" borderId="6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9" fontId="1" fillId="3" borderId="2" xfId="0" applyNumberFormat="1" applyFont="1" applyFill="1" applyBorder="1" applyAlignment="1">
      <alignment vertical="top" wrapText="1"/>
    </xf>
    <xf numFmtId="0" fontId="1" fillId="3" borderId="5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9" fontId="0" fillId="3" borderId="2" xfId="0" applyNumberFormat="1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9" fontId="0" fillId="3" borderId="3" xfId="0" applyNumberFormat="1" applyFont="1" applyFill="1" applyBorder="1" applyAlignment="1">
      <alignment vertical="top" wrapText="1"/>
    </xf>
    <xf numFmtId="0" fontId="0" fillId="3" borderId="4" xfId="0" applyFont="1" applyFill="1" applyBorder="1" applyAlignment="1">
      <alignment vertical="top" wrapText="1"/>
    </xf>
    <xf numFmtId="0" fontId="1" fillId="3" borderId="6" xfId="0" applyNumberFormat="1" applyFont="1" applyFill="1" applyBorder="1" applyAlignment="1">
      <alignment vertical="top" wrapText="1"/>
    </xf>
    <xf numFmtId="0" fontId="1" fillId="3" borderId="7" xfId="0" applyNumberFormat="1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0" fillId="3" borderId="6" xfId="0" applyNumberFormat="1" applyFont="1" applyFill="1" applyBorder="1" applyAlignment="1">
      <alignment vertical="top" wrapText="1"/>
    </xf>
    <xf numFmtId="0" fontId="0" fillId="3" borderId="7" xfId="0" applyNumberFormat="1" applyFont="1" applyFill="1" applyBorder="1" applyAlignment="1">
      <alignment vertical="top" wrapText="1"/>
    </xf>
    <xf numFmtId="9" fontId="0" fillId="3" borderId="2" xfId="0" applyNumberFormat="1" applyFont="1" applyFill="1" applyBorder="1" applyAlignment="1">
      <alignment vertical="top" wrapText="1"/>
    </xf>
    <xf numFmtId="0" fontId="0" fillId="3" borderId="5" xfId="0" applyNumberFormat="1" applyFont="1" applyFill="1" applyBorder="1" applyAlignment="1">
      <alignment vertical="top" wrapText="1"/>
    </xf>
    <xf numFmtId="0" fontId="0" fillId="2" borderId="1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" fontId="1" fillId="2" borderId="8" xfId="0" applyNumberFormat="1" applyFont="1" applyFill="1" applyBorder="1" applyAlignment="1">
      <alignment horizontal="center" vertical="center"/>
    </xf>
    <xf numFmtId="1" fontId="1" fillId="2" borderId="9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1" fontId="0" fillId="2" borderId="8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F7" workbookViewId="0">
      <selection activeCell="L33" sqref="L33"/>
    </sheetView>
  </sheetViews>
  <sheetFormatPr baseColWidth="10" defaultColWidth="9.140625" defaultRowHeight="15" x14ac:dyDescent="0.25"/>
  <cols>
    <col min="1" max="1" width="28.7109375" customWidth="1"/>
    <col min="2" max="2" width="8.7109375" customWidth="1"/>
    <col min="3" max="3" width="30.7109375" customWidth="1"/>
    <col min="4" max="4" width="8.7109375" customWidth="1"/>
    <col min="5" max="5" width="30.7109375" customWidth="1"/>
    <col min="6" max="6" width="24.7109375" customWidth="1"/>
    <col min="7" max="7" width="28.7109375" customWidth="1"/>
    <col min="8" max="8" width="24.7109375" customWidth="1"/>
    <col min="11" max="11" width="70.7109375" customWidth="1"/>
    <col min="12" max="12" width="12.7109375" customWidth="1"/>
  </cols>
  <sheetData>
    <row r="1" spans="1:12" x14ac:dyDescent="0.25">
      <c r="A1" s="88" t="s">
        <v>0</v>
      </c>
      <c r="B1" s="88" t="s">
        <v>1</v>
      </c>
      <c r="C1" s="88"/>
      <c r="D1" s="88" t="s">
        <v>2</v>
      </c>
      <c r="E1" s="88"/>
      <c r="F1" s="88" t="s">
        <v>4</v>
      </c>
      <c r="G1" s="89" t="s">
        <v>3</v>
      </c>
      <c r="H1" s="88" t="s">
        <v>5</v>
      </c>
      <c r="K1" s="88" t="s">
        <v>62</v>
      </c>
      <c r="L1" s="88"/>
    </row>
    <row r="2" spans="1:12" x14ac:dyDescent="0.25">
      <c r="A2" s="88"/>
      <c r="B2" s="88"/>
      <c r="C2" s="88"/>
      <c r="D2" s="88"/>
      <c r="E2" s="88"/>
      <c r="F2" s="88"/>
      <c r="G2" s="89"/>
      <c r="H2" s="88"/>
      <c r="K2" s="88"/>
      <c r="L2" s="88"/>
    </row>
    <row r="3" spans="1:12" ht="15" customHeight="1" x14ac:dyDescent="0.25">
      <c r="A3" s="76" t="s">
        <v>6</v>
      </c>
      <c r="B3" s="2" t="s">
        <v>13</v>
      </c>
      <c r="C3" s="4" t="s">
        <v>11</v>
      </c>
      <c r="D3" s="2" t="s">
        <v>13</v>
      </c>
      <c r="E3" s="4" t="s">
        <v>11</v>
      </c>
      <c r="F3" s="79">
        <v>1758</v>
      </c>
      <c r="G3" s="82">
        <f xml:space="preserve"> (F3*20/100)</f>
        <v>351.6</v>
      </c>
      <c r="H3" s="85">
        <f xml:space="preserve"> (F3+G3)</f>
        <v>2109.6</v>
      </c>
    </row>
    <row r="4" spans="1:12" x14ac:dyDescent="0.25">
      <c r="A4" s="77"/>
      <c r="B4" s="8">
        <v>0.15</v>
      </c>
      <c r="C4" s="5" t="s">
        <v>15</v>
      </c>
      <c r="D4" s="8">
        <v>0.15</v>
      </c>
      <c r="E4" s="5" t="s">
        <v>15</v>
      </c>
      <c r="F4" s="80"/>
      <c r="G4" s="83"/>
      <c r="H4" s="86"/>
      <c r="K4" s="1" t="s">
        <v>63</v>
      </c>
      <c r="L4" s="49">
        <f>AVERAGE(colone_f)</f>
        <v>2280.0416666666665</v>
      </c>
    </row>
    <row r="5" spans="1:12" x14ac:dyDescent="0.25">
      <c r="A5" s="77"/>
      <c r="B5" s="8"/>
      <c r="C5" s="5"/>
      <c r="D5" s="52">
        <v>0.1</v>
      </c>
      <c r="E5" s="53" t="s">
        <v>17</v>
      </c>
      <c r="F5" s="80"/>
      <c r="G5" s="83"/>
      <c r="H5" s="86"/>
      <c r="K5" s="1" t="s">
        <v>64</v>
      </c>
      <c r="L5" s="49">
        <f>STDEV(colone_f)</f>
        <v>447.00943275395684</v>
      </c>
    </row>
    <row r="6" spans="1:12" x14ac:dyDescent="0.25">
      <c r="A6" s="78"/>
      <c r="B6" s="9">
        <v>75</v>
      </c>
      <c r="C6" s="10" t="s">
        <v>16</v>
      </c>
      <c r="D6" s="9">
        <v>75</v>
      </c>
      <c r="E6" s="10" t="s">
        <v>16</v>
      </c>
      <c r="F6" s="81"/>
      <c r="G6" s="84"/>
      <c r="H6" s="87"/>
    </row>
    <row r="7" spans="1:12" ht="15" customHeight="1" x14ac:dyDescent="0.25">
      <c r="A7" s="76" t="s">
        <v>7</v>
      </c>
      <c r="B7" s="2" t="s">
        <v>13</v>
      </c>
      <c r="C7" s="4" t="s">
        <v>14</v>
      </c>
      <c r="D7" s="2" t="s">
        <v>13</v>
      </c>
      <c r="E7" s="4" t="s">
        <v>14</v>
      </c>
      <c r="F7" s="79">
        <v>1400</v>
      </c>
      <c r="G7" s="82">
        <f t="shared" ref="G7" si="0" xml:space="preserve"> (F7*20/100)</f>
        <v>280</v>
      </c>
      <c r="H7" s="85">
        <f t="shared" ref="H7" si="1" xml:space="preserve"> (F7+G7)</f>
        <v>1680</v>
      </c>
      <c r="K7" s="1" t="s">
        <v>65</v>
      </c>
      <c r="L7" s="49">
        <f>AVERAGE(colone_g)</f>
        <v>456.00833333333338</v>
      </c>
    </row>
    <row r="8" spans="1:12" x14ac:dyDescent="0.25">
      <c r="A8" s="77"/>
      <c r="B8" s="8">
        <v>0.2</v>
      </c>
      <c r="C8" s="5" t="s">
        <v>15</v>
      </c>
      <c r="D8" s="8">
        <v>0.2</v>
      </c>
      <c r="E8" s="5" t="s">
        <v>15</v>
      </c>
      <c r="F8" s="80"/>
      <c r="G8" s="83"/>
      <c r="H8" s="86"/>
      <c r="K8" s="1" t="s">
        <v>66</v>
      </c>
      <c r="L8" s="49">
        <f>STDEV(colone_g)</f>
        <v>89.401886550791133</v>
      </c>
    </row>
    <row r="9" spans="1:12" x14ac:dyDescent="0.25">
      <c r="A9" s="77"/>
      <c r="B9" s="11">
        <v>125</v>
      </c>
      <c r="C9" s="12" t="s">
        <v>16</v>
      </c>
      <c r="D9" s="11">
        <v>125</v>
      </c>
      <c r="E9" s="12" t="s">
        <v>16</v>
      </c>
      <c r="F9" s="80"/>
      <c r="G9" s="83"/>
      <c r="H9" s="86"/>
    </row>
    <row r="10" spans="1:12" x14ac:dyDescent="0.25">
      <c r="A10" s="78"/>
      <c r="B10" s="3"/>
      <c r="C10" s="6"/>
      <c r="D10" s="54"/>
      <c r="E10" s="55" t="s">
        <v>12</v>
      </c>
      <c r="F10" s="81"/>
      <c r="G10" s="84"/>
      <c r="H10" s="87"/>
      <c r="K10" s="1" t="s">
        <v>67</v>
      </c>
      <c r="L10" s="49">
        <f>AVERAGE(colone_h)</f>
        <v>2736.0499999999997</v>
      </c>
    </row>
    <row r="11" spans="1:12" x14ac:dyDescent="0.25">
      <c r="A11" s="76" t="s">
        <v>8</v>
      </c>
      <c r="B11" s="7">
        <v>20</v>
      </c>
      <c r="C11" s="4" t="s">
        <v>19</v>
      </c>
      <c r="D11" s="7">
        <v>20</v>
      </c>
      <c r="E11" s="4" t="s">
        <v>19</v>
      </c>
      <c r="F11" s="79">
        <v>1912</v>
      </c>
      <c r="G11" s="82">
        <f t="shared" ref="G11" si="2" xml:space="preserve"> (F11*20/100)</f>
        <v>382.4</v>
      </c>
      <c r="H11" s="85">
        <f t="shared" ref="H11" si="3" xml:space="preserve"> (F11+G11)</f>
        <v>2294.4</v>
      </c>
      <c r="K11" s="1" t="s">
        <v>68</v>
      </c>
      <c r="L11" s="49">
        <f>STDEV(colone_h)</f>
        <v>536.41131930474955</v>
      </c>
    </row>
    <row r="12" spans="1:12" x14ac:dyDescent="0.25">
      <c r="A12" s="77"/>
      <c r="B12" s="17">
        <v>0.1</v>
      </c>
      <c r="C12" s="15" t="s">
        <v>17</v>
      </c>
      <c r="D12" s="17">
        <v>0.1</v>
      </c>
      <c r="E12" s="15" t="s">
        <v>17</v>
      </c>
      <c r="F12" s="80"/>
      <c r="G12" s="83"/>
      <c r="H12" s="86"/>
    </row>
    <row r="13" spans="1:12" x14ac:dyDescent="0.25">
      <c r="A13" s="77"/>
      <c r="B13" s="18">
        <v>125</v>
      </c>
      <c r="C13" s="19" t="s">
        <v>16</v>
      </c>
      <c r="D13" s="18">
        <v>125</v>
      </c>
      <c r="E13" s="19" t="s">
        <v>16</v>
      </c>
      <c r="F13" s="80"/>
      <c r="G13" s="83"/>
      <c r="H13" s="86"/>
      <c r="K13" s="1" t="s">
        <v>69</v>
      </c>
      <c r="L13" s="51">
        <f>COUNTIF(colone_e,"*force")</f>
        <v>6</v>
      </c>
    </row>
    <row r="14" spans="1:12" x14ac:dyDescent="0.25">
      <c r="A14" s="78"/>
      <c r="B14" s="14"/>
      <c r="C14" s="16"/>
      <c r="D14" s="56"/>
      <c r="E14" s="57" t="s">
        <v>18</v>
      </c>
      <c r="F14" s="81"/>
      <c r="G14" s="84"/>
      <c r="H14" s="87"/>
      <c r="K14" s="1" t="s">
        <v>70</v>
      </c>
      <c r="L14" s="51">
        <f>COUNTIF(colone_e,"*intelligence")</f>
        <v>6</v>
      </c>
    </row>
    <row r="15" spans="1:12" x14ac:dyDescent="0.25">
      <c r="A15" s="76" t="s">
        <v>9</v>
      </c>
      <c r="B15" s="7">
        <v>15</v>
      </c>
      <c r="C15" s="4" t="s">
        <v>20</v>
      </c>
      <c r="D15" s="7">
        <v>15</v>
      </c>
      <c r="E15" s="4" t="s">
        <v>20</v>
      </c>
      <c r="F15" s="79">
        <v>2174</v>
      </c>
      <c r="G15" s="82">
        <f t="shared" ref="G15" si="4" xml:space="preserve"> (F15*20/100)</f>
        <v>434.8</v>
      </c>
      <c r="H15" s="85">
        <f t="shared" ref="H15" si="5" xml:space="preserve"> (F15+G15)</f>
        <v>2608.8000000000002</v>
      </c>
      <c r="K15" s="1" t="s">
        <v>71</v>
      </c>
      <c r="L15" s="51">
        <f>COUNTIF(colone_e,"*agilité")</f>
        <v>7</v>
      </c>
    </row>
    <row r="16" spans="1:12" x14ac:dyDescent="0.25">
      <c r="A16" s="77"/>
      <c r="B16" s="17">
        <v>0.2</v>
      </c>
      <c r="C16" s="15" t="s">
        <v>15</v>
      </c>
      <c r="D16" s="17">
        <v>0.2</v>
      </c>
      <c r="E16" s="15" t="s">
        <v>15</v>
      </c>
      <c r="F16" s="80"/>
      <c r="G16" s="83"/>
      <c r="H16" s="86"/>
      <c r="K16" s="1" t="s">
        <v>72</v>
      </c>
      <c r="L16" s="51">
        <f>COUNTIF(colone_e,"*vitesse d'attaque")</f>
        <v>7</v>
      </c>
    </row>
    <row r="17" spans="1:12" x14ac:dyDescent="0.25">
      <c r="A17" s="77"/>
      <c r="B17" s="17"/>
      <c r="C17" s="15"/>
      <c r="D17" s="58">
        <v>0.35</v>
      </c>
      <c r="E17" s="59" t="s">
        <v>45</v>
      </c>
      <c r="F17" s="80"/>
      <c r="G17" s="83"/>
      <c r="H17" s="86"/>
      <c r="K17" s="50" t="s">
        <v>73</v>
      </c>
      <c r="L17" s="51">
        <f>COUNTIF(colone_e,"*vitesse de course")</f>
        <v>8</v>
      </c>
    </row>
    <row r="18" spans="1:12" x14ac:dyDescent="0.25">
      <c r="A18" s="78"/>
      <c r="B18" s="20">
        <v>75</v>
      </c>
      <c r="C18" s="21" t="s">
        <v>16</v>
      </c>
      <c r="D18" s="20">
        <v>75</v>
      </c>
      <c r="E18" s="21" t="s">
        <v>16</v>
      </c>
      <c r="F18" s="81"/>
      <c r="G18" s="84"/>
      <c r="H18" s="87"/>
      <c r="K18" s="50" t="s">
        <v>74</v>
      </c>
      <c r="L18" s="51">
        <f>COUNTIF(colone_e,"*hp")</f>
        <v>9</v>
      </c>
    </row>
    <row r="19" spans="1:12" x14ac:dyDescent="0.25">
      <c r="A19" s="76" t="s">
        <v>10</v>
      </c>
      <c r="B19" s="7">
        <v>20</v>
      </c>
      <c r="C19" s="4" t="s">
        <v>27</v>
      </c>
      <c r="D19" s="7">
        <v>20</v>
      </c>
      <c r="E19" s="4" t="s">
        <v>27</v>
      </c>
      <c r="F19" s="79">
        <v>1938</v>
      </c>
      <c r="G19" s="82">
        <f t="shared" ref="G19" si="6" xml:space="preserve"> (F19*20/100)</f>
        <v>387.6</v>
      </c>
      <c r="H19" s="85">
        <f t="shared" ref="H19" si="7" xml:space="preserve"> (F19+G19)</f>
        <v>2325.6</v>
      </c>
      <c r="K19" s="50" t="s">
        <v>75</v>
      </c>
      <c r="L19" s="51">
        <f>COUNTIF(colone_e,"*mana")</f>
        <v>10</v>
      </c>
    </row>
    <row r="20" spans="1:12" x14ac:dyDescent="0.25">
      <c r="A20" s="77"/>
      <c r="B20" s="17">
        <v>0.15</v>
      </c>
      <c r="C20" s="15" t="s">
        <v>15</v>
      </c>
      <c r="D20" s="17">
        <v>0.15</v>
      </c>
      <c r="E20" s="15" t="s">
        <v>15</v>
      </c>
      <c r="F20" s="80"/>
      <c r="G20" s="83"/>
      <c r="H20" s="86"/>
      <c r="K20" s="50" t="s">
        <v>76</v>
      </c>
      <c r="L20" s="51">
        <f>COUNTIF(colone_e,"*dommage")</f>
        <v>3</v>
      </c>
    </row>
    <row r="21" spans="1:12" x14ac:dyDescent="0.25">
      <c r="A21" s="77"/>
      <c r="B21" s="13"/>
      <c r="C21" s="15"/>
      <c r="D21" s="60">
        <v>125</v>
      </c>
      <c r="E21" s="59" t="s">
        <v>16</v>
      </c>
      <c r="F21" s="80"/>
      <c r="G21" s="83"/>
      <c r="H21" s="86"/>
      <c r="K21" s="50" t="s">
        <v>77</v>
      </c>
      <c r="L21" s="51">
        <f>COUNTIF(colone_e,"*armure")</f>
        <v>6</v>
      </c>
    </row>
    <row r="22" spans="1:12" x14ac:dyDescent="0.25">
      <c r="A22" s="78"/>
      <c r="B22" s="14">
        <v>2</v>
      </c>
      <c r="C22" s="16" t="s">
        <v>28</v>
      </c>
      <c r="D22" s="14">
        <v>2</v>
      </c>
      <c r="E22" s="16" t="s">
        <v>28</v>
      </c>
      <c r="F22" s="81"/>
      <c r="G22" s="84"/>
      <c r="H22" s="87"/>
      <c r="K22" s="50" t="s">
        <v>78</v>
      </c>
      <c r="L22" s="51">
        <f>COUNTIF(colone_e,"*régénération")</f>
        <v>3</v>
      </c>
    </row>
    <row r="23" spans="1:12" x14ac:dyDescent="0.25">
      <c r="A23" s="76" t="s">
        <v>22</v>
      </c>
      <c r="B23" s="7">
        <v>15</v>
      </c>
      <c r="C23" s="4" t="s">
        <v>11</v>
      </c>
      <c r="D23" s="7">
        <v>15</v>
      </c>
      <c r="E23" s="4" t="s">
        <v>11</v>
      </c>
      <c r="F23" s="90">
        <v>2215</v>
      </c>
      <c r="G23" s="82">
        <f t="shared" ref="G23" si="8" xml:space="preserve"> (F23*20/100)</f>
        <v>443</v>
      </c>
      <c r="H23" s="85">
        <f t="shared" ref="H23" si="9" xml:space="preserve"> (F23+G23)</f>
        <v>2658</v>
      </c>
      <c r="K23" s="50" t="s">
        <v>79</v>
      </c>
      <c r="L23" s="51">
        <f>COUNTIF(colone_e,"*hp/seconde")</f>
        <v>5</v>
      </c>
    </row>
    <row r="24" spans="1:12" x14ac:dyDescent="0.25">
      <c r="A24" s="77"/>
      <c r="B24" s="13">
        <v>10</v>
      </c>
      <c r="C24" s="15" t="s">
        <v>19</v>
      </c>
      <c r="D24" s="13">
        <v>10</v>
      </c>
      <c r="E24" s="15" t="s">
        <v>19</v>
      </c>
      <c r="F24" s="91"/>
      <c r="G24" s="83"/>
      <c r="H24" s="86"/>
      <c r="K24" s="50" t="s">
        <v>80</v>
      </c>
      <c r="L24" s="51">
        <f>COUNTIF(colone_e,"*vol de vie")</f>
        <v>1</v>
      </c>
    </row>
    <row r="25" spans="1:12" x14ac:dyDescent="0.25">
      <c r="A25" s="77"/>
      <c r="B25" s="17"/>
      <c r="C25" s="15"/>
      <c r="D25" s="61">
        <v>0.15</v>
      </c>
      <c r="E25" s="62" t="s">
        <v>17</v>
      </c>
      <c r="F25" s="91"/>
      <c r="G25" s="83"/>
      <c r="H25" s="86"/>
      <c r="K25" s="50" t="s">
        <v>81</v>
      </c>
      <c r="L25" s="51">
        <f>COUNTIF(colone_e,"*dommage mêlée")</f>
        <v>3</v>
      </c>
    </row>
    <row r="26" spans="1:12" x14ac:dyDescent="0.25">
      <c r="A26" s="78"/>
      <c r="B26" s="22">
        <v>0.35</v>
      </c>
      <c r="C26" s="16" t="s">
        <v>21</v>
      </c>
      <c r="D26" s="22">
        <v>0.35</v>
      </c>
      <c r="E26" s="16" t="s">
        <v>21</v>
      </c>
      <c r="F26" s="92"/>
      <c r="G26" s="84"/>
      <c r="H26" s="87"/>
      <c r="K26" s="50" t="s">
        <v>82</v>
      </c>
      <c r="L26" s="51">
        <f>COUNTIF(colone_e,"*dommage à distance")</f>
        <v>5</v>
      </c>
    </row>
    <row r="27" spans="1:12" x14ac:dyDescent="0.25">
      <c r="A27" s="76" t="s">
        <v>23</v>
      </c>
      <c r="B27" s="7">
        <v>10</v>
      </c>
      <c r="C27" s="4" t="s">
        <v>20</v>
      </c>
      <c r="D27" s="7">
        <v>10</v>
      </c>
      <c r="E27" s="4" t="s">
        <v>20</v>
      </c>
      <c r="F27" s="79">
        <v>2138</v>
      </c>
      <c r="G27" s="82">
        <f t="shared" ref="G27" si="10" xml:space="preserve"> (F27*20/100)</f>
        <v>427.6</v>
      </c>
      <c r="H27" s="85">
        <f t="shared" ref="H27" si="11" xml:space="preserve"> (F27+G27)</f>
        <v>2565.6</v>
      </c>
      <c r="K27" s="50" t="s">
        <v>83</v>
      </c>
      <c r="L27" s="51">
        <f>COUNTIF(colone_e,"*dommage mêlée réduit")</f>
        <v>0</v>
      </c>
    </row>
    <row r="28" spans="1:12" x14ac:dyDescent="0.25">
      <c r="A28" s="77"/>
      <c r="B28" s="17"/>
      <c r="C28" s="15"/>
      <c r="D28" s="61">
        <v>0.15</v>
      </c>
      <c r="E28" s="62" t="s">
        <v>29</v>
      </c>
      <c r="F28" s="80"/>
      <c r="G28" s="83"/>
      <c r="H28" s="86"/>
      <c r="K28" s="50" t="s">
        <v>84</v>
      </c>
      <c r="L28" s="51">
        <f>COUNTIF(colone_e,"*dommage à distance réduit")</f>
        <v>1</v>
      </c>
    </row>
    <row r="29" spans="1:12" x14ac:dyDescent="0.25">
      <c r="A29" s="77"/>
      <c r="B29" s="17">
        <v>0.1</v>
      </c>
      <c r="C29" s="15" t="s">
        <v>30</v>
      </c>
      <c r="D29" s="17">
        <v>0.1</v>
      </c>
      <c r="E29" s="15" t="s">
        <v>30</v>
      </c>
      <c r="F29" s="80"/>
      <c r="G29" s="83"/>
      <c r="H29" s="86"/>
      <c r="K29" s="50" t="s">
        <v>85</v>
      </c>
      <c r="L29" s="51">
        <f>COUNTIF(colone_e,"*de spell")</f>
        <v>2</v>
      </c>
    </row>
    <row r="30" spans="1:12" x14ac:dyDescent="0.25">
      <c r="A30" s="78"/>
      <c r="B30" s="20">
        <v>75</v>
      </c>
      <c r="C30" s="21" t="s">
        <v>16</v>
      </c>
      <c r="D30" s="20">
        <v>75</v>
      </c>
      <c r="E30" s="21" t="s">
        <v>16</v>
      </c>
      <c r="F30" s="81"/>
      <c r="G30" s="84"/>
      <c r="H30" s="87"/>
      <c r="K30" s="50" t="s">
        <v>86</v>
      </c>
      <c r="L30" s="51">
        <f>COUNTIF(colone_e,"*(spell)")</f>
        <v>8</v>
      </c>
    </row>
    <row r="31" spans="1:12" x14ac:dyDescent="0.25">
      <c r="A31" s="76" t="s">
        <v>24</v>
      </c>
      <c r="B31" s="23">
        <v>0.2</v>
      </c>
      <c r="C31" s="4" t="s">
        <v>29</v>
      </c>
      <c r="D31" s="23">
        <v>0.2</v>
      </c>
      <c r="E31" s="4" t="s">
        <v>29</v>
      </c>
      <c r="F31" s="79">
        <v>2112</v>
      </c>
      <c r="G31" s="82">
        <f t="shared" ref="G31" si="12" xml:space="preserve"> (F31*20/100)</f>
        <v>422.4</v>
      </c>
      <c r="H31" s="85">
        <f t="shared" ref="H31" si="13" xml:space="preserve"> (F31+G31)</f>
        <v>2534.4</v>
      </c>
      <c r="K31" s="1" t="s">
        <v>87</v>
      </c>
      <c r="L31" s="51">
        <f>COUNTIF(colone_e,"*(aura)")</f>
        <v>4</v>
      </c>
    </row>
    <row r="32" spans="1:12" x14ac:dyDescent="0.25">
      <c r="A32" s="77"/>
      <c r="B32" s="17">
        <v>0.1</v>
      </c>
      <c r="C32" s="15" t="s">
        <v>17</v>
      </c>
      <c r="D32" s="17">
        <v>0.1</v>
      </c>
      <c r="E32" s="15" t="s">
        <v>17</v>
      </c>
      <c r="F32" s="80"/>
      <c r="G32" s="83"/>
      <c r="H32" s="86"/>
    </row>
    <row r="33" spans="1:12" x14ac:dyDescent="0.25">
      <c r="A33" s="77"/>
      <c r="B33" s="13"/>
      <c r="C33" s="15"/>
      <c r="D33" s="60">
        <v>150</v>
      </c>
      <c r="E33" s="59" t="s">
        <v>31</v>
      </c>
      <c r="F33" s="80"/>
      <c r="G33" s="83"/>
      <c r="H33" s="86"/>
      <c r="K33" s="1" t="s">
        <v>88</v>
      </c>
      <c r="L33" s="75" t="e">
        <f>SUMPRODUCT((E4:E98="hp")*(D4:D98))</f>
        <v>#VALUE!</v>
      </c>
    </row>
    <row r="34" spans="1:12" x14ac:dyDescent="0.25">
      <c r="A34" s="78"/>
      <c r="B34" s="20">
        <v>75</v>
      </c>
      <c r="C34" s="21" t="s">
        <v>16</v>
      </c>
      <c r="D34" s="20">
        <v>75</v>
      </c>
      <c r="E34" s="21" t="s">
        <v>16</v>
      </c>
      <c r="F34" s="81"/>
      <c r="G34" s="84"/>
      <c r="H34" s="87"/>
    </row>
    <row r="35" spans="1:12" x14ac:dyDescent="0.25">
      <c r="A35" s="76" t="s">
        <v>25</v>
      </c>
      <c r="B35" s="7">
        <v>15</v>
      </c>
      <c r="C35" s="4" t="s">
        <v>19</v>
      </c>
      <c r="D35" s="7">
        <v>15</v>
      </c>
      <c r="E35" s="4" t="s">
        <v>19</v>
      </c>
      <c r="F35" s="90">
        <v>2350</v>
      </c>
      <c r="G35" s="82">
        <f t="shared" ref="G35" si="14" xml:space="preserve"> (F35*20/100)</f>
        <v>470</v>
      </c>
      <c r="H35" s="85">
        <f t="shared" ref="H35" si="15" xml:space="preserve"> (F35+G35)</f>
        <v>2820</v>
      </c>
    </row>
    <row r="36" spans="1:12" x14ac:dyDescent="0.25">
      <c r="A36" s="77"/>
      <c r="B36" s="13">
        <v>5</v>
      </c>
      <c r="C36" s="15" t="s">
        <v>11</v>
      </c>
      <c r="D36" s="13">
        <v>5</v>
      </c>
      <c r="E36" s="15" t="s">
        <v>11</v>
      </c>
      <c r="F36" s="91"/>
      <c r="G36" s="83"/>
      <c r="H36" s="86"/>
    </row>
    <row r="37" spans="1:12" x14ac:dyDescent="0.25">
      <c r="A37" s="77"/>
      <c r="B37" s="13">
        <v>2</v>
      </c>
      <c r="C37" s="15" t="s">
        <v>28</v>
      </c>
      <c r="D37" s="13">
        <v>2</v>
      </c>
      <c r="E37" s="15" t="s">
        <v>28</v>
      </c>
      <c r="F37" s="91"/>
      <c r="G37" s="83"/>
      <c r="H37" s="86"/>
    </row>
    <row r="38" spans="1:12" x14ac:dyDescent="0.25">
      <c r="A38" s="78"/>
      <c r="B38" s="14"/>
      <c r="C38" s="16"/>
      <c r="D38" s="56"/>
      <c r="E38" s="57" t="s">
        <v>26</v>
      </c>
      <c r="F38" s="92"/>
      <c r="G38" s="84"/>
      <c r="H38" s="87"/>
    </row>
    <row r="39" spans="1:12" x14ac:dyDescent="0.25">
      <c r="A39" s="76" t="s">
        <v>32</v>
      </c>
      <c r="B39" s="7">
        <v>15</v>
      </c>
      <c r="C39" s="4" t="s">
        <v>41</v>
      </c>
      <c r="D39" s="7">
        <v>15</v>
      </c>
      <c r="E39" s="4" t="s">
        <v>41</v>
      </c>
      <c r="F39" s="79">
        <v>2038</v>
      </c>
      <c r="G39" s="82">
        <f t="shared" ref="G39" si="16" xml:space="preserve"> (F39*20/100)</f>
        <v>407.6</v>
      </c>
      <c r="H39" s="85">
        <f t="shared" ref="H39" si="17" xml:space="preserve"> (F39+G39)</f>
        <v>2445.6</v>
      </c>
    </row>
    <row r="40" spans="1:12" x14ac:dyDescent="0.25">
      <c r="A40" s="77"/>
      <c r="B40" s="13">
        <v>15</v>
      </c>
      <c r="C40" s="15" t="s">
        <v>42</v>
      </c>
      <c r="D40" s="13">
        <v>15</v>
      </c>
      <c r="E40" s="15" t="s">
        <v>42</v>
      </c>
      <c r="F40" s="80"/>
      <c r="G40" s="83"/>
      <c r="H40" s="86"/>
    </row>
    <row r="41" spans="1:12" x14ac:dyDescent="0.25">
      <c r="A41" s="77"/>
      <c r="B41" s="27"/>
      <c r="C41" s="28"/>
      <c r="D41" s="63">
        <v>4</v>
      </c>
      <c r="E41" s="62" t="s">
        <v>28</v>
      </c>
      <c r="F41" s="80"/>
      <c r="G41" s="83"/>
      <c r="H41" s="86"/>
    </row>
    <row r="42" spans="1:12" x14ac:dyDescent="0.25">
      <c r="A42" s="78"/>
      <c r="B42" s="30">
        <v>125</v>
      </c>
      <c r="C42" s="31" t="s">
        <v>16</v>
      </c>
      <c r="D42" s="30">
        <v>125</v>
      </c>
      <c r="E42" s="31" t="s">
        <v>16</v>
      </c>
      <c r="F42" s="81"/>
      <c r="G42" s="84"/>
      <c r="H42" s="87"/>
    </row>
    <row r="43" spans="1:12" x14ac:dyDescent="0.25">
      <c r="A43" s="76" t="s">
        <v>33</v>
      </c>
      <c r="B43" s="7">
        <v>15</v>
      </c>
      <c r="C43" s="4" t="s">
        <v>11</v>
      </c>
      <c r="D43" s="7">
        <v>15</v>
      </c>
      <c r="E43" s="4" t="s">
        <v>11</v>
      </c>
      <c r="F43" s="79">
        <v>1875</v>
      </c>
      <c r="G43" s="82">
        <f t="shared" ref="G43" si="18" xml:space="preserve"> (F43*20/100)</f>
        <v>375</v>
      </c>
      <c r="H43" s="85">
        <f t="shared" ref="H43" si="19" xml:space="preserve"> (F43+G43)</f>
        <v>2250</v>
      </c>
    </row>
    <row r="44" spans="1:12" x14ac:dyDescent="0.25">
      <c r="A44" s="77"/>
      <c r="B44" s="27"/>
      <c r="C44" s="28"/>
      <c r="D44" s="60">
        <v>5</v>
      </c>
      <c r="E44" s="59" t="s">
        <v>43</v>
      </c>
      <c r="F44" s="80"/>
      <c r="G44" s="83"/>
      <c r="H44" s="86"/>
    </row>
    <row r="45" spans="1:12" x14ac:dyDescent="0.25">
      <c r="A45" s="77"/>
      <c r="B45" s="17">
        <v>0.1</v>
      </c>
      <c r="C45" s="15" t="s">
        <v>44</v>
      </c>
      <c r="D45" s="17">
        <v>0.1</v>
      </c>
      <c r="E45" s="15" t="s">
        <v>44</v>
      </c>
      <c r="F45" s="80"/>
      <c r="G45" s="83"/>
      <c r="H45" s="86"/>
    </row>
    <row r="46" spans="1:12" x14ac:dyDescent="0.25">
      <c r="A46" s="78"/>
      <c r="B46" s="30">
        <v>150</v>
      </c>
      <c r="C46" s="31" t="s">
        <v>31</v>
      </c>
      <c r="D46" s="30">
        <v>150</v>
      </c>
      <c r="E46" s="31" t="s">
        <v>31</v>
      </c>
      <c r="F46" s="81"/>
      <c r="G46" s="84"/>
      <c r="H46" s="87"/>
    </row>
    <row r="47" spans="1:12" x14ac:dyDescent="0.25">
      <c r="A47" s="76" t="s">
        <v>34</v>
      </c>
      <c r="B47" s="32">
        <v>15</v>
      </c>
      <c r="C47" s="33" t="s">
        <v>27</v>
      </c>
      <c r="D47" s="32">
        <v>15</v>
      </c>
      <c r="E47" s="33" t="s">
        <v>27</v>
      </c>
      <c r="F47" s="79">
        <v>1850</v>
      </c>
      <c r="G47" s="82">
        <f t="shared" ref="G47" si="20" xml:space="preserve"> (F47*20/100)</f>
        <v>370</v>
      </c>
      <c r="H47" s="85">
        <f t="shared" ref="H47" si="21" xml:space="preserve"> (F47+G47)</f>
        <v>2220</v>
      </c>
    </row>
    <row r="48" spans="1:12" x14ac:dyDescent="0.25">
      <c r="A48" s="77"/>
      <c r="B48" s="18">
        <v>200</v>
      </c>
      <c r="C48" s="19" t="s">
        <v>31</v>
      </c>
      <c r="D48" s="18">
        <v>200</v>
      </c>
      <c r="E48" s="19" t="s">
        <v>31</v>
      </c>
      <c r="F48" s="80"/>
      <c r="G48" s="83"/>
      <c r="H48" s="86"/>
    </row>
    <row r="49" spans="1:8" x14ac:dyDescent="0.25">
      <c r="A49" s="77"/>
      <c r="B49" s="13">
        <v>2</v>
      </c>
      <c r="C49" s="15" t="s">
        <v>28</v>
      </c>
      <c r="D49" s="13">
        <v>2</v>
      </c>
      <c r="E49" s="15" t="s">
        <v>28</v>
      </c>
      <c r="F49" s="80"/>
      <c r="G49" s="83"/>
      <c r="H49" s="86"/>
    </row>
    <row r="50" spans="1:8" x14ac:dyDescent="0.25">
      <c r="A50" s="78"/>
      <c r="B50" s="24"/>
      <c r="C50" s="25"/>
      <c r="D50" s="56"/>
      <c r="E50" s="57" t="s">
        <v>38</v>
      </c>
      <c r="F50" s="81"/>
      <c r="G50" s="84"/>
      <c r="H50" s="87"/>
    </row>
    <row r="51" spans="1:8" x14ac:dyDescent="0.25">
      <c r="A51" s="76" t="s">
        <v>35</v>
      </c>
      <c r="B51" s="7">
        <v>20</v>
      </c>
      <c r="C51" s="4" t="s">
        <v>19</v>
      </c>
      <c r="D51" s="7">
        <v>20</v>
      </c>
      <c r="E51" s="4" t="s">
        <v>19</v>
      </c>
      <c r="F51" s="90">
        <v>2450</v>
      </c>
      <c r="G51" s="82">
        <f t="shared" ref="G51" si="22" xml:space="preserve"> (F51*20/100)</f>
        <v>490</v>
      </c>
      <c r="H51" s="85">
        <f t="shared" ref="H51" si="23" xml:space="preserve"> (F51+G51)</f>
        <v>2940</v>
      </c>
    </row>
    <row r="52" spans="1:8" x14ac:dyDescent="0.25">
      <c r="A52" s="77"/>
      <c r="B52" s="13">
        <v>10</v>
      </c>
      <c r="C52" s="15" t="s">
        <v>20</v>
      </c>
      <c r="D52" s="13">
        <v>10</v>
      </c>
      <c r="E52" s="15" t="s">
        <v>20</v>
      </c>
      <c r="F52" s="91"/>
      <c r="G52" s="83"/>
      <c r="H52" s="86"/>
    </row>
    <row r="53" spans="1:8" x14ac:dyDescent="0.25">
      <c r="A53" s="77"/>
      <c r="B53" s="29"/>
      <c r="C53" s="28"/>
      <c r="D53" s="61">
        <v>0.1</v>
      </c>
      <c r="E53" s="62" t="s">
        <v>17</v>
      </c>
      <c r="F53" s="91"/>
      <c r="G53" s="83"/>
      <c r="H53" s="86"/>
    </row>
    <row r="54" spans="1:8" x14ac:dyDescent="0.25">
      <c r="A54" s="78"/>
      <c r="B54" s="26">
        <v>0.5</v>
      </c>
      <c r="C54" s="25" t="s">
        <v>45</v>
      </c>
      <c r="D54" s="26">
        <v>0.5</v>
      </c>
      <c r="E54" s="25" t="s">
        <v>45</v>
      </c>
      <c r="F54" s="92"/>
      <c r="G54" s="84"/>
      <c r="H54" s="87"/>
    </row>
    <row r="55" spans="1:8" x14ac:dyDescent="0.25">
      <c r="A55" s="76" t="s">
        <v>36</v>
      </c>
      <c r="B55" s="7">
        <v>10</v>
      </c>
      <c r="C55" s="4" t="s">
        <v>20</v>
      </c>
      <c r="D55" s="7">
        <v>10</v>
      </c>
      <c r="E55" s="4" t="s">
        <v>20</v>
      </c>
      <c r="F55" s="90">
        <v>2525</v>
      </c>
      <c r="G55" s="82">
        <f t="shared" ref="G55" si="24" xml:space="preserve"> (F55*20/100)</f>
        <v>505</v>
      </c>
      <c r="H55" s="85">
        <f t="shared" ref="H55" si="25" xml:space="preserve"> (F55+G55)</f>
        <v>3030</v>
      </c>
    </row>
    <row r="56" spans="1:8" x14ac:dyDescent="0.25">
      <c r="A56" s="77"/>
      <c r="B56" s="13">
        <v>10</v>
      </c>
      <c r="C56" s="15" t="s">
        <v>43</v>
      </c>
      <c r="D56" s="13">
        <v>10</v>
      </c>
      <c r="E56" s="15" t="s">
        <v>43</v>
      </c>
      <c r="F56" s="91"/>
      <c r="G56" s="83"/>
      <c r="H56" s="86"/>
    </row>
    <row r="57" spans="1:8" x14ac:dyDescent="0.25">
      <c r="A57" s="77"/>
      <c r="B57" s="17">
        <v>0.15</v>
      </c>
      <c r="C57" s="15" t="s">
        <v>17</v>
      </c>
      <c r="D57" s="17">
        <v>0.15</v>
      </c>
      <c r="E57" s="15" t="s">
        <v>17</v>
      </c>
      <c r="F57" s="91"/>
      <c r="G57" s="83"/>
      <c r="H57" s="86"/>
    </row>
    <row r="58" spans="1:8" x14ac:dyDescent="0.25">
      <c r="A58" s="78"/>
      <c r="B58" s="24"/>
      <c r="C58" s="25"/>
      <c r="D58" s="56"/>
      <c r="E58" s="57" t="s">
        <v>39</v>
      </c>
      <c r="F58" s="92"/>
      <c r="G58" s="84"/>
      <c r="H58" s="87"/>
    </row>
    <row r="59" spans="1:8" x14ac:dyDescent="0.25">
      <c r="A59" s="76" t="s">
        <v>37</v>
      </c>
      <c r="B59" s="23">
        <v>0.15</v>
      </c>
      <c r="C59" s="4" t="s">
        <v>15</v>
      </c>
      <c r="D59" s="23">
        <v>0.15</v>
      </c>
      <c r="E59" s="4" t="s">
        <v>15</v>
      </c>
      <c r="F59" s="79">
        <v>2300</v>
      </c>
      <c r="G59" s="82">
        <f t="shared" ref="G59" si="26" xml:space="preserve"> (F59*20/100)</f>
        <v>460</v>
      </c>
      <c r="H59" s="85">
        <f t="shared" ref="H59" si="27" xml:space="preserve"> (F59+G59)</f>
        <v>2760</v>
      </c>
    </row>
    <row r="60" spans="1:8" x14ac:dyDescent="0.25">
      <c r="A60" s="77"/>
      <c r="B60" s="13">
        <v>20</v>
      </c>
      <c r="C60" s="15" t="s">
        <v>46</v>
      </c>
      <c r="D60" s="13">
        <v>20</v>
      </c>
      <c r="E60" s="15" t="s">
        <v>46</v>
      </c>
      <c r="F60" s="80"/>
      <c r="G60" s="83"/>
      <c r="H60" s="86"/>
    </row>
    <row r="61" spans="1:8" x14ac:dyDescent="0.25">
      <c r="A61" s="77"/>
      <c r="B61" s="18">
        <v>150</v>
      </c>
      <c r="C61" s="19" t="s">
        <v>31</v>
      </c>
      <c r="D61" s="18">
        <v>150</v>
      </c>
      <c r="E61" s="19" t="s">
        <v>31</v>
      </c>
      <c r="F61" s="80"/>
      <c r="G61" s="83"/>
      <c r="H61" s="86"/>
    </row>
    <row r="62" spans="1:8" x14ac:dyDescent="0.25">
      <c r="A62" s="78"/>
      <c r="B62" s="24"/>
      <c r="C62" s="25"/>
      <c r="D62" s="56"/>
      <c r="E62" s="57" t="s">
        <v>40</v>
      </c>
      <c r="F62" s="81"/>
      <c r="G62" s="84"/>
      <c r="H62" s="87"/>
    </row>
    <row r="63" spans="1:8" x14ac:dyDescent="0.25">
      <c r="A63" s="76" t="s">
        <v>47</v>
      </c>
      <c r="B63" s="34"/>
      <c r="C63" s="35"/>
      <c r="D63" s="64">
        <v>0.2</v>
      </c>
      <c r="E63" s="65" t="s">
        <v>55</v>
      </c>
      <c r="F63" s="79">
        <v>2888</v>
      </c>
      <c r="G63" s="82">
        <f t="shared" ref="G63" si="28" xml:space="preserve"> (F63*20/100)</f>
        <v>577.6</v>
      </c>
      <c r="H63" s="85">
        <f t="shared" ref="H63" si="29" xml:space="preserve"> (F63+G63)</f>
        <v>3465.6</v>
      </c>
    </row>
    <row r="64" spans="1:8" x14ac:dyDescent="0.25">
      <c r="A64" s="77"/>
      <c r="B64" s="36">
        <v>10</v>
      </c>
      <c r="C64" s="37" t="s">
        <v>43</v>
      </c>
      <c r="D64" s="36">
        <v>10</v>
      </c>
      <c r="E64" s="37" t="s">
        <v>43</v>
      </c>
      <c r="F64" s="80"/>
      <c r="G64" s="83"/>
      <c r="H64" s="86"/>
    </row>
    <row r="65" spans="1:8" x14ac:dyDescent="0.25">
      <c r="A65" s="77"/>
      <c r="B65" s="36">
        <v>4</v>
      </c>
      <c r="C65" s="37" t="s">
        <v>28</v>
      </c>
      <c r="D65" s="69">
        <v>4</v>
      </c>
      <c r="E65" s="70" t="s">
        <v>28</v>
      </c>
      <c r="F65" s="80"/>
      <c r="G65" s="83"/>
      <c r="H65" s="86"/>
    </row>
    <row r="66" spans="1:8" x14ac:dyDescent="0.25">
      <c r="A66" s="78"/>
      <c r="B66" s="30">
        <v>175</v>
      </c>
      <c r="C66" s="68" t="s">
        <v>31</v>
      </c>
      <c r="D66" s="30">
        <v>175</v>
      </c>
      <c r="E66" s="31" t="s">
        <v>31</v>
      </c>
      <c r="F66" s="93"/>
      <c r="G66" s="84"/>
      <c r="H66" s="87"/>
    </row>
    <row r="67" spans="1:8" x14ac:dyDescent="0.25">
      <c r="A67" s="76" t="s">
        <v>48</v>
      </c>
      <c r="B67" s="38">
        <v>10</v>
      </c>
      <c r="C67" s="39" t="s">
        <v>20</v>
      </c>
      <c r="D67" s="40">
        <v>10</v>
      </c>
      <c r="E67" s="41" t="s">
        <v>20</v>
      </c>
      <c r="F67" s="79">
        <v>1540</v>
      </c>
      <c r="G67" s="82">
        <f t="shared" ref="G67" si="30" xml:space="preserve"> (F67*20/100)</f>
        <v>308</v>
      </c>
      <c r="H67" s="85">
        <f t="shared" ref="H67" si="31" xml:space="preserve"> (F67+G67)</f>
        <v>1848</v>
      </c>
    </row>
    <row r="68" spans="1:8" x14ac:dyDescent="0.25">
      <c r="A68" s="77"/>
      <c r="B68" s="45">
        <v>6</v>
      </c>
      <c r="C68" s="46" t="s">
        <v>43</v>
      </c>
      <c r="D68" s="45">
        <v>6</v>
      </c>
      <c r="E68" s="46" t="s">
        <v>43</v>
      </c>
      <c r="F68" s="80"/>
      <c r="G68" s="83"/>
      <c r="H68" s="86"/>
    </row>
    <row r="69" spans="1:8" x14ac:dyDescent="0.25">
      <c r="A69" s="77"/>
      <c r="B69" s="44">
        <v>0.4</v>
      </c>
      <c r="C69" s="41" t="s">
        <v>45</v>
      </c>
      <c r="D69" s="44">
        <v>0.4</v>
      </c>
      <c r="E69" s="41" t="s">
        <v>45</v>
      </c>
      <c r="F69" s="80"/>
      <c r="G69" s="83"/>
      <c r="H69" s="86"/>
    </row>
    <row r="70" spans="1:8" x14ac:dyDescent="0.25">
      <c r="A70" s="78"/>
      <c r="B70" s="42"/>
      <c r="C70" s="43"/>
      <c r="D70" s="66">
        <v>150</v>
      </c>
      <c r="E70" s="67" t="s">
        <v>31</v>
      </c>
      <c r="F70" s="81"/>
      <c r="G70" s="84"/>
      <c r="H70" s="87"/>
    </row>
    <row r="71" spans="1:8" x14ac:dyDescent="0.25">
      <c r="A71" s="76" t="s">
        <v>49</v>
      </c>
      <c r="B71" s="38">
        <v>10</v>
      </c>
      <c r="C71" s="39" t="s">
        <v>19</v>
      </c>
      <c r="D71" s="38">
        <v>10</v>
      </c>
      <c r="E71" s="39" t="s">
        <v>19</v>
      </c>
      <c r="F71" s="90">
        <v>2625</v>
      </c>
      <c r="G71" s="82">
        <f t="shared" ref="G71" si="32" xml:space="preserve"> (F71*20/100)</f>
        <v>525</v>
      </c>
      <c r="H71" s="85">
        <f t="shared" ref="H71" si="33" xml:space="preserve"> (F71+G71)</f>
        <v>3150</v>
      </c>
    </row>
    <row r="72" spans="1:8" x14ac:dyDescent="0.25">
      <c r="A72" s="77"/>
      <c r="B72" s="40">
        <v>5</v>
      </c>
      <c r="C72" s="41" t="s">
        <v>20</v>
      </c>
      <c r="D72" s="40">
        <v>5</v>
      </c>
      <c r="E72" s="41" t="s">
        <v>20</v>
      </c>
      <c r="F72" s="91"/>
      <c r="G72" s="83"/>
      <c r="H72" s="86"/>
    </row>
    <row r="73" spans="1:8" x14ac:dyDescent="0.25">
      <c r="A73" s="77"/>
      <c r="B73" s="44">
        <v>0.15</v>
      </c>
      <c r="C73" s="41" t="s">
        <v>55</v>
      </c>
      <c r="D73" s="44">
        <v>0.15</v>
      </c>
      <c r="E73" s="41" t="s">
        <v>55</v>
      </c>
      <c r="F73" s="91"/>
      <c r="G73" s="83"/>
      <c r="H73" s="86"/>
    </row>
    <row r="74" spans="1:8" x14ac:dyDescent="0.25">
      <c r="A74" s="78"/>
      <c r="B74" s="42"/>
      <c r="C74" s="43"/>
      <c r="D74" s="71"/>
      <c r="E74" s="72" t="s">
        <v>53</v>
      </c>
      <c r="F74" s="92"/>
      <c r="G74" s="84"/>
      <c r="H74" s="87"/>
    </row>
    <row r="75" spans="1:8" x14ac:dyDescent="0.25">
      <c r="A75" s="76" t="s">
        <v>50</v>
      </c>
      <c r="B75" s="38">
        <v>20</v>
      </c>
      <c r="C75" s="39" t="s">
        <v>11</v>
      </c>
      <c r="D75" s="38">
        <v>20</v>
      </c>
      <c r="E75" s="39" t="s">
        <v>11</v>
      </c>
      <c r="F75" s="90">
        <v>2700</v>
      </c>
      <c r="G75" s="82">
        <f t="shared" ref="G75" si="34" xml:space="preserve"> (F75*20/100)</f>
        <v>540</v>
      </c>
      <c r="H75" s="85">
        <f t="shared" ref="H75" si="35" xml:space="preserve"> (F75+G75)</f>
        <v>3240</v>
      </c>
    </row>
    <row r="76" spans="1:8" x14ac:dyDescent="0.25">
      <c r="A76" s="77"/>
      <c r="B76" s="40">
        <v>2</v>
      </c>
      <c r="C76" s="41" t="s">
        <v>28</v>
      </c>
      <c r="D76" s="40">
        <v>2</v>
      </c>
      <c r="E76" s="41" t="s">
        <v>28</v>
      </c>
      <c r="F76" s="91"/>
      <c r="G76" s="83"/>
      <c r="H76" s="86"/>
    </row>
    <row r="77" spans="1:8" x14ac:dyDescent="0.25">
      <c r="A77" s="77"/>
      <c r="B77" s="44">
        <v>0.2</v>
      </c>
      <c r="C77" s="41" t="s">
        <v>15</v>
      </c>
      <c r="D77" s="44">
        <v>0.2</v>
      </c>
      <c r="E77" s="41" t="s">
        <v>15</v>
      </c>
      <c r="F77" s="91"/>
      <c r="G77" s="83"/>
      <c r="H77" s="86"/>
    </row>
    <row r="78" spans="1:8" x14ac:dyDescent="0.25">
      <c r="A78" s="78"/>
      <c r="B78" s="42"/>
      <c r="C78" s="43"/>
      <c r="D78" s="71"/>
      <c r="E78" s="72" t="s">
        <v>54</v>
      </c>
      <c r="F78" s="92"/>
      <c r="G78" s="84"/>
      <c r="H78" s="87"/>
    </row>
    <row r="79" spans="1:8" x14ac:dyDescent="0.25">
      <c r="A79" s="76" t="s">
        <v>51</v>
      </c>
      <c r="B79" s="38">
        <v>15</v>
      </c>
      <c r="C79" s="39" t="s">
        <v>11</v>
      </c>
      <c r="D79" s="38">
        <v>15</v>
      </c>
      <c r="E79" s="39" t="s">
        <v>11</v>
      </c>
      <c r="F79" s="79">
        <v>2938</v>
      </c>
      <c r="G79" s="82">
        <f t="shared" ref="G79" si="36" xml:space="preserve"> (F79*20/100)</f>
        <v>587.6</v>
      </c>
      <c r="H79" s="85">
        <f t="shared" ref="H79" si="37" xml:space="preserve"> (F79+G79)</f>
        <v>3525.6</v>
      </c>
    </row>
    <row r="80" spans="1:8" x14ac:dyDescent="0.25">
      <c r="A80" s="77"/>
      <c r="B80" s="44">
        <v>0.15</v>
      </c>
      <c r="C80" s="41" t="s">
        <v>29</v>
      </c>
      <c r="D80" s="44">
        <v>0.15</v>
      </c>
      <c r="E80" s="41" t="s">
        <v>29</v>
      </c>
      <c r="F80" s="80"/>
      <c r="G80" s="83"/>
      <c r="H80" s="86"/>
    </row>
    <row r="81" spans="1:8" x14ac:dyDescent="0.25">
      <c r="A81" s="77"/>
      <c r="B81" s="45">
        <v>125</v>
      </c>
      <c r="C81" s="46" t="s">
        <v>31</v>
      </c>
      <c r="D81" s="45">
        <v>125</v>
      </c>
      <c r="E81" s="46" t="s">
        <v>31</v>
      </c>
      <c r="F81" s="80"/>
      <c r="G81" s="83"/>
      <c r="H81" s="86"/>
    </row>
    <row r="82" spans="1:8" x14ac:dyDescent="0.25">
      <c r="A82" s="78"/>
      <c r="B82" s="42"/>
      <c r="C82" s="43"/>
      <c r="D82" s="66"/>
      <c r="E82" s="67" t="s">
        <v>52</v>
      </c>
      <c r="F82" s="81"/>
      <c r="G82" s="84"/>
      <c r="H82" s="87"/>
    </row>
    <row r="83" spans="1:8" x14ac:dyDescent="0.25">
      <c r="A83" s="76" t="s">
        <v>56</v>
      </c>
      <c r="B83" s="34">
        <v>0.2</v>
      </c>
      <c r="C83" s="39" t="s">
        <v>55</v>
      </c>
      <c r="D83" s="34">
        <v>0.2</v>
      </c>
      <c r="E83" s="39" t="s">
        <v>55</v>
      </c>
      <c r="F83" s="94">
        <v>2412</v>
      </c>
      <c r="G83" s="82">
        <f t="shared" ref="G83" si="38" xml:space="preserve"> (F83*20/100)</f>
        <v>482.4</v>
      </c>
      <c r="H83" s="85">
        <f t="shared" ref="H83" si="39" xml:space="preserve"> (F83+G83)</f>
        <v>2894.4</v>
      </c>
    </row>
    <row r="84" spans="1:8" x14ac:dyDescent="0.25">
      <c r="A84" s="77"/>
      <c r="B84" s="44"/>
      <c r="C84" s="41"/>
      <c r="D84" s="73">
        <v>0.15</v>
      </c>
      <c r="E84" s="74" t="s">
        <v>17</v>
      </c>
      <c r="F84" s="95"/>
      <c r="G84" s="83"/>
      <c r="H84" s="86"/>
    </row>
    <row r="85" spans="1:8" x14ac:dyDescent="0.25">
      <c r="A85" s="77"/>
      <c r="B85" s="45">
        <v>175</v>
      </c>
      <c r="C85" s="46" t="s">
        <v>31</v>
      </c>
      <c r="D85" s="45">
        <v>175</v>
      </c>
      <c r="E85" s="46" t="s">
        <v>31</v>
      </c>
      <c r="F85" s="95"/>
      <c r="G85" s="83"/>
      <c r="H85" s="86"/>
    </row>
    <row r="86" spans="1:8" x14ac:dyDescent="0.25">
      <c r="A86" s="78"/>
      <c r="B86" s="47">
        <v>100</v>
      </c>
      <c r="C86" s="48" t="s">
        <v>16</v>
      </c>
      <c r="D86" s="47">
        <v>100</v>
      </c>
      <c r="E86" s="48" t="s">
        <v>16</v>
      </c>
      <c r="F86" s="96"/>
      <c r="G86" s="84"/>
      <c r="H86" s="87"/>
    </row>
    <row r="87" spans="1:8" x14ac:dyDescent="0.25">
      <c r="A87" s="76" t="s">
        <v>57</v>
      </c>
      <c r="B87" s="38">
        <v>15</v>
      </c>
      <c r="C87" s="39" t="s">
        <v>20</v>
      </c>
      <c r="D87" s="38">
        <v>15</v>
      </c>
      <c r="E87" s="39" t="s">
        <v>20</v>
      </c>
      <c r="F87" s="97">
        <v>2795</v>
      </c>
      <c r="G87" s="82">
        <f t="shared" ref="G87" si="40" xml:space="preserve"> (F87*20/100)</f>
        <v>559</v>
      </c>
      <c r="H87" s="85">
        <f t="shared" ref="H87" si="41" xml:space="preserve"> (F87+G87)</f>
        <v>3354</v>
      </c>
    </row>
    <row r="88" spans="1:8" x14ac:dyDescent="0.25">
      <c r="A88" s="77"/>
      <c r="B88" s="44">
        <v>0.2</v>
      </c>
      <c r="C88" s="41" t="s">
        <v>17</v>
      </c>
      <c r="D88" s="44">
        <v>0.2</v>
      </c>
      <c r="E88" s="41" t="s">
        <v>17</v>
      </c>
      <c r="F88" s="98"/>
      <c r="G88" s="83"/>
      <c r="H88" s="86"/>
    </row>
    <row r="89" spans="1:8" x14ac:dyDescent="0.25">
      <c r="A89" s="77"/>
      <c r="B89" s="40">
        <v>10</v>
      </c>
      <c r="C89" s="41" t="s">
        <v>43</v>
      </c>
      <c r="D89" s="40">
        <v>10</v>
      </c>
      <c r="E89" s="41" t="s">
        <v>43</v>
      </c>
      <c r="F89" s="98"/>
      <c r="G89" s="83"/>
      <c r="H89" s="86"/>
    </row>
    <row r="90" spans="1:8" x14ac:dyDescent="0.25">
      <c r="A90" s="78"/>
      <c r="B90" s="42"/>
      <c r="C90" s="43"/>
      <c r="D90" s="71"/>
      <c r="E90" s="72" t="s">
        <v>60</v>
      </c>
      <c r="F90" s="99"/>
      <c r="G90" s="84"/>
      <c r="H90" s="87"/>
    </row>
    <row r="91" spans="1:8" x14ac:dyDescent="0.25">
      <c r="A91" s="76" t="s">
        <v>58</v>
      </c>
      <c r="B91" s="34">
        <v>0.2</v>
      </c>
      <c r="C91" s="39" t="s">
        <v>55</v>
      </c>
      <c r="D91" s="34">
        <v>0.2</v>
      </c>
      <c r="E91" s="39" t="s">
        <v>55</v>
      </c>
      <c r="F91" s="94">
        <v>2738</v>
      </c>
      <c r="G91" s="82">
        <f t="shared" ref="G91" si="42" xml:space="preserve"> (F91*20/100)</f>
        <v>547.6</v>
      </c>
      <c r="H91" s="85">
        <f t="shared" ref="H91" si="43" xml:space="preserve"> (F91+G91)</f>
        <v>3285.6</v>
      </c>
    </row>
    <row r="92" spans="1:8" x14ac:dyDescent="0.25">
      <c r="A92" s="77"/>
      <c r="B92" s="44">
        <v>0.2</v>
      </c>
      <c r="C92" s="41" t="s">
        <v>15</v>
      </c>
      <c r="D92" s="44">
        <v>0.2</v>
      </c>
      <c r="E92" s="41" t="s">
        <v>15</v>
      </c>
      <c r="F92" s="95"/>
      <c r="G92" s="83"/>
      <c r="H92" s="86"/>
    </row>
    <row r="93" spans="1:8" x14ac:dyDescent="0.25">
      <c r="A93" s="77"/>
      <c r="B93" s="44"/>
      <c r="C93" s="41"/>
      <c r="D93" s="73">
        <v>0.15</v>
      </c>
      <c r="E93" s="74" t="s">
        <v>44</v>
      </c>
      <c r="F93" s="95"/>
      <c r="G93" s="83"/>
      <c r="H93" s="86"/>
    </row>
    <row r="94" spans="1:8" x14ac:dyDescent="0.25">
      <c r="A94" s="78"/>
      <c r="B94" s="42">
        <v>125</v>
      </c>
      <c r="C94" s="43" t="s">
        <v>31</v>
      </c>
      <c r="D94" s="47">
        <v>125</v>
      </c>
      <c r="E94" s="48" t="s">
        <v>31</v>
      </c>
      <c r="F94" s="96"/>
      <c r="G94" s="84"/>
      <c r="H94" s="87"/>
    </row>
    <row r="95" spans="1:8" x14ac:dyDescent="0.25">
      <c r="A95" s="76" t="s">
        <v>59</v>
      </c>
      <c r="B95" s="38">
        <v>15</v>
      </c>
      <c r="C95" s="39" t="s">
        <v>27</v>
      </c>
      <c r="D95" s="38">
        <v>15</v>
      </c>
      <c r="E95" s="39" t="s">
        <v>27</v>
      </c>
      <c r="F95" s="94">
        <v>3050</v>
      </c>
      <c r="G95" s="82">
        <f t="shared" ref="G95" si="44" xml:space="preserve"> (F95*20/100)</f>
        <v>610</v>
      </c>
      <c r="H95" s="85">
        <f t="shared" ref="H95" si="45" xml:space="preserve"> (F95+G95)</f>
        <v>3660</v>
      </c>
    </row>
    <row r="96" spans="1:8" x14ac:dyDescent="0.25">
      <c r="A96" s="77"/>
      <c r="B96" s="44">
        <v>0.25</v>
      </c>
      <c r="C96" s="41" t="s">
        <v>55</v>
      </c>
      <c r="D96" s="44">
        <v>0.25</v>
      </c>
      <c r="E96" s="41" t="s">
        <v>55</v>
      </c>
      <c r="F96" s="95"/>
      <c r="G96" s="83"/>
      <c r="H96" s="86"/>
    </row>
    <row r="97" spans="1:8" x14ac:dyDescent="0.25">
      <c r="A97" s="77"/>
      <c r="B97" s="45">
        <v>100</v>
      </c>
      <c r="C97" s="46" t="s">
        <v>16</v>
      </c>
      <c r="D97" s="45">
        <v>100</v>
      </c>
      <c r="E97" s="46" t="s">
        <v>16</v>
      </c>
      <c r="F97" s="95"/>
      <c r="G97" s="83"/>
      <c r="H97" s="86"/>
    </row>
    <row r="98" spans="1:8" x14ac:dyDescent="0.25">
      <c r="A98" s="78"/>
      <c r="B98" s="42"/>
      <c r="C98" s="43"/>
      <c r="D98" s="71"/>
      <c r="E98" s="72" t="s">
        <v>61</v>
      </c>
      <c r="F98" s="96"/>
      <c r="G98" s="84"/>
      <c r="H98" s="87"/>
    </row>
  </sheetData>
  <mergeCells count="103">
    <mergeCell ref="K1:L2"/>
    <mergeCell ref="G83:G86"/>
    <mergeCell ref="H83:H86"/>
    <mergeCell ref="F87:F90"/>
    <mergeCell ref="G87:G90"/>
    <mergeCell ref="H87:H90"/>
    <mergeCell ref="F91:F94"/>
    <mergeCell ref="G91:G94"/>
    <mergeCell ref="H91:H94"/>
    <mergeCell ref="G63:G66"/>
    <mergeCell ref="H63:H66"/>
    <mergeCell ref="F67:F70"/>
    <mergeCell ref="G67:G70"/>
    <mergeCell ref="H67:H70"/>
    <mergeCell ref="F71:F74"/>
    <mergeCell ref="G71:G74"/>
    <mergeCell ref="H71:H74"/>
    <mergeCell ref="H55:H58"/>
    <mergeCell ref="H59:H62"/>
    <mergeCell ref="F47:F50"/>
    <mergeCell ref="G47:G50"/>
    <mergeCell ref="H47:H50"/>
    <mergeCell ref="A83:A86"/>
    <mergeCell ref="A87:A90"/>
    <mergeCell ref="A91:A94"/>
    <mergeCell ref="A95:A98"/>
    <mergeCell ref="F83:F86"/>
    <mergeCell ref="F95:F98"/>
    <mergeCell ref="G75:G78"/>
    <mergeCell ref="H75:H78"/>
    <mergeCell ref="F79:F82"/>
    <mergeCell ref="G79:G82"/>
    <mergeCell ref="H79:H82"/>
    <mergeCell ref="G95:G98"/>
    <mergeCell ref="H95:H98"/>
    <mergeCell ref="A63:A66"/>
    <mergeCell ref="A67:A70"/>
    <mergeCell ref="A71:A74"/>
    <mergeCell ref="A75:A78"/>
    <mergeCell ref="A79:A82"/>
    <mergeCell ref="F63:F66"/>
    <mergeCell ref="F75:F78"/>
    <mergeCell ref="F55:F58"/>
    <mergeCell ref="G55:G58"/>
    <mergeCell ref="F59:F62"/>
    <mergeCell ref="G59:G62"/>
    <mergeCell ref="A39:A42"/>
    <mergeCell ref="A43:A46"/>
    <mergeCell ref="A47:A50"/>
    <mergeCell ref="A51:A54"/>
    <mergeCell ref="A55:A58"/>
    <mergeCell ref="A59:A62"/>
    <mergeCell ref="F35:F38"/>
    <mergeCell ref="G35:G38"/>
    <mergeCell ref="H35:H38"/>
    <mergeCell ref="A35:A38"/>
    <mergeCell ref="F51:F54"/>
    <mergeCell ref="G51:G54"/>
    <mergeCell ref="H51:H54"/>
    <mergeCell ref="F39:F42"/>
    <mergeCell ref="G39:G42"/>
    <mergeCell ref="H39:H42"/>
    <mergeCell ref="F43:F46"/>
    <mergeCell ref="G43:G46"/>
    <mergeCell ref="H43:H46"/>
    <mergeCell ref="A23:A26"/>
    <mergeCell ref="A27:A30"/>
    <mergeCell ref="A31:A34"/>
    <mergeCell ref="A19:A22"/>
    <mergeCell ref="F19:F22"/>
    <mergeCell ref="G19:G22"/>
    <mergeCell ref="H19:H22"/>
    <mergeCell ref="A11:A14"/>
    <mergeCell ref="F11:F14"/>
    <mergeCell ref="G11:G14"/>
    <mergeCell ref="H11:H14"/>
    <mergeCell ref="A15:A18"/>
    <mergeCell ref="F15:F18"/>
    <mergeCell ref="G15:G18"/>
    <mergeCell ref="H15:H18"/>
    <mergeCell ref="F23:F26"/>
    <mergeCell ref="G23:G26"/>
    <mergeCell ref="H23:H26"/>
    <mergeCell ref="F27:F30"/>
    <mergeCell ref="G27:G30"/>
    <mergeCell ref="H27:H30"/>
    <mergeCell ref="F31:F34"/>
    <mergeCell ref="G31:G34"/>
    <mergeCell ref="H31:H34"/>
    <mergeCell ref="A3:A6"/>
    <mergeCell ref="F3:F6"/>
    <mergeCell ref="G3:G6"/>
    <mergeCell ref="H3:H6"/>
    <mergeCell ref="A7:A10"/>
    <mergeCell ref="F7:F10"/>
    <mergeCell ref="G7:G10"/>
    <mergeCell ref="H7:H10"/>
    <mergeCell ref="A1:A2"/>
    <mergeCell ref="B1:C2"/>
    <mergeCell ref="D1:E2"/>
    <mergeCell ref="F1:F2"/>
    <mergeCell ref="G1:G2"/>
    <mergeCell ref="H1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Objets</vt:lpstr>
      <vt:lpstr>colone_d</vt:lpstr>
      <vt:lpstr>colone_e</vt:lpstr>
      <vt:lpstr>colone_f</vt:lpstr>
      <vt:lpstr>colone_g</vt:lpstr>
      <vt:lpstr>colone_h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2011-11-27T01:25:14Z</dcterms:modified>
</cp:coreProperties>
</file>