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5" yWindow="45" windowWidth="28785" windowHeight="13260"/>
  </bookViews>
  <sheets>
    <sheet name="NOTE DE CALCUL NF C15-160" sheetId="1" r:id="rId1"/>
    <sheet name="Listes" sheetId="2" r:id="rId2"/>
  </sheets>
  <definedNames>
    <definedName name="T" comment="facteur d'occupation T">'NOTE DE CALCUL NF C15-160'!$B$42:$B$44</definedName>
    <definedName name="_xlnm.Print_Area" localSheetId="0">'NOTE DE CALCUL NF C15-160'!$A$1:$AE$95</definedName>
  </definedNames>
  <calcPr calcId="145621"/>
</workbook>
</file>

<file path=xl/calcChain.xml><?xml version="1.0" encoding="utf-8"?>
<calcChain xmlns="http://schemas.openxmlformats.org/spreadsheetml/2006/main">
  <c r="C108" i="1" l="1"/>
  <c r="J32" i="1" l="1"/>
  <c r="K32" i="1"/>
  <c r="R32" i="1"/>
  <c r="I99" i="1" l="1"/>
  <c r="M13" i="1" l="1"/>
  <c r="L13" i="1"/>
  <c r="L15" i="1"/>
  <c r="B108" i="1" s="1"/>
  <c r="O20" i="1" l="1"/>
  <c r="O32" i="1" s="1"/>
  <c r="Q138" i="1" l="1"/>
  <c r="Q136" i="1"/>
  <c r="Q134" i="1"/>
  <c r="Q132" i="1"/>
  <c r="Q130" i="1"/>
  <c r="Q128" i="1"/>
  <c r="R35" i="1" l="1"/>
  <c r="R29" i="1"/>
  <c r="R26" i="1"/>
  <c r="R23" i="1"/>
  <c r="O35" i="1"/>
  <c r="O29" i="1"/>
  <c r="O26" i="1"/>
  <c r="O23" i="1"/>
  <c r="K29" i="1"/>
  <c r="K23" i="1"/>
  <c r="J35" i="1"/>
  <c r="J29" i="1"/>
  <c r="J26" i="1"/>
  <c r="J23" i="1"/>
  <c r="G139" i="1" l="1"/>
  <c r="G137" i="1"/>
  <c r="G135" i="1"/>
  <c r="G133" i="1"/>
  <c r="G131" i="1"/>
  <c r="G129" i="1"/>
  <c r="G2" i="2"/>
  <c r="F2" i="2"/>
  <c r="D108" i="1" l="1"/>
  <c r="R12" i="1" l="1"/>
  <c r="D29" i="1" l="1"/>
  <c r="D26" i="1"/>
  <c r="D32" i="1"/>
  <c r="D23" i="1"/>
  <c r="D35" i="1"/>
  <c r="D20" i="1"/>
  <c r="E26" i="1"/>
  <c r="S26" i="1" s="1"/>
  <c r="F133" i="1" s="1"/>
  <c r="E29" i="1"/>
  <c r="S29" i="1" s="1"/>
  <c r="F135" i="1" s="1"/>
  <c r="E23" i="1"/>
  <c r="S23" i="1" s="1"/>
  <c r="F131" i="1" s="1"/>
  <c r="E35" i="1"/>
  <c r="S35" i="1" s="1"/>
  <c r="F139" i="1" s="1"/>
  <c r="E32" i="1"/>
  <c r="E20" i="1"/>
  <c r="S20" i="1" s="1"/>
  <c r="F129" i="1" s="1"/>
  <c r="S32" i="1" l="1"/>
  <c r="F137" i="1" s="1"/>
  <c r="H137" i="1" s="1"/>
  <c r="M32" i="1"/>
  <c r="P136" i="1" s="1"/>
  <c r="R136" i="1" s="1"/>
  <c r="N32" i="1" s="1"/>
  <c r="H139" i="1"/>
  <c r="U35" i="1" s="1"/>
  <c r="K105" i="1" s="1"/>
  <c r="H135" i="1"/>
  <c r="U29" i="1" s="1"/>
  <c r="K103" i="1" s="1"/>
  <c r="H131" i="1"/>
  <c r="U23" i="1" s="1"/>
  <c r="K101" i="1" s="1"/>
  <c r="H133" i="1"/>
  <c r="U26" i="1" s="1"/>
  <c r="K102" i="1" s="1"/>
  <c r="H129" i="1"/>
  <c r="U20" i="1" s="1"/>
  <c r="M35" i="1"/>
  <c r="P138" i="1" s="1"/>
  <c r="R138" i="1" s="1"/>
  <c r="N35" i="1" s="1"/>
  <c r="J105" i="1" s="1"/>
  <c r="M29" i="1"/>
  <c r="P134" i="1" s="1"/>
  <c r="R134" i="1" s="1"/>
  <c r="N29" i="1" s="1"/>
  <c r="M26" i="1"/>
  <c r="M23" i="1"/>
  <c r="M20" i="1"/>
  <c r="P128" i="1" s="1"/>
  <c r="R128" i="1" s="1"/>
  <c r="N20" i="1" s="1"/>
  <c r="U32" i="1" l="1"/>
  <c r="K104" i="1" s="1"/>
  <c r="L105" i="1"/>
  <c r="P105" i="1" s="1"/>
  <c r="K100" i="1"/>
  <c r="P130" i="1"/>
  <c r="R130" i="1" s="1"/>
  <c r="P132" i="1"/>
  <c r="R132" i="1" s="1"/>
  <c r="J104" i="1" l="1"/>
  <c r="N26" i="1"/>
  <c r="J103" i="1"/>
  <c r="N23" i="1"/>
  <c r="L104" i="1" l="1"/>
  <c r="L103" i="1"/>
  <c r="P103" i="1" s="1"/>
  <c r="W29" i="1" s="1"/>
  <c r="W35" i="1"/>
  <c r="J102" i="1"/>
  <c r="J101" i="1"/>
  <c r="J100" i="1"/>
  <c r="P104" i="1" l="1"/>
  <c r="W32" i="1" s="1"/>
  <c r="L101" i="1"/>
  <c r="P101" i="1" s="1"/>
  <c r="L100" i="1"/>
  <c r="M100" i="1" s="1"/>
  <c r="L102" i="1"/>
  <c r="P102" i="1" s="1"/>
  <c r="P100" i="1" l="1"/>
  <c r="W20" i="1" s="1"/>
  <c r="M101" i="1"/>
  <c r="W26" i="1"/>
  <c r="W23" i="1"/>
  <c r="M102" i="1"/>
  <c r="M103" i="1"/>
  <c r="M104" i="1" l="1"/>
  <c r="M105" i="1" l="1"/>
</calcChain>
</file>

<file path=xl/comments1.xml><?xml version="1.0" encoding="utf-8"?>
<comments xmlns="http://schemas.openxmlformats.org/spreadsheetml/2006/main">
  <authors>
    <author>PCR Flandres</author>
  </authors>
  <commentList>
    <comment ref="J14" authorId="0">
      <text>
        <r>
          <rPr>
            <b/>
            <i/>
            <sz val="14"/>
            <color indexed="81"/>
            <rFont val="Tahoma"/>
            <family val="2"/>
          </rPr>
          <t>Aluminium ou Cuivre ou autre</t>
        </r>
      </text>
    </comment>
    <comment ref="J15" authorId="0">
      <text>
        <r>
          <rPr>
            <b/>
            <i/>
            <sz val="14"/>
            <color indexed="81"/>
            <rFont val="Tahoma"/>
            <family val="2"/>
          </rPr>
          <t>Aluminium ou Cuivre ou autre</t>
        </r>
      </text>
    </comment>
  </commentList>
</comments>
</file>

<file path=xl/sharedStrings.xml><?xml version="1.0" encoding="utf-8"?>
<sst xmlns="http://schemas.openxmlformats.org/spreadsheetml/2006/main" count="158" uniqueCount="115">
  <si>
    <t>Service :</t>
  </si>
  <si>
    <t>Local :</t>
  </si>
  <si>
    <t>mm Pb</t>
  </si>
  <si>
    <t>= &gt;</t>
  </si>
  <si>
    <t>1 mm Al</t>
  </si>
  <si>
    <t>2 mm Al</t>
  </si>
  <si>
    <t>3 mm Al</t>
  </si>
  <si>
    <t>4 mm Al</t>
  </si>
  <si>
    <t>7 mm Al</t>
  </si>
  <si>
    <t>0,2mm Cu</t>
  </si>
  <si>
    <t>0,3mm Cu</t>
  </si>
  <si>
    <t>0,5mm Cu</t>
  </si>
  <si>
    <t>filtration</t>
  </si>
  <si>
    <t>kilovoltage</t>
  </si>
  <si>
    <t>valeur</t>
  </si>
  <si>
    <t>Fg 50 kV</t>
  </si>
  <si>
    <t>Fg 75 kV</t>
  </si>
  <si>
    <t>Fg 100 kV</t>
  </si>
  <si>
    <t xml:space="preserve">Fs2 </t>
  </si>
  <si>
    <t>Fg2</t>
  </si>
  <si>
    <t xml:space="preserve">Fs3 </t>
  </si>
  <si>
    <t>Fg3</t>
  </si>
  <si>
    <t xml:space="preserve">Fs4 </t>
  </si>
  <si>
    <t>Fg4</t>
  </si>
  <si>
    <t xml:space="preserve">Fs5 </t>
  </si>
  <si>
    <t>Fg5</t>
  </si>
  <si>
    <t xml:space="preserve">Fs6 </t>
  </si>
  <si>
    <t>Fg6</t>
  </si>
  <si>
    <t>Fs 60 kV</t>
  </si>
  <si>
    <t>Fs 70 kV</t>
  </si>
  <si>
    <t>Fs 80 kV</t>
  </si>
  <si>
    <t>Fs 90 kV</t>
  </si>
  <si>
    <t>kv Fg</t>
  </si>
  <si>
    <t>kv Fs</t>
  </si>
  <si>
    <t>test</t>
  </si>
  <si>
    <t>liste originale</t>
  </si>
  <si>
    <t>Fg</t>
  </si>
  <si>
    <t>Fs</t>
  </si>
  <si>
    <t>&lt;51</t>
  </si>
  <si>
    <t>51 - 60</t>
  </si>
  <si>
    <t>61 - 70</t>
  </si>
  <si>
    <t>71-75</t>
  </si>
  <si>
    <t>76-80</t>
  </si>
  <si>
    <t>81-85</t>
  </si>
  <si>
    <t>86-90</t>
  </si>
  <si>
    <t>91-100</t>
  </si>
  <si>
    <t>non</t>
  </si>
  <si>
    <t>kVoltage</t>
  </si>
  <si>
    <r>
      <rPr>
        <b/>
        <sz val="16"/>
        <color theme="1"/>
        <rFont val="Symbol"/>
        <family val="1"/>
        <charset val="2"/>
      </rPr>
      <t>G</t>
    </r>
    <r>
      <rPr>
        <b/>
        <sz val="16"/>
        <color theme="1"/>
        <rFont val="Calibri"/>
        <family val="2"/>
        <scheme val="minor"/>
      </rPr>
      <t>R</t>
    </r>
  </si>
  <si>
    <t>Es2</t>
  </si>
  <si>
    <t>Es3</t>
  </si>
  <si>
    <t>Es4</t>
  </si>
  <si>
    <t>Es5</t>
  </si>
  <si>
    <t>Es6</t>
  </si>
  <si>
    <t>Eg2</t>
  </si>
  <si>
    <t>Eg3</t>
  </si>
  <si>
    <t>Eg4</t>
  </si>
  <si>
    <t>Eg5</t>
  </si>
  <si>
    <t>Eg6</t>
  </si>
  <si>
    <t>Les cases remplies                                             dans cette couleur                                                       sont vérifiées                                         visuellement sur les abaques</t>
  </si>
  <si>
    <t>liste des appareils</t>
  </si>
  <si>
    <t>Rétro Alvéolaire</t>
  </si>
  <si>
    <t>Panoramique Dentaire</t>
  </si>
  <si>
    <t>Cone Beam</t>
  </si>
  <si>
    <t>Valeur Cg</t>
  </si>
  <si>
    <t>valeur de k</t>
  </si>
  <si>
    <t>SIRONA</t>
  </si>
  <si>
    <t>KODAK</t>
  </si>
  <si>
    <t>TROPHY</t>
  </si>
  <si>
    <t>PLANMECA</t>
  </si>
  <si>
    <t>Valeur k</t>
  </si>
  <si>
    <t>valeur Cg</t>
  </si>
  <si>
    <t>MORITA</t>
  </si>
  <si>
    <t>SATELEC De Gotzen</t>
  </si>
  <si>
    <t>OWANDY</t>
  </si>
  <si>
    <t>VISIODENT</t>
  </si>
  <si>
    <t>Installateur</t>
  </si>
  <si>
    <t>DATIS NORD</t>
  </si>
  <si>
    <t>SMD</t>
  </si>
  <si>
    <t>Local</t>
  </si>
  <si>
    <t>Salle de soins dentaires N°1</t>
  </si>
  <si>
    <t>Salle de soins dentaires N°2</t>
  </si>
  <si>
    <t>Salle de soins dentaires N°3</t>
  </si>
  <si>
    <t>Salle de soins dentaires N°4</t>
  </si>
  <si>
    <t>Salle de radiographie Panoramique</t>
  </si>
  <si>
    <t>Salle de radio 3D</t>
  </si>
  <si>
    <t>VILLE</t>
  </si>
  <si>
    <t>DUNKERQUE</t>
  </si>
  <si>
    <t>LILLE</t>
  </si>
  <si>
    <t>MARCQ EN BAROEUL</t>
  </si>
  <si>
    <t>LAMBERSART</t>
  </si>
  <si>
    <t>NIEPPE</t>
  </si>
  <si>
    <t>LA MADELEINE</t>
  </si>
  <si>
    <t>LOOS</t>
  </si>
  <si>
    <t>STEENVOORDE</t>
  </si>
  <si>
    <t>FLEURBAIX</t>
  </si>
  <si>
    <t>CAPINGHEM</t>
  </si>
  <si>
    <t>matériels</t>
  </si>
  <si>
    <t>SATELEC</t>
  </si>
  <si>
    <t>708 CCX</t>
  </si>
  <si>
    <t>IRIX 70</t>
  </si>
  <si>
    <t>Altis DC</t>
  </si>
  <si>
    <t>Pro X</t>
  </si>
  <si>
    <t>héliodent DS</t>
  </si>
  <si>
    <t>Héliodent Plus</t>
  </si>
  <si>
    <t>XG3</t>
  </si>
  <si>
    <t>XG5</t>
  </si>
  <si>
    <t>Pro One</t>
  </si>
  <si>
    <t>ProMax 3D</t>
  </si>
  <si>
    <t>CS 2002</t>
  </si>
  <si>
    <t>Carestream</t>
  </si>
  <si>
    <t>CARESTREAM</t>
  </si>
  <si>
    <t>BRAY DUNES</t>
  </si>
  <si>
    <t>VILLENEUVE D'ASCQ</t>
  </si>
  <si>
    <t>cases W 32 et W 35 le calcul ne se fait pas sans doute un décalage ou un probleme de source de datas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</si>
</sst>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0"/>
  </numFmts>
  <fonts count="90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4"/>
      <color rgb="FF7030A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6"/>
      <color rgb="FFC00000"/>
      <name val="Arial Rounded MT Bold"/>
      <family val="2"/>
    </font>
    <font>
      <b/>
      <sz val="26"/>
      <color theme="1"/>
      <name val="Verdana"/>
      <family val="2"/>
    </font>
    <font>
      <sz val="2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i/>
      <sz val="22"/>
      <color rgb="FFFF0000"/>
      <name val="Calibri"/>
      <family val="2"/>
      <scheme val="minor"/>
    </font>
    <font>
      <i/>
      <sz val="22"/>
      <color theme="1"/>
      <name val="Calibri"/>
      <family val="2"/>
      <scheme val="minor"/>
    </font>
    <font>
      <b/>
      <sz val="36"/>
      <color theme="4" tint="-0.249977111117893"/>
      <name val="Calibri"/>
      <family val="2"/>
      <scheme val="minor"/>
    </font>
    <font>
      <sz val="36"/>
      <color theme="4" tint="-0.249977111117893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4"/>
      <color indexed="81"/>
      <name val="Tahoma"/>
      <family val="2"/>
    </font>
    <font>
      <b/>
      <sz val="18"/>
      <color theme="1"/>
      <name val="Calibri"/>
      <family val="2"/>
      <scheme val="minor"/>
    </font>
    <font>
      <b/>
      <sz val="18"/>
      <color theme="1"/>
      <name val="Calibri"/>
      <family val="2"/>
    </font>
    <font>
      <b/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6"/>
      <color theme="4" tint="-0.2499465926084170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3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rgb="FF00B050"/>
      <name val="Calibri"/>
      <family val="2"/>
    </font>
    <font>
      <b/>
      <i/>
      <sz val="36"/>
      <color theme="1"/>
      <name val="French Script MT"/>
      <family val="4"/>
    </font>
    <font>
      <b/>
      <i/>
      <sz val="18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  <font>
      <b/>
      <sz val="22"/>
      <color rgb="FF00B050"/>
      <name val="Calibri"/>
      <family val="2"/>
      <scheme val="minor"/>
    </font>
    <font>
      <b/>
      <sz val="22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20"/>
      <color rgb="FF00B050"/>
      <name val="Calibri"/>
      <family val="2"/>
    </font>
    <font>
      <b/>
      <sz val="20"/>
      <color theme="3"/>
      <name val="Calibri"/>
      <family val="2"/>
    </font>
    <font>
      <b/>
      <i/>
      <sz val="16"/>
      <color theme="1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theme="6" tint="-0.249977111117893"/>
      <name val="Calibri"/>
      <family val="2"/>
      <scheme val="minor"/>
    </font>
    <font>
      <b/>
      <sz val="16"/>
      <color theme="1"/>
      <name val="Symbol"/>
      <family val="1"/>
      <charset val="2"/>
    </font>
    <font>
      <b/>
      <sz val="14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theme="6" tint="0.39997558519241921"/>
      <name val="Calibri"/>
      <family val="2"/>
      <scheme val="minor"/>
    </font>
    <font>
      <b/>
      <sz val="11"/>
      <color theme="6" tint="0.39997558519241921"/>
      <name val="Calibri"/>
      <family val="2"/>
      <scheme val="minor"/>
    </font>
    <font>
      <b/>
      <sz val="20"/>
      <color theme="6" tint="0.3999755851924192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1"/>
      <name val="Times New Roman"/>
      <family val="1"/>
    </font>
    <font>
      <b/>
      <sz val="14"/>
      <color rgb="FFC4D79B"/>
      <name val="Calibri"/>
      <family val="2"/>
      <scheme val="minor"/>
    </font>
    <font>
      <b/>
      <sz val="26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i/>
      <sz val="16"/>
      <name val="Times New Roman"/>
      <family val="1"/>
    </font>
    <font>
      <b/>
      <i/>
      <sz val="16"/>
      <color theme="1"/>
      <name val="Times New Roman"/>
      <family val="1"/>
    </font>
    <font>
      <b/>
      <i/>
      <sz val="14"/>
      <color theme="3"/>
      <name val="Times New Roman"/>
      <family val="1"/>
    </font>
    <font>
      <sz val="11"/>
      <color theme="1"/>
      <name val="Times New Roman"/>
      <family val="1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b/>
      <i/>
      <sz val="36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C85A"/>
        <bgColor indexed="64"/>
      </patternFill>
    </fill>
    <fill>
      <patternFill patternType="solid">
        <fgColor theme="3" tint="0.79998168889431442"/>
        <bgColor auto="1"/>
      </patternFill>
    </fill>
    <fill>
      <patternFill patternType="solid">
        <fgColor theme="6" tint="0.59996337778862885"/>
        <bgColor indexed="64"/>
      </patternFill>
    </fill>
  </fills>
  <borders count="1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/>
      <top style="thin">
        <color indexed="64"/>
      </top>
      <bottom/>
      <diagonal/>
    </border>
    <border>
      <left style="thin">
        <color theme="3" tint="0.59996337778862885"/>
      </left>
      <right/>
      <top/>
      <bottom style="thin">
        <color indexed="64"/>
      </bottom>
      <diagonal/>
    </border>
    <border>
      <left style="thin">
        <color theme="3" tint="0.59996337778862885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n">
        <color rgb="FFFF0000"/>
      </left>
      <right/>
      <top/>
      <bottom style="thick">
        <color rgb="FFFF0000"/>
      </bottom>
      <diagonal/>
    </border>
    <border>
      <left/>
      <right style="thin">
        <color rgb="FFFF0000"/>
      </right>
      <top/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rgb="FFFF0000"/>
      </right>
      <top/>
      <bottom style="thick">
        <color rgb="FFFF0000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ck">
        <color auto="1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rgb="FFFF0000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/>
      <top style="thick">
        <color rgb="FFFF0000"/>
      </top>
      <bottom/>
      <diagonal/>
    </border>
    <border>
      <left/>
      <right style="thin">
        <color rgb="FFFF0000"/>
      </right>
      <top style="thick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/>
      <right style="thick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 style="thick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 style="thick">
        <color rgb="FFFF0000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2">
    <xf numFmtId="0" fontId="0" fillId="0" borderId="0" xfId="0"/>
    <xf numFmtId="0" fontId="1" fillId="0" borderId="0" xfId="0" applyFont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5" xfId="0" applyFont="1" applyFill="1" applyBorder="1"/>
    <xf numFmtId="0" fontId="1" fillId="3" borderId="0" xfId="0" applyFont="1" applyFill="1" applyBorder="1"/>
    <xf numFmtId="0" fontId="1" fillId="3" borderId="6" xfId="0" applyFont="1" applyFill="1" applyBorder="1"/>
    <xf numFmtId="0" fontId="1" fillId="3" borderId="7" xfId="0" applyFont="1" applyFill="1" applyBorder="1"/>
    <xf numFmtId="0" fontId="1" fillId="3" borderId="8" xfId="0" applyFont="1" applyFill="1" applyBorder="1"/>
    <xf numFmtId="0" fontId="4" fillId="0" borderId="0" xfId="0" applyFont="1"/>
    <xf numFmtId="0" fontId="2" fillId="5" borderId="0" xfId="0" applyFont="1" applyFill="1" applyAlignment="1">
      <alignment horizontal="center"/>
    </xf>
    <xf numFmtId="0" fontId="2" fillId="5" borderId="17" xfId="0" applyFont="1" applyFill="1" applyBorder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2" fillId="5" borderId="25" xfId="0" applyFont="1" applyFill="1" applyBorder="1" applyAlignment="1">
      <alignment horizontal="center"/>
    </xf>
    <xf numFmtId="0" fontId="1" fillId="3" borderId="11" xfId="0" applyFont="1" applyFill="1" applyBorder="1"/>
    <xf numFmtId="0" fontId="3" fillId="3" borderId="0" xfId="0" applyFont="1" applyFill="1" applyBorder="1"/>
    <xf numFmtId="0" fontId="1" fillId="2" borderId="0" xfId="0" applyFont="1" applyFill="1" applyBorder="1"/>
    <xf numFmtId="0" fontId="1" fillId="2" borderId="23" xfId="0" applyFont="1" applyFill="1" applyBorder="1"/>
    <xf numFmtId="0" fontId="10" fillId="0" borderId="0" xfId="0" applyFont="1"/>
    <xf numFmtId="0" fontId="1" fillId="8" borderId="0" xfId="0" applyFont="1" applyFill="1" applyBorder="1"/>
    <xf numFmtId="0" fontId="1" fillId="8" borderId="23" xfId="0" applyFont="1" applyFill="1" applyBorder="1"/>
    <xf numFmtId="0" fontId="12" fillId="8" borderId="0" xfId="0" applyFont="1" applyFill="1" applyAlignment="1"/>
    <xf numFmtId="0" fontId="0" fillId="8" borderId="0" xfId="0" applyFill="1" applyBorder="1" applyAlignment="1">
      <alignment horizontal="center" vertical="center"/>
    </xf>
    <xf numFmtId="0" fontId="0" fillId="8" borderId="0" xfId="0" applyFill="1" applyBorder="1" applyAlignment="1"/>
    <xf numFmtId="0" fontId="0" fillId="8" borderId="23" xfId="0" applyFill="1" applyBorder="1" applyAlignment="1"/>
    <xf numFmtId="0" fontId="2" fillId="5" borderId="18" xfId="0" applyFont="1" applyFill="1" applyBorder="1" applyAlignment="1">
      <alignment horizontal="center"/>
    </xf>
    <xf numFmtId="0" fontId="2" fillId="5" borderId="19" xfId="0" applyFont="1" applyFill="1" applyBorder="1" applyAlignment="1">
      <alignment horizontal="center"/>
    </xf>
    <xf numFmtId="0" fontId="20" fillId="5" borderId="32" xfId="0" applyFont="1" applyFill="1" applyBorder="1" applyAlignment="1">
      <alignment horizontal="center"/>
    </xf>
    <xf numFmtId="0" fontId="20" fillId="5" borderId="33" xfId="0" applyFont="1" applyFill="1" applyBorder="1" applyAlignment="1">
      <alignment horizontal="center"/>
    </xf>
    <xf numFmtId="0" fontId="20" fillId="5" borderId="17" xfId="0" applyFont="1" applyFill="1" applyBorder="1" applyAlignment="1">
      <alignment horizontal="center"/>
    </xf>
    <xf numFmtId="0" fontId="20" fillId="5" borderId="18" xfId="0" applyFont="1" applyFill="1" applyBorder="1" applyAlignment="1">
      <alignment horizontal="center"/>
    </xf>
    <xf numFmtId="0" fontId="21" fillId="5" borderId="18" xfId="0" applyFont="1" applyFill="1" applyBorder="1" applyAlignment="1">
      <alignment horizontal="center"/>
    </xf>
    <xf numFmtId="0" fontId="20" fillId="5" borderId="19" xfId="0" applyFont="1" applyFill="1" applyBorder="1" applyAlignment="1">
      <alignment horizontal="center"/>
    </xf>
    <xf numFmtId="0" fontId="20" fillId="5" borderId="13" xfId="0" applyFont="1" applyFill="1" applyBorder="1" applyAlignment="1">
      <alignment horizontal="center"/>
    </xf>
    <xf numFmtId="0" fontId="20" fillId="5" borderId="1" xfId="0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Alignment="1"/>
    <xf numFmtId="0" fontId="0" fillId="0" borderId="0" xfId="0" applyBorder="1" applyAlignment="1"/>
    <xf numFmtId="0" fontId="0" fillId="0" borderId="0" xfId="0" applyBorder="1" applyAlignment="1"/>
    <xf numFmtId="0" fontId="0" fillId="0" borderId="0" xfId="0" applyAlignment="1"/>
    <xf numFmtId="0" fontId="11" fillId="0" borderId="0" xfId="0" applyFont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13" fillId="6" borderId="0" xfId="0" applyFont="1" applyFill="1" applyBorder="1" applyAlignment="1" applyProtection="1">
      <alignment horizontal="left" vertical="center" wrapText="1"/>
      <protection locked="0"/>
    </xf>
    <xf numFmtId="0" fontId="14" fillId="6" borderId="0" xfId="0" applyFont="1" applyFill="1" applyBorder="1" applyAlignment="1" applyProtection="1">
      <alignment horizontal="left" vertical="center" wrapText="1"/>
      <protection locked="0"/>
    </xf>
    <xf numFmtId="0" fontId="1" fillId="3" borderId="43" xfId="0" applyFont="1" applyFill="1" applyBorder="1"/>
    <xf numFmtId="0" fontId="1" fillId="3" borderId="44" xfId="0" applyFont="1" applyFill="1" applyBorder="1"/>
    <xf numFmtId="0" fontId="10" fillId="2" borderId="41" xfId="0" applyFont="1" applyFill="1" applyBorder="1"/>
    <xf numFmtId="0" fontId="1" fillId="2" borderId="43" xfId="0" applyFont="1" applyFill="1" applyBorder="1"/>
    <xf numFmtId="0" fontId="10" fillId="2" borderId="40" xfId="0" applyFont="1" applyFill="1" applyBorder="1"/>
    <xf numFmtId="0" fontId="9" fillId="2" borderId="40" xfId="0" applyFont="1" applyFill="1" applyBorder="1" applyAlignment="1">
      <alignment horizontal="left"/>
    </xf>
    <xf numFmtId="0" fontId="10" fillId="2" borderId="40" xfId="0" applyFont="1" applyFill="1" applyBorder="1" applyAlignment="1">
      <alignment horizontal="left"/>
    </xf>
    <xf numFmtId="0" fontId="10" fillId="8" borderId="40" xfId="0" applyFont="1" applyFill="1" applyBorder="1"/>
    <xf numFmtId="0" fontId="10" fillId="8" borderId="40" xfId="0" applyFont="1" applyFill="1" applyBorder="1" applyAlignment="1"/>
    <xf numFmtId="0" fontId="1" fillId="2" borderId="39" xfId="0" applyFont="1" applyFill="1" applyBorder="1"/>
    <xf numFmtId="0" fontId="1" fillId="2" borderId="59" xfId="0" applyFont="1" applyFill="1" applyBorder="1"/>
    <xf numFmtId="0" fontId="9" fillId="2" borderId="38" xfId="0" applyFont="1" applyFill="1" applyBorder="1" applyAlignment="1">
      <alignment horizontal="left"/>
    </xf>
    <xf numFmtId="0" fontId="1" fillId="3" borderId="64" xfId="0" applyFont="1" applyFill="1" applyBorder="1"/>
    <xf numFmtId="0" fontId="1" fillId="3" borderId="39" xfId="0" applyFont="1" applyFill="1" applyBorder="1"/>
    <xf numFmtId="0" fontId="29" fillId="5" borderId="36" xfId="0" applyFont="1" applyFill="1" applyBorder="1" applyAlignment="1">
      <alignment horizontal="center" vertical="center" wrapText="1"/>
    </xf>
    <xf numFmtId="0" fontId="28" fillId="5" borderId="36" xfId="0" applyFont="1" applyFill="1" applyBorder="1" applyAlignment="1">
      <alignment horizontal="center" vertical="center" wrapText="1"/>
    </xf>
    <xf numFmtId="0" fontId="36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protection hidden="1"/>
    </xf>
    <xf numFmtId="0" fontId="1" fillId="0" borderId="0" xfId="0" applyFont="1" applyFill="1" applyBorder="1" applyAlignment="1" applyProtection="1">
      <protection hidden="1"/>
    </xf>
    <xf numFmtId="0" fontId="31" fillId="0" borderId="0" xfId="0" applyFont="1" applyBorder="1" applyAlignment="1">
      <alignment horizontal="center" vertical="center"/>
    </xf>
    <xf numFmtId="0" fontId="27" fillId="3" borderId="6" xfId="0" applyFont="1" applyFill="1" applyBorder="1" applyAlignment="1" applyProtection="1">
      <alignment horizontal="right" vertical="center"/>
      <protection locked="0"/>
    </xf>
    <xf numFmtId="0" fontId="2" fillId="0" borderId="26" xfId="0" applyFont="1" applyBorder="1" applyAlignment="1">
      <alignment horizontal="center" vertical="center"/>
    </xf>
    <xf numFmtId="0" fontId="11" fillId="0" borderId="66" xfId="0" applyFont="1" applyBorder="1" applyAlignment="1">
      <alignment horizontal="center" vertical="center"/>
    </xf>
    <xf numFmtId="0" fontId="2" fillId="0" borderId="66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39" xfId="0" applyBorder="1" applyAlignment="1"/>
    <xf numFmtId="0" fontId="0" fillId="0" borderId="0" xfId="0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0" borderId="0" xfId="0" applyBorder="1" applyAlignment="1" applyProtection="1">
      <protection hidden="1"/>
    </xf>
    <xf numFmtId="0" fontId="1" fillId="0" borderId="0" xfId="0" applyFont="1" applyBorder="1" applyAlignment="1"/>
    <xf numFmtId="0" fontId="0" fillId="0" borderId="0" xfId="0" applyBorder="1" applyAlignment="1"/>
    <xf numFmtId="0" fontId="0" fillId="0" borderId="0" xfId="0" applyBorder="1" applyAlignment="1"/>
    <xf numFmtId="0" fontId="0" fillId="0" borderId="43" xfId="0" applyBorder="1" applyAlignment="1"/>
    <xf numFmtId="0" fontId="0" fillId="0" borderId="39" xfId="0" applyBorder="1" applyAlignment="1"/>
    <xf numFmtId="0" fontId="0" fillId="0" borderId="0" xfId="0" applyAlignment="1"/>
    <xf numFmtId="0" fontId="2" fillId="0" borderId="0" xfId="0" applyFont="1" applyBorder="1" applyAlignment="1">
      <alignment horizontal="center" vertical="center"/>
    </xf>
    <xf numFmtId="0" fontId="30" fillId="0" borderId="0" xfId="0" applyFont="1" applyBorder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2" fontId="11" fillId="0" borderId="0" xfId="0" applyNumberFormat="1" applyFont="1" applyBorder="1" applyAlignment="1" applyProtection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35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26" fillId="0" borderId="0" xfId="0" applyFont="1" applyFill="1" applyBorder="1" applyAlignment="1" applyProtection="1">
      <alignment horizontal="left" vertical="center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0" fontId="2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25" fillId="0" borderId="0" xfId="0" applyFont="1" applyFill="1" applyBorder="1" applyAlignment="1" applyProtection="1">
      <alignment horizontal="center"/>
      <protection hidden="1"/>
    </xf>
    <xf numFmtId="0" fontId="33" fillId="0" borderId="0" xfId="0" applyFont="1" applyFill="1" applyBorder="1" applyAlignment="1" applyProtection="1">
      <alignment horizontal="center"/>
      <protection hidden="1"/>
    </xf>
    <xf numFmtId="0" fontId="23" fillId="0" borderId="0" xfId="0" applyFont="1" applyFill="1" applyBorder="1" applyAlignment="1" applyProtection="1">
      <alignment horizontal="center" vertical="center"/>
      <protection hidden="1"/>
    </xf>
    <xf numFmtId="2" fontId="34" fillId="0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45" xfId="0" applyFont="1" applyBorder="1" applyAlignment="1">
      <alignment horizontal="center"/>
    </xf>
    <xf numFmtId="0" fontId="1" fillId="0" borderId="38" xfId="0" applyFont="1" applyBorder="1" applyAlignment="1"/>
    <xf numFmtId="0" fontId="0" fillId="0" borderId="40" xfId="0" applyBorder="1" applyAlignment="1"/>
    <xf numFmtId="0" fontId="0" fillId="0" borderId="0" xfId="0" applyAlignment="1"/>
    <xf numFmtId="0" fontId="2" fillId="0" borderId="39" xfId="0" applyFont="1" applyBorder="1" applyAlignment="1">
      <alignment horizontal="center"/>
    </xf>
    <xf numFmtId="0" fontId="11" fillId="0" borderId="39" xfId="0" applyFont="1" applyBorder="1" applyAlignment="1">
      <alignment horizontal="center"/>
    </xf>
    <xf numFmtId="0" fontId="0" fillId="0" borderId="42" xfId="0" applyBorder="1" applyAlignment="1">
      <alignment horizontal="center"/>
    </xf>
    <xf numFmtId="0" fontId="1" fillId="0" borderId="39" xfId="0" applyFont="1" applyBorder="1" applyAlignment="1"/>
    <xf numFmtId="0" fontId="1" fillId="0" borderId="0" xfId="0" applyFont="1" applyAlignment="1"/>
    <xf numFmtId="0" fontId="1" fillId="0" borderId="43" xfId="0" applyFont="1" applyBorder="1" applyAlignment="1"/>
    <xf numFmtId="0" fontId="1" fillId="0" borderId="12" xfId="0" applyFont="1" applyBorder="1" applyAlignment="1"/>
    <xf numFmtId="0" fontId="1" fillId="0" borderId="20" xfId="0" applyFont="1" applyBorder="1" applyAlignment="1"/>
    <xf numFmtId="0" fontId="1" fillId="0" borderId="0" xfId="0" applyFont="1" applyAlignment="1"/>
    <xf numFmtId="0" fontId="16" fillId="0" borderId="40" xfId="0" applyFont="1" applyBorder="1" applyAlignment="1">
      <alignment horizontal="center" vertical="center"/>
    </xf>
    <xf numFmtId="0" fontId="1" fillId="3" borderId="9" xfId="0" applyFont="1" applyFill="1" applyBorder="1" applyAlignment="1">
      <alignment horizontal="right"/>
    </xf>
    <xf numFmtId="0" fontId="26" fillId="0" borderId="40" xfId="0" applyFont="1" applyBorder="1" applyAlignment="1">
      <alignment horizontal="center" vertical="center" wrapText="1"/>
    </xf>
    <xf numFmtId="0" fontId="22" fillId="3" borderId="3" xfId="0" applyFont="1" applyFill="1" applyBorder="1" applyAlignment="1" applyProtection="1">
      <alignment horizontal="left"/>
      <protection locked="0"/>
    </xf>
    <xf numFmtId="0" fontId="22" fillId="3" borderId="4" xfId="0" applyFont="1" applyFill="1" applyBorder="1" applyAlignment="1" applyProtection="1">
      <alignment horizontal="left"/>
      <protection locked="0"/>
    </xf>
    <xf numFmtId="0" fontId="35" fillId="0" borderId="68" xfId="0" applyFont="1" applyFill="1" applyBorder="1" applyAlignment="1" applyProtection="1">
      <alignment horizontal="center" vertical="center" wrapText="1"/>
      <protection hidden="1"/>
    </xf>
    <xf numFmtId="0" fontId="0" fillId="0" borderId="69" xfId="0" applyFill="1" applyBorder="1" applyAlignment="1" applyProtection="1">
      <alignment horizontal="center" wrapText="1"/>
      <protection hidden="1"/>
    </xf>
    <xf numFmtId="0" fontId="46" fillId="0" borderId="69" xfId="0" applyFont="1" applyFill="1" applyBorder="1" applyAlignment="1" applyProtection="1">
      <alignment horizontal="center" vertical="center" wrapText="1"/>
      <protection hidden="1"/>
    </xf>
    <xf numFmtId="0" fontId="39" fillId="0" borderId="43" xfId="0" quotePrefix="1" applyFont="1" applyBorder="1" applyAlignment="1">
      <alignment horizontal="center" vertical="center"/>
    </xf>
    <xf numFmtId="0" fontId="47" fillId="0" borderId="71" xfId="0" applyFont="1" applyFill="1" applyBorder="1" applyAlignment="1" applyProtection="1">
      <alignment horizontal="center" vertical="center" wrapText="1"/>
      <protection hidden="1"/>
    </xf>
    <xf numFmtId="0" fontId="47" fillId="0" borderId="71" xfId="0" applyFont="1" applyFill="1" applyBorder="1" applyAlignment="1" applyProtection="1">
      <alignment horizontal="center" vertical="center"/>
      <protection hidden="1"/>
    </xf>
    <xf numFmtId="0" fontId="47" fillId="0" borderId="74" xfId="0" applyFont="1" applyFill="1" applyBorder="1" applyAlignment="1" applyProtection="1">
      <alignment horizontal="center" vertical="center" wrapText="1"/>
      <protection hidden="1"/>
    </xf>
    <xf numFmtId="0" fontId="50" fillId="0" borderId="45" xfId="0" applyFont="1" applyBorder="1" applyAlignment="1">
      <alignment horizontal="center"/>
    </xf>
    <xf numFmtId="0" fontId="51" fillId="0" borderId="45" xfId="0" applyFont="1" applyBorder="1" applyAlignment="1">
      <alignment horizontal="center" vertical="center"/>
    </xf>
    <xf numFmtId="0" fontId="52" fillId="0" borderId="65" xfId="0" applyFont="1" applyBorder="1" applyAlignment="1">
      <alignment horizontal="center" vertical="center"/>
    </xf>
    <xf numFmtId="0" fontId="50" fillId="0" borderId="46" xfId="0" applyFont="1" applyBorder="1" applyAlignment="1">
      <alignment horizontal="center"/>
    </xf>
    <xf numFmtId="0" fontId="51" fillId="0" borderId="46" xfId="0" applyFont="1" applyBorder="1" applyAlignment="1">
      <alignment horizontal="center" vertical="center"/>
    </xf>
    <xf numFmtId="0" fontId="52" fillId="0" borderId="50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right" vertical="center"/>
    </xf>
    <xf numFmtId="0" fontId="1" fillId="3" borderId="5" xfId="0" applyFont="1" applyFill="1" applyBorder="1" applyAlignment="1">
      <alignment horizontal="right" vertical="center"/>
    </xf>
    <xf numFmtId="0" fontId="29" fillId="5" borderId="7" xfId="0" applyFont="1" applyFill="1" applyBorder="1" applyAlignment="1">
      <alignment horizontal="center" vertical="center" wrapText="1"/>
    </xf>
    <xf numFmtId="0" fontId="29" fillId="5" borderId="19" xfId="0" applyFont="1" applyFill="1" applyBorder="1" applyAlignment="1">
      <alignment horizontal="center" vertical="center" wrapText="1"/>
    </xf>
    <xf numFmtId="0" fontId="29" fillId="5" borderId="18" xfId="0" applyFont="1" applyFill="1" applyBorder="1" applyAlignment="1">
      <alignment horizontal="center" vertical="center"/>
    </xf>
    <xf numFmtId="0" fontId="29" fillId="5" borderId="33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/>
    </xf>
    <xf numFmtId="0" fontId="0" fillId="3" borderId="0" xfId="0" applyFill="1" applyAlignment="1"/>
    <xf numFmtId="0" fontId="0" fillId="3" borderId="43" xfId="0" applyFill="1" applyBorder="1" applyAlignment="1"/>
    <xf numFmtId="0" fontId="0" fillId="0" borderId="40" xfId="0" applyBorder="1" applyAlignment="1"/>
    <xf numFmtId="0" fontId="1" fillId="0" borderId="0" xfId="0" applyFont="1" applyAlignment="1"/>
    <xf numFmtId="0" fontId="0" fillId="0" borderId="0" xfId="0" applyAlignment="1"/>
    <xf numFmtId="0" fontId="0" fillId="0" borderId="0" xfId="0" applyBorder="1" applyAlignment="1"/>
    <xf numFmtId="0" fontId="0" fillId="0" borderId="42" xfId="0" applyBorder="1" applyAlignment="1"/>
    <xf numFmtId="0" fontId="0" fillId="0" borderId="37" xfId="0" applyBorder="1" applyAlignment="1"/>
    <xf numFmtId="0" fontId="0" fillId="0" borderId="44" xfId="0" applyBorder="1" applyAlignment="1"/>
    <xf numFmtId="0" fontId="1" fillId="0" borderId="0" xfId="0" applyFont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9" xfId="0" applyBorder="1" applyAlignment="1">
      <alignment horizontal="center" vertical="center"/>
    </xf>
    <xf numFmtId="1" fontId="0" fillId="0" borderId="39" xfId="0" applyNumberFormat="1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1" fontId="0" fillId="0" borderId="42" xfId="0" applyNumberFormat="1" applyBorder="1" applyAlignment="1">
      <alignment horizontal="center" vertical="center"/>
    </xf>
    <xf numFmtId="164" fontId="0" fillId="0" borderId="42" xfId="0" applyNumberFormat="1" applyBorder="1" applyAlignment="1">
      <alignment horizontal="center" vertical="center"/>
    </xf>
    <xf numFmtId="0" fontId="31" fillId="0" borderId="37" xfId="0" applyFont="1" applyFill="1" applyBorder="1" applyAlignment="1">
      <alignment horizontal="center" vertical="center"/>
    </xf>
    <xf numFmtId="2" fontId="11" fillId="0" borderId="37" xfId="0" applyNumberFormat="1" applyFont="1" applyBorder="1" applyAlignment="1" applyProtection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2" fillId="0" borderId="94" xfId="0" applyFont="1" applyBorder="1" applyAlignment="1">
      <alignment horizontal="center" vertical="center"/>
    </xf>
    <xf numFmtId="0" fontId="58" fillId="0" borderId="9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57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92" xfId="0" applyFont="1" applyBorder="1" applyAlignment="1">
      <alignment horizontal="center" vertical="center"/>
    </xf>
    <xf numFmtId="0" fontId="4" fillId="0" borderId="96" xfId="0" applyFont="1" applyBorder="1" applyAlignment="1">
      <alignment horizontal="center" vertical="center"/>
    </xf>
    <xf numFmtId="0" fontId="4" fillId="0" borderId="97" xfId="0" applyFont="1" applyBorder="1" applyAlignment="1">
      <alignment horizontal="center" vertical="center"/>
    </xf>
    <xf numFmtId="0" fontId="57" fillId="0" borderId="40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2" fontId="59" fillId="0" borderId="38" xfId="0" applyNumberFormat="1" applyFont="1" applyBorder="1" applyAlignment="1">
      <alignment horizontal="center"/>
    </xf>
    <xf numFmtId="2" fontId="59" fillId="0" borderId="40" xfId="0" applyNumberFormat="1" applyFont="1" applyBorder="1" applyAlignment="1">
      <alignment horizontal="center"/>
    </xf>
    <xf numFmtId="2" fontId="59" fillId="0" borderId="41" xfId="0" applyNumberFormat="1" applyFont="1" applyBorder="1" applyAlignment="1">
      <alignment horizontal="center"/>
    </xf>
    <xf numFmtId="2" fontId="59" fillId="0" borderId="39" xfId="0" applyNumberFormat="1" applyFont="1" applyBorder="1" applyAlignment="1">
      <alignment horizontal="center"/>
    </xf>
    <xf numFmtId="2" fontId="59" fillId="0" borderId="0" xfId="0" applyNumberFormat="1" applyFont="1" applyBorder="1" applyAlignment="1">
      <alignment horizontal="center"/>
    </xf>
    <xf numFmtId="2" fontId="59" fillId="0" borderId="43" xfId="0" applyNumberFormat="1" applyFont="1" applyBorder="1" applyAlignment="1">
      <alignment horizontal="center"/>
    </xf>
    <xf numFmtId="0" fontId="59" fillId="0" borderId="39" xfId="0" applyFont="1" applyBorder="1" applyAlignment="1">
      <alignment horizontal="center"/>
    </xf>
    <xf numFmtId="0" fontId="59" fillId="0" borderId="42" xfId="0" applyFont="1" applyBorder="1" applyAlignment="1">
      <alignment horizontal="center"/>
    </xf>
    <xf numFmtId="2" fontId="59" fillId="0" borderId="37" xfId="0" applyNumberFormat="1" applyFont="1" applyBorder="1" applyAlignment="1">
      <alignment horizontal="center"/>
    </xf>
    <xf numFmtId="2" fontId="59" fillId="0" borderId="44" xfId="0" applyNumberFormat="1" applyFont="1" applyBorder="1" applyAlignment="1">
      <alignment horizontal="center"/>
    </xf>
    <xf numFmtId="0" fontId="60" fillId="0" borderId="0" xfId="0" applyFont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0" xfId="0" applyAlignment="1"/>
    <xf numFmtId="0" fontId="57" fillId="0" borderId="38" xfId="0" applyFont="1" applyBorder="1" applyAlignment="1">
      <alignment horizontal="center" vertical="center"/>
    </xf>
    <xf numFmtId="0" fontId="2" fillId="0" borderId="93" xfId="0" applyNumberFormat="1" applyFont="1" applyBorder="1" applyAlignment="1">
      <alignment horizontal="center" vertical="center"/>
    </xf>
    <xf numFmtId="0" fontId="11" fillId="0" borderId="98" xfId="0" applyFont="1" applyBorder="1" applyAlignment="1">
      <alignment horizontal="center"/>
    </xf>
    <xf numFmtId="0" fontId="2" fillId="0" borderId="99" xfId="0" applyNumberFormat="1" applyFont="1" applyBorder="1" applyAlignment="1">
      <alignment horizontal="center"/>
    </xf>
    <xf numFmtId="0" fontId="2" fillId="0" borderId="95" xfId="0" applyFont="1" applyBorder="1" applyAlignment="1">
      <alignment horizontal="center"/>
    </xf>
    <xf numFmtId="0" fontId="2" fillId="0" borderId="94" xfId="0" applyFont="1" applyBorder="1" applyAlignment="1">
      <alignment horizontal="center"/>
    </xf>
    <xf numFmtId="2" fontId="61" fillId="0" borderId="92" xfId="0" applyNumberFormat="1" applyFont="1" applyBorder="1" applyAlignment="1">
      <alignment horizontal="center" vertical="center"/>
    </xf>
    <xf numFmtId="0" fontId="61" fillId="0" borderId="96" xfId="0" applyFont="1" applyBorder="1" applyAlignment="1">
      <alignment horizontal="center" vertical="center"/>
    </xf>
    <xf numFmtId="2" fontId="4" fillId="0" borderId="97" xfId="0" applyNumberFormat="1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2" fontId="4" fillId="0" borderId="92" xfId="0" applyNumberFormat="1" applyFont="1" applyBorder="1" applyAlignment="1">
      <alignment horizontal="center" vertical="center"/>
    </xf>
    <xf numFmtId="0" fontId="2" fillId="0" borderId="39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/>
    </xf>
    <xf numFmtId="2" fontId="1" fillId="0" borderId="0" xfId="0" applyNumberFormat="1" applyFont="1" applyBorder="1" applyAlignment="1">
      <alignment horizontal="center"/>
    </xf>
    <xf numFmtId="0" fontId="2" fillId="0" borderId="100" xfId="0" applyNumberFormat="1" applyFont="1" applyBorder="1" applyAlignment="1">
      <alignment horizontal="center"/>
    </xf>
    <xf numFmtId="0" fontId="0" fillId="0" borderId="0" xfId="0" applyBorder="1"/>
    <xf numFmtId="2" fontId="1" fillId="0" borderId="64" xfId="0" applyNumberFormat="1" applyFont="1" applyBorder="1" applyAlignment="1">
      <alignment horizontal="center" vertical="center"/>
    </xf>
    <xf numFmtId="2" fontId="1" fillId="0" borderId="100" xfId="0" applyNumberFormat="1" applyFont="1" applyBorder="1" applyAlignment="1">
      <alignment horizontal="center"/>
    </xf>
    <xf numFmtId="2" fontId="1" fillId="0" borderId="39" xfId="0" applyNumberFormat="1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2" fontId="1" fillId="0" borderId="39" xfId="0" applyNumberFormat="1" applyFont="1" applyBorder="1" applyAlignment="1">
      <alignment horizontal="center"/>
    </xf>
    <xf numFmtId="0" fontId="2" fillId="0" borderId="93" xfId="0" applyFont="1" applyBorder="1" applyAlignment="1">
      <alignment horizontal="center" vertical="center"/>
    </xf>
    <xf numFmtId="0" fontId="2" fillId="0" borderId="64" xfId="0" applyFont="1" applyBorder="1" applyAlignment="1">
      <alignment horizontal="center" vertical="center"/>
    </xf>
    <xf numFmtId="164" fontId="1" fillId="0" borderId="56" xfId="0" applyNumberFormat="1" applyFont="1" applyBorder="1" applyAlignment="1">
      <alignment horizontal="center"/>
    </xf>
    <xf numFmtId="164" fontId="1" fillId="0" borderId="56" xfId="0" applyNumberFormat="1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56" xfId="0" applyFont="1" applyBorder="1" applyAlignment="1">
      <alignment horizontal="center"/>
    </xf>
    <xf numFmtId="164" fontId="1" fillId="0" borderId="39" xfId="0" applyNumberFormat="1" applyFont="1" applyBorder="1" applyAlignment="1">
      <alignment horizontal="center"/>
    </xf>
    <xf numFmtId="1" fontId="1" fillId="0" borderId="39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1" fillId="0" borderId="100" xfId="0" applyNumberFormat="1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1" fontId="1" fillId="0" borderId="100" xfId="0" applyNumberFormat="1" applyFont="1" applyBorder="1" applyAlignment="1">
      <alignment horizontal="center"/>
    </xf>
    <xf numFmtId="1" fontId="1" fillId="0" borderId="56" xfId="0" applyNumberFormat="1" applyFont="1" applyBorder="1" applyAlignment="1">
      <alignment horizontal="center" vertical="center"/>
    </xf>
    <xf numFmtId="1" fontId="1" fillId="0" borderId="42" xfId="0" applyNumberFormat="1" applyFont="1" applyBorder="1" applyAlignment="1">
      <alignment horizontal="center"/>
    </xf>
    <xf numFmtId="1" fontId="1" fillId="0" borderId="57" xfId="0" applyNumberFormat="1" applyFont="1" applyBorder="1" applyAlignment="1">
      <alignment horizontal="center" vertical="center"/>
    </xf>
    <xf numFmtId="2" fontId="1" fillId="0" borderId="104" xfId="0" applyNumberFormat="1" applyFont="1" applyBorder="1" applyAlignment="1">
      <alignment horizontal="center" vertical="center"/>
    </xf>
    <xf numFmtId="0" fontId="1" fillId="0" borderId="39" xfId="0" applyFont="1" applyBorder="1"/>
    <xf numFmtId="0" fontId="1" fillId="0" borderId="43" xfId="0" applyFont="1" applyBorder="1" applyAlignment="1">
      <alignment horizontal="center"/>
    </xf>
    <xf numFmtId="0" fontId="50" fillId="0" borderId="47" xfId="0" applyFont="1" applyBorder="1" applyAlignment="1">
      <alignment horizontal="center"/>
    </xf>
    <xf numFmtId="0" fontId="51" fillId="0" borderId="47" xfId="0" applyFont="1" applyBorder="1" applyAlignment="1">
      <alignment horizontal="center" vertical="center"/>
    </xf>
    <xf numFmtId="0" fontId="52" fillId="0" borderId="48" xfId="0" applyFont="1" applyBorder="1" applyAlignment="1">
      <alignment horizontal="center" vertical="center"/>
    </xf>
    <xf numFmtId="0" fontId="39" fillId="0" borderId="48" xfId="0" quotePrefix="1" applyFont="1" applyBorder="1" applyAlignment="1">
      <alignment horizontal="center" vertical="center"/>
    </xf>
    <xf numFmtId="164" fontId="58" fillId="0" borderId="101" xfId="0" applyNumberFormat="1" applyFont="1" applyBorder="1" applyAlignment="1">
      <alignment horizontal="center"/>
    </xf>
    <xf numFmtId="164" fontId="58" fillId="0" borderId="102" xfId="0" applyNumberFormat="1" applyFont="1" applyBorder="1" applyAlignment="1">
      <alignment horizontal="center"/>
    </xf>
    <xf numFmtId="164" fontId="58" fillId="0" borderId="105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11" borderId="0" xfId="0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22" fillId="0" borderId="0" xfId="0" applyFont="1" applyAlignment="1">
      <alignment horizontal="center"/>
    </xf>
    <xf numFmtId="0" fontId="4" fillId="0" borderId="42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2" fontId="24" fillId="9" borderId="15" xfId="0" applyNumberFormat="1" applyFont="1" applyFill="1" applyBorder="1" applyAlignment="1" applyProtection="1">
      <alignment horizontal="center" vertical="center"/>
      <protection hidden="1"/>
    </xf>
    <xf numFmtId="2" fontId="24" fillId="9" borderId="16" xfId="0" applyNumberFormat="1" applyFont="1" applyFill="1" applyBorder="1" applyAlignment="1" applyProtection="1">
      <alignment horizontal="center" vertical="center"/>
      <protection hidden="1"/>
    </xf>
    <xf numFmtId="0" fontId="63" fillId="0" borderId="94" xfId="0" applyFont="1" applyBorder="1" applyAlignment="1">
      <alignment horizontal="center" vertical="center"/>
    </xf>
    <xf numFmtId="0" fontId="64" fillId="0" borderId="94" xfId="0" applyFont="1" applyBorder="1" applyAlignment="1">
      <alignment horizontal="center" vertical="center"/>
    </xf>
    <xf numFmtId="0" fontId="64" fillId="0" borderId="93" xfId="0" applyFont="1" applyBorder="1" applyAlignment="1">
      <alignment horizontal="center" vertical="center"/>
    </xf>
    <xf numFmtId="0" fontId="64" fillId="0" borderId="95" xfId="0" applyFont="1" applyBorder="1" applyAlignment="1">
      <alignment horizontal="center" vertical="center"/>
    </xf>
    <xf numFmtId="0" fontId="58" fillId="0" borderId="94" xfId="0" applyFont="1" applyBorder="1" applyAlignment="1">
      <alignment horizontal="center" vertical="center"/>
    </xf>
    <xf numFmtId="2" fontId="65" fillId="0" borderId="101" xfId="0" applyNumberFormat="1" applyFont="1" applyBorder="1" applyAlignment="1">
      <alignment horizontal="center"/>
    </xf>
    <xf numFmtId="0" fontId="65" fillId="0" borderId="101" xfId="0" applyFont="1" applyBorder="1" applyAlignment="1">
      <alignment horizontal="center"/>
    </xf>
    <xf numFmtId="2" fontId="65" fillId="0" borderId="101" xfId="0" applyNumberFormat="1" applyFont="1" applyBorder="1" applyAlignment="1">
      <alignment horizontal="center" vertical="center"/>
    </xf>
    <xf numFmtId="2" fontId="65" fillId="0" borderId="104" xfId="0" applyNumberFormat="1" applyFont="1" applyBorder="1" applyAlignment="1">
      <alignment horizontal="center" vertical="center"/>
    </xf>
    <xf numFmtId="164" fontId="66" fillId="0" borderId="0" xfId="0" applyNumberFormat="1" applyFont="1" applyAlignment="1">
      <alignment horizontal="left" vertical="center"/>
    </xf>
    <xf numFmtId="164" fontId="66" fillId="0" borderId="44" xfId="0" applyNumberFormat="1" applyFont="1" applyBorder="1" applyAlignment="1">
      <alignment horizontal="left" vertical="center"/>
    </xf>
    <xf numFmtId="2" fontId="66" fillId="0" borderId="0" xfId="0" applyNumberFormat="1" applyFont="1" applyAlignment="1">
      <alignment horizontal="left" vertical="center"/>
    </xf>
    <xf numFmtId="2" fontId="66" fillId="0" borderId="63" xfId="0" applyNumberFormat="1" applyFont="1" applyBorder="1" applyAlignment="1">
      <alignment horizontal="left" vertical="center"/>
    </xf>
    <xf numFmtId="2" fontId="66" fillId="0" borderId="43" xfId="0" applyNumberFormat="1" applyFont="1" applyBorder="1" applyAlignment="1">
      <alignment horizontal="left" vertical="center"/>
    </xf>
    <xf numFmtId="2" fontId="66" fillId="0" borderId="44" xfId="0" applyNumberFormat="1" applyFont="1" applyBorder="1" applyAlignment="1">
      <alignment horizontal="left" vertical="center"/>
    </xf>
    <xf numFmtId="2" fontId="48" fillId="0" borderId="72" xfId="0" applyNumberFormat="1" applyFont="1" applyFill="1" applyBorder="1" applyAlignment="1" applyProtection="1">
      <alignment horizontal="center" vertical="center" wrapText="1"/>
      <protection hidden="1"/>
    </xf>
    <xf numFmtId="0" fontId="24" fillId="9" borderId="15" xfId="0" applyFont="1" applyFill="1" applyBorder="1" applyAlignment="1" applyProtection="1">
      <alignment horizontal="center" vertical="center"/>
      <protection locked="0"/>
    </xf>
    <xf numFmtId="2" fontId="24" fillId="9" borderId="15" xfId="0" applyNumberFormat="1" applyFont="1" applyFill="1" applyBorder="1" applyAlignment="1" applyProtection="1">
      <alignment horizontal="center" vertical="center"/>
    </xf>
    <xf numFmtId="1" fontId="24" fillId="9" borderId="14" xfId="0" applyNumberFormat="1" applyFont="1" applyFill="1" applyBorder="1" applyAlignment="1" applyProtection="1">
      <alignment horizontal="center" vertical="center"/>
    </xf>
    <xf numFmtId="0" fontId="68" fillId="5" borderId="15" xfId="0" applyFont="1" applyFill="1" applyBorder="1" applyAlignment="1" applyProtection="1">
      <alignment horizontal="center" vertical="center"/>
      <protection locked="0"/>
    </xf>
    <xf numFmtId="2" fontId="17" fillId="0" borderId="72" xfId="0" applyNumberFormat="1" applyFont="1" applyFill="1" applyBorder="1" applyAlignment="1" applyProtection="1">
      <alignment horizontal="center" vertical="center" wrapText="1"/>
      <protection hidden="1"/>
    </xf>
    <xf numFmtId="2" fontId="49" fillId="0" borderId="72" xfId="0" applyNumberFormat="1" applyFont="1" applyFill="1" applyBorder="1" applyAlignment="1" applyProtection="1">
      <alignment horizontal="center" vertical="center"/>
      <protection hidden="1"/>
    </xf>
    <xf numFmtId="2" fontId="49" fillId="0" borderId="75" xfId="0" applyNumberFormat="1" applyFont="1" applyFill="1" applyBorder="1" applyAlignment="1" applyProtection="1">
      <alignment horizontal="center" vertical="center"/>
      <protection hidden="1"/>
    </xf>
    <xf numFmtId="0" fontId="0" fillId="0" borderId="3" xfId="0" applyBorder="1" applyAlignment="1"/>
    <xf numFmtId="165" fontId="0" fillId="0" borderId="0" xfId="0" applyNumberFormat="1" applyBorder="1" applyAlignment="1"/>
    <xf numFmtId="165" fontId="0" fillId="0" borderId="8" xfId="0" applyNumberFormat="1" applyBorder="1" applyAlignment="1"/>
    <xf numFmtId="0" fontId="1" fillId="0" borderId="34" xfId="0" applyFont="1" applyBorder="1" applyAlignment="1"/>
    <xf numFmtId="0" fontId="1" fillId="0" borderId="35" xfId="0" applyFont="1" applyBorder="1" applyAlignment="1"/>
    <xf numFmtId="0" fontId="1" fillId="0" borderId="33" xfId="0" applyFont="1" applyBorder="1" applyAlignment="1"/>
    <xf numFmtId="0" fontId="71" fillId="0" borderId="2" xfId="0" applyFont="1" applyBorder="1" applyAlignment="1"/>
    <xf numFmtId="0" fontId="72" fillId="0" borderId="5" xfId="0" applyFont="1" applyBorder="1" applyAlignment="1"/>
    <xf numFmtId="0" fontId="72" fillId="0" borderId="7" xfId="0" applyFont="1" applyBorder="1" applyAlignment="1"/>
    <xf numFmtId="165" fontId="24" fillId="9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/>
    <xf numFmtId="2" fontId="4" fillId="0" borderId="12" xfId="0" applyNumberFormat="1" applyFont="1" applyBorder="1" applyAlignment="1">
      <alignment horizontal="center"/>
    </xf>
    <xf numFmtId="2" fontId="4" fillId="0" borderId="20" xfId="0" applyNumberFormat="1" applyFont="1" applyBorder="1" applyAlignment="1">
      <alignment horizontal="center"/>
    </xf>
    <xf numFmtId="2" fontId="4" fillId="0" borderId="103" xfId="0" applyNumberFormat="1" applyFont="1" applyBorder="1" applyAlignment="1">
      <alignment horizontal="center"/>
    </xf>
    <xf numFmtId="2" fontId="4" fillId="0" borderId="0" xfId="0" applyNumberFormat="1" applyFont="1" applyBorder="1" applyAlignment="1">
      <alignment horizontal="center"/>
    </xf>
    <xf numFmtId="2" fontId="4" fillId="0" borderId="37" xfId="0" applyNumberFormat="1" applyFont="1" applyBorder="1" applyAlignment="1">
      <alignment horizontal="center"/>
    </xf>
    <xf numFmtId="2" fontId="4" fillId="0" borderId="43" xfId="0" applyNumberFormat="1" applyFont="1" applyBorder="1" applyAlignment="1">
      <alignment horizontal="center"/>
    </xf>
    <xf numFmtId="2" fontId="4" fillId="0" borderId="44" xfId="0" applyNumberFormat="1" applyFont="1" applyBorder="1" applyAlignment="1">
      <alignment horizontal="center"/>
    </xf>
    <xf numFmtId="0" fontId="0" fillId="0" borderId="37" xfId="0" applyBorder="1" applyAlignment="1"/>
    <xf numFmtId="0" fontId="0" fillId="0" borderId="0" xfId="0" applyBorder="1" applyAlignment="1"/>
    <xf numFmtId="2" fontId="73" fillId="0" borderId="101" xfId="0" applyNumberFormat="1" applyFont="1" applyBorder="1" applyAlignment="1">
      <alignment horizontal="center" vertical="center"/>
    </xf>
    <xf numFmtId="2" fontId="73" fillId="0" borderId="102" xfId="0" applyNumberFormat="1" applyFont="1" applyBorder="1" applyAlignment="1">
      <alignment horizontal="center" vertical="center"/>
    </xf>
    <xf numFmtId="0" fontId="73" fillId="0" borderId="0" xfId="0" applyFont="1" applyBorder="1" applyAlignment="1">
      <alignment horizontal="center"/>
    </xf>
    <xf numFmtId="2" fontId="73" fillId="0" borderId="0" xfId="0" applyNumberFormat="1" applyFont="1" applyBorder="1" applyAlignment="1">
      <alignment horizontal="center" vertical="center"/>
    </xf>
    <xf numFmtId="2" fontId="73" fillId="0" borderId="43" xfId="0" applyNumberFormat="1" applyFont="1" applyBorder="1" applyAlignment="1">
      <alignment horizontal="center" vertical="center"/>
    </xf>
    <xf numFmtId="2" fontId="73" fillId="0" borderId="104" xfId="0" applyNumberFormat="1" applyFont="1" applyBorder="1" applyAlignment="1">
      <alignment horizontal="center" vertical="center"/>
    </xf>
    <xf numFmtId="2" fontId="48" fillId="0" borderId="75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/>
    <xf numFmtId="0" fontId="1" fillId="3" borderId="0" xfId="0" applyFont="1" applyFill="1"/>
    <xf numFmtId="0" fontId="23" fillId="3" borderId="0" xfId="0" applyFont="1" applyFill="1" applyBorder="1" applyAlignment="1">
      <alignment horizontal="center"/>
    </xf>
    <xf numFmtId="0" fontId="1" fillId="0" borderId="0" xfId="0" applyFont="1" applyFill="1" applyBorder="1" applyAlignment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11" fillId="0" borderId="0" xfId="0" applyFont="1" applyFill="1" applyBorder="1" applyAlignment="1"/>
    <xf numFmtId="0" fontId="24" fillId="9" borderId="15" xfId="0" applyFont="1" applyFill="1" applyBorder="1" applyAlignment="1" applyProtection="1">
      <alignment horizontal="center" vertical="center"/>
      <protection hidden="1"/>
    </xf>
    <xf numFmtId="0" fontId="20" fillId="5" borderId="110" xfId="0" applyFont="1" applyFill="1" applyBorder="1" applyAlignment="1">
      <alignment horizontal="center"/>
    </xf>
    <xf numFmtId="0" fontId="21" fillId="5" borderId="1" xfId="0" applyFont="1" applyFill="1" applyBorder="1" applyAlignment="1">
      <alignment horizontal="center"/>
    </xf>
    <xf numFmtId="0" fontId="75" fillId="0" borderId="0" xfId="0" applyFont="1" applyAlignment="1">
      <alignment horizontal="center" vertical="center"/>
    </xf>
    <xf numFmtId="0" fontId="78" fillId="9" borderId="4" xfId="0" applyFont="1" applyFill="1" applyBorder="1"/>
    <xf numFmtId="0" fontId="20" fillId="11" borderId="15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0" fillId="0" borderId="0" xfId="0" applyBorder="1" applyAlignment="1"/>
    <xf numFmtId="0" fontId="0" fillId="0" borderId="40" xfId="0" applyBorder="1" applyAlignment="1"/>
    <xf numFmtId="0" fontId="0" fillId="0" borderId="37" xfId="0" applyBorder="1" applyAlignment="1"/>
    <xf numFmtId="0" fontId="58" fillId="0" borderId="0" xfId="0" applyFont="1" applyBorder="1" applyAlignment="1">
      <alignment horizontal="center" vertical="center"/>
    </xf>
    <xf numFmtId="2" fontId="66" fillId="0" borderId="0" xfId="0" applyNumberFormat="1" applyFont="1" applyBorder="1" applyAlignment="1">
      <alignment horizontal="left" vertical="center"/>
    </xf>
    <xf numFmtId="2" fontId="4" fillId="0" borderId="0" xfId="0" applyNumberFormat="1" applyFont="1" applyBorder="1" applyAlignment="1">
      <alignment horizontal="center" vertical="center"/>
    </xf>
    <xf numFmtId="2" fontId="65" fillId="0" borderId="0" xfId="0" applyNumberFormat="1" applyFont="1" applyBorder="1" applyAlignment="1">
      <alignment horizontal="center" vertical="center"/>
    </xf>
    <xf numFmtId="2" fontId="65" fillId="0" borderId="37" xfId="0" applyNumberFormat="1" applyFont="1" applyBorder="1" applyAlignment="1">
      <alignment horizontal="center" vertical="center"/>
    </xf>
    <xf numFmtId="0" fontId="77" fillId="9" borderId="0" xfId="0" applyFont="1" applyFill="1" applyBorder="1" applyAlignment="1" applyProtection="1">
      <alignment horizontal="right"/>
      <protection locked="0"/>
    </xf>
    <xf numFmtId="2" fontId="70" fillId="3" borderId="0" xfId="0" applyNumberFormat="1" applyFont="1" applyFill="1" applyBorder="1" applyAlignment="1" applyProtection="1">
      <alignment horizontal="center" vertical="center"/>
      <protection hidden="1"/>
    </xf>
    <xf numFmtId="0" fontId="24" fillId="9" borderId="3" xfId="0" applyFont="1" applyFill="1" applyBorder="1"/>
    <xf numFmtId="0" fontId="17" fillId="3" borderId="0" xfId="0" applyFont="1" applyFill="1" applyBorder="1" applyAlignment="1">
      <alignment horizontal="center" vertical="center"/>
    </xf>
    <xf numFmtId="0" fontId="17" fillId="3" borderId="6" xfId="0" applyFont="1" applyFill="1" applyBorder="1" applyAlignment="1">
      <alignment horizontal="center" vertical="center"/>
    </xf>
    <xf numFmtId="0" fontId="0" fillId="8" borderId="100" xfId="0" applyFill="1" applyBorder="1" applyAlignment="1"/>
    <xf numFmtId="0" fontId="22" fillId="11" borderId="31" xfId="0" applyFont="1" applyFill="1" applyBorder="1" applyAlignment="1" applyProtection="1">
      <alignment horizontal="left"/>
      <protection locked="0"/>
    </xf>
    <xf numFmtId="0" fontId="22" fillId="11" borderId="0" xfId="0" applyFont="1" applyFill="1" applyBorder="1" applyAlignment="1" applyProtection="1">
      <alignment horizontal="left"/>
      <protection locked="0"/>
    </xf>
    <xf numFmtId="0" fontId="22" fillId="11" borderId="6" xfId="0" applyFont="1" applyFill="1" applyBorder="1" applyAlignment="1" applyProtection="1">
      <alignment horizontal="left"/>
      <protection locked="0"/>
    </xf>
    <xf numFmtId="0" fontId="4" fillId="3" borderId="0" xfId="0" applyFont="1" applyFill="1" applyBorder="1" applyAlignment="1"/>
    <xf numFmtId="0" fontId="0" fillId="3" borderId="0" xfId="0" applyFill="1" applyBorder="1" applyAlignment="1"/>
    <xf numFmtId="0" fontId="0" fillId="0" borderId="0" xfId="0" applyAlignment="1"/>
    <xf numFmtId="0" fontId="0" fillId="0" borderId="0" xfId="0" applyBorder="1" applyAlignment="1"/>
    <xf numFmtId="0" fontId="0" fillId="0" borderId="37" xfId="0" applyBorder="1" applyAlignment="1"/>
    <xf numFmtId="0" fontId="37" fillId="3" borderId="5" xfId="0" applyFont="1" applyFill="1" applyBorder="1" applyAlignment="1">
      <alignment horizontal="right" vertical="center"/>
    </xf>
    <xf numFmtId="0" fontId="1" fillId="3" borderId="5" xfId="0" applyFont="1" applyFill="1" applyBorder="1" applyAlignment="1"/>
    <xf numFmtId="0" fontId="22" fillId="11" borderId="31" xfId="0" applyFont="1" applyFill="1" applyBorder="1" applyAlignment="1" applyProtection="1">
      <alignment horizontal="left"/>
      <protection locked="0"/>
    </xf>
    <xf numFmtId="0" fontId="22" fillId="11" borderId="0" xfId="0" applyFont="1" applyFill="1" applyBorder="1" applyAlignment="1" applyProtection="1">
      <alignment horizontal="left"/>
      <protection locked="0"/>
    </xf>
    <xf numFmtId="0" fontId="22" fillId="11" borderId="6" xfId="0" applyFont="1" applyFill="1" applyBorder="1" applyAlignment="1" applyProtection="1">
      <alignment horizontal="left"/>
      <protection locked="0"/>
    </xf>
    <xf numFmtId="0" fontId="1" fillId="3" borderId="0" xfId="0" applyFont="1" applyFill="1" applyBorder="1" applyAlignment="1"/>
    <xf numFmtId="164" fontId="17" fillId="0" borderId="72" xfId="0" applyNumberFormat="1" applyFont="1" applyFill="1" applyBorder="1" applyAlignment="1" applyProtection="1">
      <alignment horizontal="center" vertical="center" wrapText="1"/>
      <protection hidden="1"/>
    </xf>
    <xf numFmtId="164" fontId="49" fillId="0" borderId="72" xfId="0" applyNumberFormat="1" applyFont="1" applyFill="1" applyBorder="1" applyAlignment="1" applyProtection="1">
      <alignment horizontal="center" vertical="center"/>
      <protection hidden="1"/>
    </xf>
    <xf numFmtId="164" fontId="49" fillId="0" borderId="75" xfId="0" applyNumberFormat="1" applyFont="1" applyFill="1" applyBorder="1" applyAlignment="1" applyProtection="1">
      <alignment horizontal="center" vertical="center"/>
      <protection hidden="1"/>
    </xf>
    <xf numFmtId="0" fontId="7" fillId="3" borderId="0" xfId="0" applyFont="1" applyFill="1" applyBorder="1" applyAlignment="1"/>
    <xf numFmtId="0" fontId="53" fillId="3" borderId="0" xfId="0" applyFont="1" applyFill="1" applyBorder="1" applyProtection="1">
      <protection locked="0"/>
    </xf>
    <xf numFmtId="0" fontId="18" fillId="0" borderId="66" xfId="0" applyFont="1" applyFill="1" applyBorder="1" applyAlignment="1">
      <alignment horizontal="center" vertical="center"/>
    </xf>
    <xf numFmtId="0" fontId="1" fillId="8" borderId="100" xfId="0" applyFont="1" applyFill="1" applyBorder="1"/>
    <xf numFmtId="14" fontId="17" fillId="8" borderId="0" xfId="0" applyNumberFormat="1" applyFont="1" applyFill="1" applyBorder="1" applyAlignment="1" applyProtection="1">
      <alignment horizontal="center" vertical="center"/>
      <protection locked="0"/>
    </xf>
    <xf numFmtId="2" fontId="12" fillId="0" borderId="0" xfId="0" applyNumberFormat="1" applyFont="1" applyBorder="1" applyAlignment="1">
      <alignment horizontal="center" vertical="center" wrapText="1"/>
    </xf>
    <xf numFmtId="0" fontId="28" fillId="5" borderId="0" xfId="0" applyFont="1" applyFill="1" applyBorder="1" applyAlignment="1">
      <alignment horizontal="center" vertical="center" wrapText="1"/>
    </xf>
    <xf numFmtId="0" fontId="29" fillId="5" borderId="8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73" fillId="0" borderId="101" xfId="0" applyFont="1" applyBorder="1" applyAlignment="1">
      <alignment horizontal="center"/>
    </xf>
    <xf numFmtId="0" fontId="2" fillId="0" borderId="49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76" fillId="3" borderId="0" xfId="0" applyFont="1" applyFill="1" applyBorder="1" applyAlignment="1">
      <alignment vertical="center"/>
    </xf>
    <xf numFmtId="0" fontId="78" fillId="3" borderId="0" xfId="0" applyFont="1" applyFill="1" applyBorder="1"/>
    <xf numFmtId="0" fontId="17" fillId="8" borderId="0" xfId="0" applyFont="1" applyFill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wrapText="1"/>
    </xf>
    <xf numFmtId="0" fontId="0" fillId="3" borderId="43" xfId="0" applyFill="1" applyBorder="1" applyAlignment="1">
      <alignment horizontal="center" vertical="center"/>
    </xf>
    <xf numFmtId="0" fontId="11" fillId="3" borderId="0" xfId="0" applyFont="1" applyFill="1" applyBorder="1" applyAlignment="1"/>
    <xf numFmtId="0" fontId="2" fillId="3" borderId="0" xfId="0" applyFont="1" applyFill="1" applyBorder="1" applyAlignment="1"/>
    <xf numFmtId="0" fontId="17" fillId="10" borderId="26" xfId="0" applyFont="1" applyFill="1" applyBorder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0" fontId="1" fillId="11" borderId="122" xfId="0" applyFont="1" applyFill="1" applyBorder="1" applyAlignment="1">
      <alignment horizontal="center" vertical="center"/>
    </xf>
    <xf numFmtId="0" fontId="1" fillId="11" borderId="123" xfId="0" applyFont="1" applyFill="1" applyBorder="1" applyAlignment="1">
      <alignment horizontal="center" vertical="center"/>
    </xf>
    <xf numFmtId="0" fontId="84" fillId="3" borderId="0" xfId="0" applyFont="1" applyFill="1" applyBorder="1" applyAlignment="1">
      <alignment horizontal="center" vertical="center"/>
    </xf>
    <xf numFmtId="0" fontId="83" fillId="3" borderId="0" xfId="0" applyFont="1" applyFill="1" applyBorder="1" applyAlignment="1">
      <alignment horizontal="center" vertical="center"/>
    </xf>
    <xf numFmtId="0" fontId="84" fillId="3" borderId="0" xfId="0" applyFont="1" applyFill="1" applyBorder="1" applyAlignment="1" applyProtection="1">
      <alignment horizontal="center" vertical="center"/>
      <protection hidden="1"/>
    </xf>
    <xf numFmtId="0" fontId="84" fillId="3" borderId="40" xfId="0" applyFont="1" applyFill="1" applyBorder="1" applyAlignment="1" applyProtection="1">
      <alignment horizontal="center" vertical="center"/>
      <protection hidden="1"/>
    </xf>
    <xf numFmtId="0" fontId="84" fillId="3" borderId="40" xfId="0" applyFont="1" applyFill="1" applyBorder="1" applyAlignment="1">
      <alignment horizontal="center" vertical="center"/>
    </xf>
    <xf numFmtId="0" fontId="1" fillId="11" borderId="126" xfId="0" applyFont="1" applyFill="1" applyBorder="1" applyAlignment="1">
      <alignment horizontal="center" vertical="center"/>
    </xf>
    <xf numFmtId="0" fontId="0" fillId="11" borderId="69" xfId="0" applyFill="1" applyBorder="1" applyAlignment="1">
      <alignment horizontal="center" vertical="center" wrapText="1"/>
    </xf>
    <xf numFmtId="0" fontId="1" fillId="11" borderId="40" xfId="0" applyFont="1" applyFill="1" applyBorder="1" applyAlignment="1">
      <alignment horizontal="center" vertical="center"/>
    </xf>
    <xf numFmtId="0" fontId="1" fillId="11" borderId="127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7" fillId="11" borderId="73" xfId="0" applyFont="1" applyFill="1" applyBorder="1" applyAlignment="1">
      <alignment horizontal="center" vertical="center"/>
    </xf>
    <xf numFmtId="0" fontId="7" fillId="11" borderId="106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right" vertical="center"/>
    </xf>
    <xf numFmtId="0" fontId="74" fillId="3" borderId="0" xfId="0" applyFont="1" applyFill="1" applyBorder="1" applyAlignment="1" applyProtection="1">
      <alignment horizontal="right" vertical="center"/>
      <protection locked="0"/>
    </xf>
    <xf numFmtId="2" fontId="55" fillId="3" borderId="0" xfId="0" applyNumberFormat="1" applyFont="1" applyFill="1" applyBorder="1" applyProtection="1">
      <protection hidden="1"/>
    </xf>
    <xf numFmtId="0" fontId="2" fillId="3" borderId="125" xfId="0" applyFont="1" applyFill="1" applyBorder="1" applyAlignment="1" applyProtection="1">
      <alignment horizontal="center" vertical="center"/>
      <protection hidden="1"/>
    </xf>
    <xf numFmtId="0" fontId="2" fillId="3" borderId="79" xfId="0" applyFont="1" applyFill="1" applyBorder="1" applyAlignment="1" applyProtection="1">
      <alignment horizontal="center" vertical="center"/>
      <protection hidden="1"/>
    </xf>
    <xf numFmtId="0" fontId="2" fillId="3" borderId="124" xfId="0" applyFont="1" applyFill="1" applyBorder="1" applyAlignment="1" applyProtection="1">
      <alignment horizontal="center" vertical="center"/>
      <protection hidden="1"/>
    </xf>
    <xf numFmtId="0" fontId="2" fillId="3" borderId="129" xfId="0" applyFont="1" applyFill="1" applyBorder="1" applyAlignment="1" applyProtection="1">
      <alignment horizontal="center" vertical="center"/>
      <protection hidden="1"/>
    </xf>
    <xf numFmtId="0" fontId="22" fillId="3" borderId="92" xfId="0" applyFont="1" applyFill="1" applyBorder="1" applyAlignment="1" applyProtection="1">
      <alignment horizontal="center" vertical="center"/>
      <protection hidden="1"/>
    </xf>
    <xf numFmtId="0" fontId="0" fillId="11" borderId="119" xfId="0" applyFill="1" applyBorder="1" applyAlignment="1" applyProtection="1">
      <protection hidden="1"/>
    </xf>
    <xf numFmtId="0" fontId="1" fillId="7" borderId="112" xfId="0" applyFont="1" applyFill="1" applyBorder="1" applyProtection="1">
      <protection hidden="1"/>
    </xf>
    <xf numFmtId="0" fontId="11" fillId="9" borderId="120" xfId="0" applyFont="1" applyFill="1" applyBorder="1" applyAlignment="1" applyProtection="1">
      <alignment horizontal="left" vertical="center"/>
      <protection hidden="1"/>
    </xf>
    <xf numFmtId="0" fontId="4" fillId="4" borderId="0" xfId="0" applyFont="1" applyFill="1" applyBorder="1" applyAlignment="1" applyProtection="1">
      <alignment horizontal="center"/>
      <protection hidden="1"/>
    </xf>
    <xf numFmtId="0" fontId="1" fillId="4" borderId="23" xfId="0" applyFont="1" applyFill="1" applyBorder="1" applyAlignment="1" applyProtection="1">
      <alignment horizontal="center"/>
      <protection hidden="1"/>
    </xf>
    <xf numFmtId="0" fontId="74" fillId="11" borderId="1" xfId="0" applyFont="1" applyFill="1" applyBorder="1" applyAlignment="1" applyProtection="1">
      <alignment horizontal="right" vertical="center"/>
      <protection locked="0"/>
    </xf>
    <xf numFmtId="0" fontId="49" fillId="11" borderId="35" xfId="0" applyFont="1" applyFill="1" applyBorder="1" applyAlignment="1" applyProtection="1">
      <alignment horizontal="right"/>
      <protection locked="0"/>
    </xf>
    <xf numFmtId="0" fontId="69" fillId="9" borderId="0" xfId="0" applyFont="1" applyFill="1" applyAlignment="1" applyProtection="1">
      <alignment horizontal="center"/>
      <protection hidden="1"/>
    </xf>
    <xf numFmtId="0" fontId="69" fillId="9" borderId="33" xfId="0" applyFont="1" applyFill="1" applyBorder="1" applyProtection="1">
      <protection hidden="1"/>
    </xf>
    <xf numFmtId="0" fontId="86" fillId="11" borderId="5" xfId="0" applyFont="1" applyFill="1" applyBorder="1" applyAlignment="1" applyProtection="1">
      <alignment horizontal="right"/>
      <protection locked="0"/>
    </xf>
    <xf numFmtId="2" fontId="24" fillId="9" borderId="14" xfId="0" applyNumberFormat="1" applyFont="1" applyFill="1" applyBorder="1" applyAlignment="1" applyProtection="1">
      <alignment horizontal="center" vertical="center"/>
      <protection hidden="1"/>
    </xf>
    <xf numFmtId="0" fontId="24" fillId="9" borderId="14" xfId="0" applyFont="1" applyFill="1" applyBorder="1" applyAlignment="1" applyProtection="1">
      <alignment horizontal="center" vertical="center"/>
      <protection hidden="1"/>
    </xf>
    <xf numFmtId="0" fontId="87" fillId="11" borderId="15" xfId="0" applyFont="1" applyFill="1" applyBorder="1" applyAlignment="1" applyProtection="1">
      <alignment horizontal="center" vertical="center"/>
      <protection hidden="1"/>
    </xf>
    <xf numFmtId="0" fontId="2" fillId="3" borderId="0" xfId="0" applyFont="1" applyFill="1" applyBorder="1" applyAlignment="1">
      <alignment horizontal="left"/>
    </xf>
    <xf numFmtId="0" fontId="2" fillId="3" borderId="5" xfId="0" applyFont="1" applyFill="1" applyBorder="1"/>
    <xf numFmtId="0" fontId="0" fillId="8" borderId="40" xfId="0" applyFill="1" applyBorder="1" applyAlignment="1"/>
    <xf numFmtId="0" fontId="2" fillId="3" borderId="41" xfId="0" applyFont="1" applyFill="1" applyBorder="1" applyAlignment="1">
      <alignment horizontal="center" vertical="center"/>
    </xf>
    <xf numFmtId="0" fontId="11" fillId="3" borderId="43" xfId="0" applyFont="1" applyFill="1" applyBorder="1" applyAlignment="1">
      <alignment horizontal="center" vertical="center"/>
    </xf>
    <xf numFmtId="0" fontId="22" fillId="3" borderId="43" xfId="0" applyFont="1" applyFill="1" applyBorder="1" applyAlignment="1">
      <alignment horizontal="center" vertical="center"/>
    </xf>
    <xf numFmtId="0" fontId="2" fillId="3" borderId="43" xfId="0" applyFont="1" applyFill="1" applyBorder="1" applyAlignment="1">
      <alignment horizontal="center" vertical="center"/>
    </xf>
    <xf numFmtId="0" fontId="84" fillId="3" borderId="40" xfId="0" applyFont="1" applyFill="1" applyBorder="1" applyAlignment="1">
      <alignment horizontal="center" vertical="center"/>
    </xf>
    <xf numFmtId="0" fontId="83" fillId="3" borderId="40" xfId="0" applyFont="1" applyFill="1" applyBorder="1" applyAlignment="1">
      <alignment horizontal="center" vertical="center"/>
    </xf>
    <xf numFmtId="0" fontId="56" fillId="10" borderId="96" xfId="0" applyFont="1" applyFill="1" applyBorder="1" applyAlignment="1">
      <alignment horizontal="center" vertical="center"/>
    </xf>
    <xf numFmtId="0" fontId="56" fillId="10" borderId="121" xfId="0" applyFont="1" applyFill="1" applyBorder="1" applyAlignment="1">
      <alignment horizontal="center" vertical="center"/>
    </xf>
    <xf numFmtId="0" fontId="56" fillId="10" borderId="9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right" vertical="center" wrapText="1"/>
    </xf>
    <xf numFmtId="0" fontId="11" fillId="0" borderId="6" xfId="0" applyFont="1" applyBorder="1" applyAlignment="1">
      <alignment horizontal="right" vertical="center" wrapText="1"/>
    </xf>
    <xf numFmtId="0" fontId="11" fillId="0" borderId="5" xfId="0" applyFont="1" applyBorder="1" applyAlignment="1">
      <alignment horizontal="right" vertical="center" wrapText="1"/>
    </xf>
    <xf numFmtId="0" fontId="34" fillId="3" borderId="96" xfId="0" applyFont="1" applyFill="1" applyBorder="1" applyAlignment="1" applyProtection="1">
      <alignment horizontal="center" vertical="center" wrapText="1"/>
      <protection hidden="1"/>
    </xf>
    <xf numFmtId="0" fontId="0" fillId="0" borderId="121" xfId="0" applyBorder="1" applyAlignment="1" applyProtection="1">
      <alignment horizontal="center"/>
      <protection hidden="1"/>
    </xf>
    <xf numFmtId="0" fontId="0" fillId="0" borderId="97" xfId="0" applyBorder="1" applyAlignment="1" applyProtection="1">
      <alignment horizontal="center"/>
      <protection hidden="1"/>
    </xf>
    <xf numFmtId="0" fontId="34" fillId="3" borderId="121" xfId="0" applyFont="1" applyFill="1" applyBorder="1" applyAlignment="1" applyProtection="1">
      <alignment horizontal="center" vertical="center" wrapText="1"/>
      <protection hidden="1"/>
    </xf>
    <xf numFmtId="2" fontId="77" fillId="9" borderId="5" xfId="0" applyNumberFormat="1" applyFont="1" applyFill="1" applyBorder="1" applyAlignment="1" applyProtection="1">
      <alignment horizontal="center"/>
      <protection hidden="1"/>
    </xf>
    <xf numFmtId="0" fontId="85" fillId="0" borderId="5" xfId="0" applyFont="1" applyBorder="1" applyAlignment="1" applyProtection="1">
      <alignment horizontal="center"/>
      <protection hidden="1"/>
    </xf>
    <xf numFmtId="0" fontId="2" fillId="3" borderId="2" xfId="0" applyFont="1" applyFill="1" applyBorder="1" applyAlignment="1">
      <alignment horizontal="right" vertical="center"/>
    </xf>
    <xf numFmtId="0" fontId="11" fillId="0" borderId="4" xfId="0" applyFont="1" applyBorder="1" applyAlignment="1">
      <alignment horizontal="right" vertical="center"/>
    </xf>
    <xf numFmtId="0" fontId="2" fillId="3" borderId="43" xfId="0" applyFont="1" applyFill="1" applyBorder="1" applyAlignment="1">
      <alignment horizontal="center" vertical="center"/>
    </xf>
    <xf numFmtId="0" fontId="11" fillId="0" borderId="43" xfId="0" applyFont="1" applyBorder="1" applyAlignment="1">
      <alignment horizontal="center" vertical="center"/>
    </xf>
    <xf numFmtId="0" fontId="2" fillId="3" borderId="0" xfId="0" applyFont="1" applyFill="1" applyBorder="1" applyAlignment="1"/>
    <xf numFmtId="0" fontId="11" fillId="0" borderId="0" xfId="0" applyFont="1" applyAlignment="1"/>
    <xf numFmtId="0" fontId="11" fillId="0" borderId="6" xfId="0" applyFont="1" applyBorder="1" applyAlignment="1"/>
    <xf numFmtId="0" fontId="1" fillId="11" borderId="126" xfId="0" applyFont="1" applyFill="1" applyBorder="1" applyAlignment="1">
      <alignment horizontal="center" vertical="center"/>
    </xf>
    <xf numFmtId="0" fontId="0" fillId="11" borderId="122" xfId="0" applyFill="1" applyBorder="1" applyAlignment="1">
      <alignment horizontal="center" vertical="center"/>
    </xf>
    <xf numFmtId="0" fontId="2" fillId="3" borderId="65" xfId="0" applyFont="1" applyFill="1" applyBorder="1" applyAlignment="1" applyProtection="1">
      <alignment horizontal="center" vertical="center"/>
      <protection hidden="1"/>
    </xf>
    <xf numFmtId="0" fontId="0" fillId="0" borderId="52" xfId="0" applyBorder="1" applyAlignment="1" applyProtection="1">
      <alignment horizontal="center" vertical="center"/>
      <protection hidden="1"/>
    </xf>
    <xf numFmtId="0" fontId="1" fillId="11" borderId="128" xfId="0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1" fillId="4" borderId="21" xfId="0" applyFont="1" applyFill="1" applyBorder="1" applyAlignment="1" applyProtection="1">
      <alignment horizontal="center"/>
      <protection hidden="1"/>
    </xf>
    <xf numFmtId="0" fontId="1" fillId="4" borderId="23" xfId="0" applyFont="1" applyFill="1" applyBorder="1" applyAlignment="1" applyProtection="1">
      <alignment horizontal="center"/>
      <protection hidden="1"/>
    </xf>
    <xf numFmtId="0" fontId="4" fillId="4" borderId="60" xfId="0" applyFont="1" applyFill="1" applyBorder="1" applyAlignment="1" applyProtection="1">
      <alignment horizontal="center"/>
      <protection hidden="1"/>
    </xf>
    <xf numFmtId="0" fontId="4" fillId="4" borderId="40" xfId="0" applyFont="1" applyFill="1" applyBorder="1" applyAlignment="1" applyProtection="1">
      <alignment horizontal="center"/>
      <protection hidden="1"/>
    </xf>
    <xf numFmtId="0" fontId="4" fillId="4" borderId="58" xfId="0" applyFont="1" applyFill="1" applyBorder="1" applyAlignment="1" applyProtection="1">
      <alignment horizontal="center"/>
      <protection hidden="1"/>
    </xf>
    <xf numFmtId="0" fontId="37" fillId="3" borderId="5" xfId="0" applyFont="1" applyFill="1" applyBorder="1" applyAlignment="1">
      <alignment horizontal="right" vertical="center" wrapText="1"/>
    </xf>
    <xf numFmtId="0" fontId="37" fillId="3" borderId="6" xfId="0" applyFont="1" applyFill="1" applyBorder="1" applyAlignment="1">
      <alignment horizontal="right" vertical="center" wrapText="1"/>
    </xf>
    <xf numFmtId="0" fontId="37" fillId="0" borderId="7" xfId="0" applyFont="1" applyBorder="1" applyAlignment="1">
      <alignment horizontal="right" vertical="center" wrapText="1"/>
    </xf>
    <xf numFmtId="0" fontId="37" fillId="0" borderId="9" xfId="0" applyFont="1" applyBorder="1" applyAlignment="1">
      <alignment horizontal="right" vertical="center" wrapText="1"/>
    </xf>
    <xf numFmtId="2" fontId="70" fillId="9" borderId="5" xfId="0" applyNumberFormat="1" applyFont="1" applyFill="1" applyBorder="1" applyAlignment="1" applyProtection="1">
      <alignment horizontal="center" vertical="center"/>
      <protection hidden="1"/>
    </xf>
    <xf numFmtId="2" fontId="70" fillId="9" borderId="7" xfId="0" applyNumberFormat="1" applyFont="1" applyFill="1" applyBorder="1" applyAlignment="1" applyProtection="1">
      <alignment horizontal="center" vertical="center"/>
      <protection hidden="1"/>
    </xf>
    <xf numFmtId="0" fontId="20" fillId="3" borderId="7" xfId="0" applyFont="1" applyFill="1" applyBorder="1" applyAlignment="1"/>
    <xf numFmtId="0" fontId="0" fillId="0" borderId="9" xfId="0" applyBorder="1" applyAlignment="1"/>
    <xf numFmtId="0" fontId="1" fillId="4" borderId="22" xfId="0" applyFont="1" applyFill="1" applyBorder="1" applyAlignment="1" applyProtection="1">
      <alignment horizontal="center"/>
      <protection hidden="1"/>
    </xf>
    <xf numFmtId="0" fontId="15" fillId="5" borderId="49" xfId="0" applyFont="1" applyFill="1" applyBorder="1" applyAlignment="1">
      <alignment horizontal="center" vertical="center"/>
    </xf>
    <xf numFmtId="0" fontId="16" fillId="0" borderId="56" xfId="0" applyFont="1" applyBorder="1" applyAlignment="1">
      <alignment horizontal="center" vertical="center"/>
    </xf>
    <xf numFmtId="0" fontId="16" fillId="0" borderId="57" xfId="0" applyFont="1" applyBorder="1" applyAlignment="1">
      <alignment horizontal="center" vertical="center"/>
    </xf>
    <xf numFmtId="0" fontId="15" fillId="5" borderId="56" xfId="0" applyFont="1" applyFill="1" applyBorder="1" applyAlignment="1">
      <alignment horizontal="center" vertical="center"/>
    </xf>
    <xf numFmtId="0" fontId="15" fillId="5" borderId="51" xfId="0" applyFont="1" applyFill="1" applyBorder="1" applyAlignment="1">
      <alignment horizontal="center" vertical="center"/>
    </xf>
    <xf numFmtId="0" fontId="42" fillId="3" borderId="37" xfId="0" applyFont="1" applyFill="1" applyBorder="1" applyAlignment="1" applyProtection="1">
      <alignment horizontal="left" vertical="center" wrapText="1"/>
      <protection locked="0"/>
    </xf>
    <xf numFmtId="0" fontId="0" fillId="3" borderId="37" xfId="0" applyFill="1" applyBorder="1" applyAlignment="1">
      <alignment horizontal="left" vertical="center" wrapText="1"/>
    </xf>
    <xf numFmtId="0" fontId="0" fillId="3" borderId="103" xfId="0" applyFill="1" applyBorder="1" applyAlignment="1">
      <alignment horizontal="left" vertical="center" wrapText="1"/>
    </xf>
    <xf numFmtId="0" fontId="0" fillId="3" borderId="0" xfId="0" applyFill="1" applyBorder="1" applyAlignment="1"/>
    <xf numFmtId="0" fontId="0" fillId="0" borderId="0" xfId="0" applyAlignment="1"/>
    <xf numFmtId="0" fontId="0" fillId="0" borderId="20" xfId="0" applyBorder="1" applyAlignment="1"/>
    <xf numFmtId="0" fontId="1" fillId="0" borderId="40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89" fillId="11" borderId="53" xfId="0" applyFont="1" applyFill="1" applyBorder="1" applyAlignment="1" applyProtection="1">
      <alignment horizontal="left" vertical="center" wrapText="1"/>
      <protection locked="0"/>
    </xf>
    <xf numFmtId="0" fontId="42" fillId="11" borderId="54" xfId="0" applyFont="1" applyFill="1" applyBorder="1" applyAlignment="1">
      <alignment horizontal="left" vertical="center" wrapText="1"/>
    </xf>
    <xf numFmtId="0" fontId="42" fillId="11" borderId="55" xfId="0" applyFont="1" applyFill="1" applyBorder="1" applyAlignment="1">
      <alignment horizontal="left" vertical="center" wrapText="1"/>
    </xf>
    <xf numFmtId="0" fontId="2" fillId="3" borderId="100" xfId="0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100" xfId="0" applyFill="1" applyBorder="1" applyAlignment="1">
      <alignment horizontal="center"/>
    </xf>
    <xf numFmtId="0" fontId="20" fillId="3" borderId="100" xfId="0" applyFont="1" applyFill="1" applyBorder="1" applyAlignment="1">
      <alignment horizontal="center"/>
    </xf>
    <xf numFmtId="0" fontId="42" fillId="3" borderId="100" xfId="0" applyFont="1" applyFill="1" applyBorder="1" applyAlignment="1" applyProtection="1">
      <alignment horizontal="left" vertical="center"/>
      <protection locked="0"/>
    </xf>
    <xf numFmtId="0" fontId="0" fillId="3" borderId="0" xfId="0" applyFill="1" applyBorder="1" applyAlignment="1">
      <alignment horizontal="left" vertical="center"/>
    </xf>
    <xf numFmtId="0" fontId="58" fillId="0" borderId="0" xfId="0" applyFont="1" applyAlignment="1">
      <alignment horizontal="center" vertical="center" wrapText="1"/>
    </xf>
    <xf numFmtId="0" fontId="28" fillId="5" borderId="107" xfId="0" applyFont="1" applyFill="1" applyBorder="1" applyAlignment="1">
      <alignment horizontal="center" vertical="top" wrapText="1"/>
    </xf>
    <xf numFmtId="0" fontId="0" fillId="0" borderId="108" xfId="0" applyBorder="1" applyAlignment="1">
      <alignment horizontal="center" vertical="top" wrapText="1"/>
    </xf>
    <xf numFmtId="1" fontId="24" fillId="9" borderId="24" xfId="0" applyNumberFormat="1" applyFont="1" applyFill="1" applyBorder="1" applyAlignment="1" applyProtection="1">
      <alignment horizontal="center" vertical="center"/>
      <protection hidden="1"/>
    </xf>
    <xf numFmtId="0" fontId="0" fillId="0" borderId="131" xfId="0" applyBorder="1" applyAlignment="1">
      <alignment horizontal="center" vertical="center"/>
    </xf>
    <xf numFmtId="0" fontId="29" fillId="5" borderId="36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67" fillId="0" borderId="0" xfId="0" applyFont="1" applyAlignment="1">
      <alignment horizontal="center" vertical="center" wrapText="1"/>
    </xf>
    <xf numFmtId="0" fontId="37" fillId="0" borderId="0" xfId="0" applyFont="1" applyAlignment="1">
      <alignment wrapText="1"/>
    </xf>
    <xf numFmtId="0" fontId="2" fillId="0" borderId="10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30" fillId="0" borderId="38" xfId="0" applyFont="1" applyBorder="1" applyAlignment="1">
      <alignment horizontal="center" vertical="center"/>
    </xf>
    <xf numFmtId="0" fontId="30" fillId="0" borderId="41" xfId="0" applyFont="1" applyBorder="1" applyAlignment="1">
      <alignment horizontal="center" vertical="center"/>
    </xf>
    <xf numFmtId="0" fontId="40" fillId="0" borderId="38" xfId="0" applyFont="1" applyBorder="1" applyAlignment="1">
      <alignment horizontal="center" vertical="center" wrapText="1"/>
    </xf>
    <xf numFmtId="0" fontId="40" fillId="0" borderId="39" xfId="0" applyFont="1" applyBorder="1" applyAlignment="1">
      <alignment horizontal="center" vertical="center" wrapText="1"/>
    </xf>
    <xf numFmtId="0" fontId="40" fillId="0" borderId="42" xfId="0" applyFont="1" applyBorder="1" applyAlignment="1">
      <alignment horizontal="center" vertical="center" wrapText="1"/>
    </xf>
    <xf numFmtId="0" fontId="31" fillId="0" borderId="67" xfId="0" applyFont="1" applyBorder="1" applyAlignment="1">
      <alignment horizontal="center" vertical="center" wrapText="1"/>
    </xf>
    <xf numFmtId="0" fontId="31" fillId="0" borderId="56" xfId="0" applyFont="1" applyBorder="1" applyAlignment="1">
      <alignment horizontal="center" vertical="center" wrapText="1"/>
    </xf>
    <xf numFmtId="0" fontId="31" fillId="0" borderId="57" xfId="0" applyFont="1" applyBorder="1" applyAlignment="1">
      <alignment horizontal="center" vertical="center" wrapText="1"/>
    </xf>
    <xf numFmtId="0" fontId="12" fillId="0" borderId="38" xfId="0" applyFont="1" applyFill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41" fillId="6" borderId="53" xfId="0" applyFont="1" applyFill="1" applyBorder="1" applyAlignment="1">
      <alignment horizontal="center" vertical="center"/>
    </xf>
    <xf numFmtId="0" fontId="41" fillId="6" borderId="54" xfId="0" applyFont="1" applyFill="1" applyBorder="1" applyAlignment="1">
      <alignment horizontal="center" vertical="center"/>
    </xf>
    <xf numFmtId="0" fontId="41" fillId="6" borderId="55" xfId="0" applyFont="1" applyFill="1" applyBorder="1" applyAlignment="1">
      <alignment horizontal="center" vertical="center"/>
    </xf>
    <xf numFmtId="2" fontId="12" fillId="0" borderId="72" xfId="0" applyNumberFormat="1" applyFont="1" applyFill="1" applyBorder="1" applyAlignment="1" applyProtection="1">
      <alignment horizontal="center" vertical="center" wrapText="1"/>
      <protection hidden="1"/>
    </xf>
    <xf numFmtId="0" fontId="39" fillId="0" borderId="73" xfId="0" applyFont="1" applyBorder="1" applyAlignment="1">
      <alignment horizontal="center" vertical="center" wrapText="1"/>
    </xf>
    <xf numFmtId="2" fontId="12" fillId="0" borderId="75" xfId="0" applyNumberFormat="1" applyFont="1" applyFill="1" applyBorder="1" applyAlignment="1" applyProtection="1">
      <alignment horizontal="center" vertical="center" wrapText="1"/>
      <protection hidden="1"/>
    </xf>
    <xf numFmtId="0" fontId="39" fillId="0" borderId="106" xfId="0" applyFont="1" applyBorder="1" applyAlignment="1">
      <alignment horizontal="center" vertical="center" wrapText="1"/>
    </xf>
    <xf numFmtId="0" fontId="38" fillId="0" borderId="38" xfId="0" applyFont="1" applyBorder="1" applyAlignment="1">
      <alignment horizontal="left" vertical="center" wrapText="1"/>
    </xf>
    <xf numFmtId="0" fontId="43" fillId="0" borderId="40" xfId="0" applyFont="1" applyBorder="1" applyAlignment="1">
      <alignment horizontal="left" vertical="center"/>
    </xf>
    <xf numFmtId="0" fontId="0" fillId="0" borderId="41" xfId="0" applyBorder="1" applyAlignment="1">
      <alignment horizontal="left"/>
    </xf>
    <xf numFmtId="0" fontId="45" fillId="0" borderId="69" xfId="0" applyFont="1" applyBorder="1" applyAlignment="1">
      <alignment horizontal="center" vertical="center" wrapText="1"/>
    </xf>
    <xf numFmtId="0" fontId="44" fillId="0" borderId="70" xfId="0" applyFont="1" applyBorder="1" applyAlignment="1">
      <alignment horizontal="center" vertical="center" wrapText="1"/>
    </xf>
    <xf numFmtId="0" fontId="1" fillId="0" borderId="0" xfId="0" applyFont="1" applyBorder="1" applyAlignment="1"/>
    <xf numFmtId="0" fontId="0" fillId="0" borderId="0" xfId="0" applyBorder="1" applyAlignment="1"/>
    <xf numFmtId="0" fontId="54" fillId="11" borderId="78" xfId="0" applyFont="1" applyFill="1" applyBorder="1" applyAlignment="1" applyProtection="1">
      <alignment horizontal="center" vertical="center" wrapText="1"/>
      <protection locked="0"/>
    </xf>
    <xf numFmtId="0" fontId="0" fillId="11" borderId="80" xfId="0" applyFill="1" applyBorder="1" applyAlignment="1" applyProtection="1">
      <alignment vertical="center" wrapText="1"/>
      <protection locked="0"/>
    </xf>
    <xf numFmtId="0" fontId="54" fillId="11" borderId="34" xfId="0" applyFont="1" applyFill="1" applyBorder="1" applyAlignment="1" applyProtection="1">
      <alignment horizontal="center" vertical="center" wrapText="1"/>
      <protection locked="0"/>
    </xf>
    <xf numFmtId="0" fontId="0" fillId="11" borderId="81" xfId="0" applyFill="1" applyBorder="1" applyAlignment="1" applyProtection="1">
      <alignment vertical="center" wrapText="1"/>
      <protection locked="0"/>
    </xf>
    <xf numFmtId="0" fontId="42" fillId="11" borderId="26" xfId="0" applyFont="1" applyFill="1" applyBorder="1" applyAlignment="1" applyProtection="1">
      <alignment horizontal="left" vertical="center" wrapText="1"/>
      <protection locked="0"/>
    </xf>
    <xf numFmtId="0" fontId="42" fillId="11" borderId="27" xfId="0" applyFont="1" applyFill="1" applyBorder="1" applyAlignment="1">
      <alignment horizontal="left" vertical="center" wrapText="1"/>
    </xf>
    <xf numFmtId="0" fontId="42" fillId="11" borderId="28" xfId="0" applyFont="1" applyFill="1" applyBorder="1" applyAlignment="1">
      <alignment horizontal="left" vertical="center" wrapText="1"/>
    </xf>
    <xf numFmtId="0" fontId="0" fillId="3" borderId="20" xfId="0" applyFill="1" applyBorder="1" applyAlignment="1">
      <alignment horizontal="left" vertical="center"/>
    </xf>
    <xf numFmtId="0" fontId="42" fillId="3" borderId="100" xfId="0" applyFont="1" applyFill="1" applyBorder="1" applyAlignment="1" applyProtection="1">
      <alignment horizontal="left" vertical="center" wrapText="1"/>
      <protection locked="0"/>
    </xf>
    <xf numFmtId="0" fontId="0" fillId="3" borderId="0" xfId="0" applyFill="1" applyBorder="1" applyAlignment="1">
      <alignment horizontal="left" vertical="center" wrapText="1"/>
    </xf>
    <xf numFmtId="2" fontId="55" fillId="12" borderId="77" xfId="0" applyNumberFormat="1" applyFont="1" applyFill="1" applyBorder="1" applyAlignment="1" applyProtection="1">
      <alignment horizontal="center" vertical="center"/>
      <protection hidden="1"/>
    </xf>
    <xf numFmtId="0" fontId="0" fillId="0" borderId="109" xfId="0" applyBorder="1" applyAlignment="1">
      <alignment horizontal="center" vertical="center"/>
    </xf>
    <xf numFmtId="2" fontId="24" fillId="9" borderId="24" xfId="0" applyNumberFormat="1" applyFont="1" applyFill="1" applyBorder="1" applyAlignment="1" applyProtection="1">
      <alignment horizontal="center" vertical="center"/>
      <protection hidden="1"/>
    </xf>
    <xf numFmtId="2" fontId="54" fillId="11" borderId="34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33" xfId="0" applyFont="1" applyFill="1" applyBorder="1" applyAlignment="1">
      <alignment horizontal="center" wrapText="1"/>
    </xf>
    <xf numFmtId="0" fontId="2" fillId="5" borderId="52" xfId="0" applyFont="1" applyFill="1" applyBorder="1" applyAlignment="1">
      <alignment horizontal="center" wrapText="1"/>
    </xf>
    <xf numFmtId="0" fontId="54" fillId="11" borderId="79" xfId="0" applyFont="1" applyFill="1" applyBorder="1" applyAlignment="1" applyProtection="1">
      <alignment horizontal="center" vertical="center" wrapText="1"/>
      <protection locked="0"/>
    </xf>
    <xf numFmtId="0" fontId="0" fillId="11" borderId="82" xfId="0" applyFill="1" applyBorder="1" applyAlignment="1" applyProtection="1">
      <alignment vertical="center" wrapText="1"/>
      <protection locked="0"/>
    </xf>
    <xf numFmtId="0" fontId="42" fillId="3" borderId="0" xfId="0" applyFont="1" applyFill="1" applyBorder="1" applyAlignment="1" applyProtection="1">
      <alignment horizontal="left" vertical="center" wrapText="1"/>
      <protection locked="0"/>
    </xf>
    <xf numFmtId="0" fontId="0" fillId="11" borderId="84" xfId="0" applyFill="1" applyBorder="1" applyAlignment="1" applyProtection="1">
      <alignment vertical="center" wrapText="1"/>
      <protection locked="0"/>
    </xf>
    <xf numFmtId="0" fontId="59" fillId="0" borderId="0" xfId="0" applyFont="1" applyAlignment="1">
      <alignment horizontal="center"/>
    </xf>
    <xf numFmtId="0" fontId="0" fillId="11" borderId="83" xfId="0" applyFill="1" applyBorder="1" applyAlignment="1" applyProtection="1">
      <alignment vertical="center" wrapText="1"/>
      <protection locked="0"/>
    </xf>
    <xf numFmtId="0" fontId="0" fillId="11" borderId="48" xfId="0" applyFill="1" applyBorder="1" applyAlignment="1" applyProtection="1">
      <alignment vertical="center" wrapText="1"/>
      <protection locked="0"/>
    </xf>
    <xf numFmtId="0" fontId="56" fillId="14" borderId="60" xfId="0" applyFont="1" applyFill="1" applyBorder="1" applyAlignment="1" applyProtection="1">
      <alignment horizontal="center" vertical="center"/>
      <protection hidden="1"/>
    </xf>
    <xf numFmtId="0" fontId="56" fillId="14" borderId="40" xfId="0" applyFont="1" applyFill="1" applyBorder="1" applyAlignment="1" applyProtection="1">
      <alignment horizontal="center" vertical="center"/>
      <protection hidden="1"/>
    </xf>
    <xf numFmtId="0" fontId="56" fillId="14" borderId="41" xfId="0" applyFont="1" applyFill="1" applyBorder="1" applyAlignment="1" applyProtection="1">
      <alignment horizontal="center" vertical="center"/>
      <protection hidden="1"/>
    </xf>
    <xf numFmtId="0" fontId="56" fillId="14" borderId="21" xfId="0" applyFont="1" applyFill="1" applyBorder="1" applyAlignment="1" applyProtection="1">
      <alignment horizontal="center" vertical="center"/>
      <protection hidden="1"/>
    </xf>
    <xf numFmtId="0" fontId="56" fillId="14" borderId="23" xfId="0" applyFont="1" applyFill="1" applyBorder="1" applyAlignment="1" applyProtection="1">
      <alignment horizontal="center" vertical="center"/>
      <protection hidden="1"/>
    </xf>
    <xf numFmtId="0" fontId="56" fillId="14" borderId="61" xfId="0" applyFont="1" applyFill="1" applyBorder="1" applyAlignment="1" applyProtection="1">
      <alignment horizontal="center" vertical="center"/>
      <protection hidden="1"/>
    </xf>
    <xf numFmtId="0" fontId="2" fillId="5" borderId="18" xfId="0" applyFont="1" applyFill="1" applyBorder="1" applyAlignment="1">
      <alignment horizontal="center" wrapText="1"/>
    </xf>
    <xf numFmtId="0" fontId="2" fillId="5" borderId="62" xfId="0" applyFont="1" applyFill="1" applyBorder="1" applyAlignment="1">
      <alignment horizontal="center" wrapText="1"/>
    </xf>
    <xf numFmtId="0" fontId="7" fillId="3" borderId="0" xfId="0" applyFont="1" applyFill="1" applyBorder="1" applyAlignment="1"/>
    <xf numFmtId="0" fontId="32" fillId="3" borderId="90" xfId="0" applyFont="1" applyFill="1" applyBorder="1" applyAlignment="1" applyProtection="1">
      <alignment horizontal="center" vertical="center"/>
      <protection hidden="1"/>
    </xf>
    <xf numFmtId="0" fontId="32" fillId="0" borderId="113" xfId="0" applyFont="1" applyBorder="1" applyAlignment="1" applyProtection="1">
      <alignment horizontal="center" vertical="center"/>
      <protection hidden="1"/>
    </xf>
    <xf numFmtId="0" fontId="0" fillId="0" borderId="91" xfId="0" applyBorder="1" applyAlignment="1" applyProtection="1">
      <protection hidden="1"/>
    </xf>
    <xf numFmtId="0" fontId="81" fillId="13" borderId="114" xfId="0" applyFont="1" applyFill="1" applyBorder="1" applyAlignment="1" applyProtection="1">
      <alignment horizontal="center" vertical="center" wrapText="1"/>
      <protection hidden="1"/>
    </xf>
    <xf numFmtId="0" fontId="81" fillId="13" borderId="111" xfId="0" applyFont="1" applyFill="1" applyBorder="1" applyAlignment="1" applyProtection="1">
      <alignment horizontal="center" vertical="center" wrapText="1"/>
      <protection hidden="1"/>
    </xf>
    <xf numFmtId="0" fontId="82" fillId="13" borderId="115" xfId="0" applyFont="1" applyFill="1" applyBorder="1" applyAlignment="1" applyProtection="1">
      <protection hidden="1"/>
    </xf>
    <xf numFmtId="0" fontId="82" fillId="13" borderId="116" xfId="0" applyFont="1" applyFill="1" applyBorder="1" applyAlignment="1" applyProtection="1">
      <protection hidden="1"/>
    </xf>
    <xf numFmtId="0" fontId="82" fillId="13" borderId="0" xfId="0" applyFont="1" applyFill="1" applyBorder="1" applyAlignment="1" applyProtection="1">
      <protection hidden="1"/>
    </xf>
    <xf numFmtId="0" fontId="82" fillId="13" borderId="117" xfId="0" applyFont="1" applyFill="1" applyBorder="1" applyAlignment="1" applyProtection="1">
      <protection hidden="1"/>
    </xf>
    <xf numFmtId="0" fontId="82" fillId="13" borderId="87" xfId="0" applyFont="1" applyFill="1" applyBorder="1" applyAlignment="1" applyProtection="1">
      <protection hidden="1"/>
    </xf>
    <xf numFmtId="0" fontId="82" fillId="13" borderId="85" xfId="0" applyFont="1" applyFill="1" applyBorder="1" applyAlignment="1" applyProtection="1">
      <protection hidden="1"/>
    </xf>
    <xf numFmtId="0" fontId="82" fillId="13" borderId="88" xfId="0" applyFont="1" applyFill="1" applyBorder="1" applyAlignment="1" applyProtection="1">
      <protection hidden="1"/>
    </xf>
    <xf numFmtId="0" fontId="79" fillId="13" borderId="111" xfId="0" applyFont="1" applyFill="1" applyBorder="1" applyAlignment="1" applyProtection="1">
      <alignment horizontal="right" vertical="center"/>
      <protection hidden="1"/>
    </xf>
    <xf numFmtId="0" fontId="80" fillId="13" borderId="111" xfId="0" applyFont="1" applyFill="1" applyBorder="1" applyAlignment="1" applyProtection="1">
      <protection hidden="1"/>
    </xf>
    <xf numFmtId="0" fontId="80" fillId="13" borderId="115" xfId="0" applyFont="1" applyFill="1" applyBorder="1" applyAlignment="1" applyProtection="1">
      <protection hidden="1"/>
    </xf>
    <xf numFmtId="0" fontId="80" fillId="13" borderId="0" xfId="0" applyFont="1" applyFill="1" applyBorder="1" applyAlignment="1" applyProtection="1">
      <alignment horizontal="right" vertical="center"/>
      <protection hidden="1"/>
    </xf>
    <xf numFmtId="0" fontId="80" fillId="13" borderId="0" xfId="0" applyFont="1" applyFill="1" applyAlignment="1" applyProtection="1">
      <protection hidden="1"/>
    </xf>
    <xf numFmtId="0" fontId="80" fillId="13" borderId="117" xfId="0" applyFont="1" applyFill="1" applyBorder="1" applyAlignment="1" applyProtection="1">
      <protection hidden="1"/>
    </xf>
    <xf numFmtId="0" fontId="80" fillId="13" borderId="85" xfId="0" applyFont="1" applyFill="1" applyBorder="1" applyAlignment="1" applyProtection="1">
      <alignment horizontal="right" vertical="center"/>
      <protection hidden="1"/>
    </xf>
    <xf numFmtId="0" fontId="80" fillId="13" borderId="85" xfId="0" applyFont="1" applyFill="1" applyBorder="1" applyAlignment="1" applyProtection="1">
      <protection hidden="1"/>
    </xf>
    <xf numFmtId="0" fontId="80" fillId="13" borderId="88" xfId="0" applyFont="1" applyFill="1" applyBorder="1" applyAlignment="1" applyProtection="1">
      <protection hidden="1"/>
    </xf>
    <xf numFmtId="0" fontId="32" fillId="3" borderId="89" xfId="0" applyFont="1" applyFill="1" applyBorder="1" applyAlignment="1" applyProtection="1">
      <alignment horizontal="center" vertical="center"/>
      <protection hidden="1"/>
    </xf>
    <xf numFmtId="0" fontId="32" fillId="0" borderId="118" xfId="0" applyFont="1" applyBorder="1" applyAlignment="1" applyProtection="1">
      <alignment horizontal="center" vertical="center"/>
      <protection hidden="1"/>
    </xf>
    <xf numFmtId="0" fontId="0" fillId="0" borderId="86" xfId="0" applyBorder="1" applyAlignment="1" applyProtection="1">
      <protection hidden="1"/>
    </xf>
    <xf numFmtId="0" fontId="1" fillId="3" borderId="85" xfId="0" applyFont="1" applyFill="1" applyBorder="1" applyAlignment="1"/>
    <xf numFmtId="0" fontId="56" fillId="14" borderId="58" xfId="0" applyFont="1" applyFill="1" applyBorder="1" applyAlignment="1" applyProtection="1">
      <alignment horizontal="center" vertical="center"/>
      <protection hidden="1"/>
    </xf>
    <xf numFmtId="0" fontId="56" fillId="14" borderId="22" xfId="0" applyFont="1" applyFill="1" applyBorder="1" applyAlignment="1" applyProtection="1">
      <alignment horizontal="center" vertical="center"/>
      <protection hidden="1"/>
    </xf>
    <xf numFmtId="0" fontId="5" fillId="4" borderId="10" xfId="0" applyFont="1" applyFill="1" applyBorder="1" applyAlignment="1" applyProtection="1">
      <alignment horizontal="center" vertical="top" wrapText="1"/>
      <protection hidden="1"/>
    </xf>
    <xf numFmtId="0" fontId="0" fillId="0" borderId="12" xfId="0" applyBorder="1" applyAlignment="1" applyProtection="1">
      <alignment horizontal="center" wrapText="1"/>
      <protection hidden="1"/>
    </xf>
    <xf numFmtId="0" fontId="0" fillId="0" borderId="21" xfId="0" applyBorder="1" applyAlignment="1" applyProtection="1">
      <alignment horizontal="center" wrapText="1"/>
      <protection hidden="1"/>
    </xf>
    <xf numFmtId="0" fontId="0" fillId="0" borderId="22" xfId="0" applyBorder="1" applyAlignment="1" applyProtection="1">
      <alignment horizontal="center" wrapText="1"/>
      <protection hidden="1"/>
    </xf>
    <xf numFmtId="0" fontId="2" fillId="3" borderId="8" xfId="0" applyFont="1" applyFill="1" applyBorder="1" applyAlignment="1"/>
    <xf numFmtId="0" fontId="11" fillId="0" borderId="8" xfId="0" applyFont="1" applyBorder="1" applyAlignment="1"/>
    <xf numFmtId="0" fontId="11" fillId="0" borderId="9" xfId="0" applyFont="1" applyBorder="1" applyAlignment="1"/>
    <xf numFmtId="0" fontId="2" fillId="5" borderId="100" xfId="0" applyFont="1" applyFill="1" applyBorder="1" applyAlignment="1">
      <alignment horizontal="center" wrapText="1"/>
    </xf>
    <xf numFmtId="0" fontId="0" fillId="0" borderId="20" xfId="0" applyBorder="1" applyAlignment="1">
      <alignment horizontal="center"/>
    </xf>
    <xf numFmtId="2" fontId="55" fillId="12" borderId="21" xfId="0" applyNumberFormat="1" applyFont="1" applyFill="1" applyBorder="1" applyAlignment="1" applyProtection="1">
      <alignment horizontal="center" vertical="center"/>
      <protection hidden="1"/>
    </xf>
    <xf numFmtId="0" fontId="0" fillId="0" borderId="22" xfId="0" applyBorder="1" applyAlignment="1">
      <alignment horizontal="center"/>
    </xf>
    <xf numFmtId="2" fontId="24" fillId="9" borderId="130" xfId="0" applyNumberFormat="1" applyFont="1" applyFill="1" applyBorder="1" applyAlignment="1" applyProtection="1">
      <alignment horizontal="center" vertical="center"/>
      <protection hidden="1"/>
    </xf>
    <xf numFmtId="0" fontId="0" fillId="0" borderId="22" xfId="0" applyBorder="1" applyAlignment="1">
      <alignment horizontal="center" vertical="center"/>
    </xf>
    <xf numFmtId="0" fontId="17" fillId="10" borderId="10" xfId="0" applyFont="1" applyFill="1" applyBorder="1" applyAlignment="1">
      <alignment horizontal="left" vertical="center"/>
    </xf>
    <xf numFmtId="0" fontId="0" fillId="10" borderId="11" xfId="0" applyFill="1" applyBorder="1" applyAlignment="1">
      <alignment horizontal="left" vertical="center"/>
    </xf>
    <xf numFmtId="0" fontId="0" fillId="10" borderId="11" xfId="0" applyFill="1" applyBorder="1" applyAlignment="1"/>
    <xf numFmtId="0" fontId="0" fillId="10" borderId="12" xfId="0" applyFill="1" applyBorder="1" applyAlignment="1"/>
    <xf numFmtId="0" fontId="0" fillId="10" borderId="100" xfId="0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0" fillId="10" borderId="0" xfId="0" applyFill="1" applyBorder="1" applyAlignment="1"/>
    <xf numFmtId="0" fontId="0" fillId="10" borderId="20" xfId="0" applyFill="1" applyBorder="1" applyAlignment="1"/>
    <xf numFmtId="14" fontId="18" fillId="10" borderId="27" xfId="0" applyNumberFormat="1" applyFont="1" applyFill="1" applyBorder="1" applyAlignment="1" applyProtection="1">
      <alignment horizontal="center" vertical="center"/>
      <protection hidden="1"/>
    </xf>
    <xf numFmtId="14" fontId="18" fillId="10" borderId="28" xfId="0" applyNumberFormat="1" applyFont="1" applyFill="1" applyBorder="1" applyAlignment="1" applyProtection="1">
      <alignment horizontal="center" vertical="center"/>
      <protection hidden="1"/>
    </xf>
    <xf numFmtId="0" fontId="2" fillId="11" borderId="2" xfId="0" applyFont="1" applyFill="1" applyBorder="1" applyAlignment="1" applyProtection="1">
      <alignment vertical="center"/>
      <protection locked="0"/>
    </xf>
    <xf numFmtId="0" fontId="11" fillId="11" borderId="3" xfId="0" applyFont="1" applyFill="1" applyBorder="1" applyAlignment="1" applyProtection="1">
      <alignment vertical="center"/>
      <protection locked="0"/>
    </xf>
    <xf numFmtId="0" fontId="11" fillId="11" borderId="4" xfId="0" applyFont="1" applyFill="1" applyBorder="1" applyAlignment="1" applyProtection="1">
      <alignment vertical="center"/>
      <protection locked="0"/>
    </xf>
    <xf numFmtId="0" fontId="37" fillId="3" borderId="5" xfId="0" applyFont="1" applyFill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22" fillId="11" borderId="30" xfId="0" applyFont="1" applyFill="1" applyBorder="1" applyAlignment="1" applyProtection="1">
      <alignment horizontal="left"/>
      <protection locked="0"/>
    </xf>
    <xf numFmtId="0" fontId="22" fillId="11" borderId="8" xfId="0" applyFont="1" applyFill="1" applyBorder="1" applyAlignment="1" applyProtection="1">
      <alignment horizontal="left"/>
      <protection locked="0"/>
    </xf>
    <xf numFmtId="0" fontId="22" fillId="11" borderId="9" xfId="0" applyFont="1" applyFill="1" applyBorder="1" applyAlignment="1" applyProtection="1">
      <alignment horizontal="left"/>
      <protection locked="0"/>
    </xf>
    <xf numFmtId="0" fontId="87" fillId="11" borderId="2" xfId="0" applyFont="1" applyFill="1" applyBorder="1" applyAlignment="1" applyProtection="1">
      <alignment horizontal="left" vertical="center"/>
      <protection locked="0"/>
    </xf>
    <xf numFmtId="0" fontId="87" fillId="11" borderId="3" xfId="0" applyFont="1" applyFill="1" applyBorder="1" applyAlignment="1" applyProtection="1">
      <alignment horizontal="left" vertical="center"/>
      <protection locked="0"/>
    </xf>
    <xf numFmtId="0" fontId="88" fillId="11" borderId="3" xfId="0" applyFont="1" applyFill="1" applyBorder="1" applyAlignment="1">
      <alignment vertical="center"/>
    </xf>
    <xf numFmtId="0" fontId="88" fillId="11" borderId="4" xfId="0" applyFont="1" applyFill="1" applyBorder="1" applyAlignment="1">
      <alignment vertical="center"/>
    </xf>
    <xf numFmtId="0" fontId="22" fillId="11" borderId="29" xfId="0" applyFont="1" applyFill="1" applyBorder="1" applyAlignment="1" applyProtection="1">
      <alignment horizontal="left"/>
      <protection locked="0"/>
    </xf>
    <xf numFmtId="0" fontId="22" fillId="11" borderId="3" xfId="0" applyFont="1" applyFill="1" applyBorder="1" applyAlignment="1" applyProtection="1">
      <alignment horizontal="left"/>
      <protection locked="0"/>
    </xf>
    <xf numFmtId="0" fontId="22" fillId="11" borderId="4" xfId="0" applyFont="1" applyFill="1" applyBorder="1" applyAlignment="1" applyProtection="1">
      <alignment horizontal="left"/>
      <protection locked="0"/>
    </xf>
    <xf numFmtId="0" fontId="34" fillId="11" borderId="7" xfId="0" applyFont="1" applyFill="1" applyBorder="1" applyAlignment="1" applyProtection="1">
      <protection locked="0"/>
    </xf>
    <xf numFmtId="0" fontId="34" fillId="11" borderId="8" xfId="0" applyFont="1" applyFill="1" applyBorder="1" applyAlignment="1" applyProtection="1">
      <protection locked="0"/>
    </xf>
    <xf numFmtId="0" fontId="34" fillId="11" borderId="9" xfId="0" applyFont="1" applyFill="1" applyBorder="1" applyAlignment="1" applyProtection="1">
      <protection locked="0"/>
    </xf>
    <xf numFmtId="0" fontId="22" fillId="11" borderId="31" xfId="0" applyFont="1" applyFill="1" applyBorder="1" applyAlignment="1" applyProtection="1">
      <alignment horizontal="left"/>
      <protection locked="0"/>
    </xf>
    <xf numFmtId="0" fontId="22" fillId="11" borderId="0" xfId="0" applyFont="1" applyFill="1" applyBorder="1" applyAlignment="1" applyProtection="1">
      <alignment horizontal="left"/>
      <protection locked="0"/>
    </xf>
    <xf numFmtId="0" fontId="22" fillId="11" borderId="6" xfId="0" applyFont="1" applyFill="1" applyBorder="1" applyAlignment="1" applyProtection="1">
      <alignment horizontal="left"/>
      <protection locked="0"/>
    </xf>
    <xf numFmtId="0" fontId="18" fillId="3" borderId="5" xfId="0" applyFont="1" applyFill="1" applyBorder="1" applyAlignment="1">
      <alignment horizontal="right"/>
    </xf>
    <xf numFmtId="0" fontId="17" fillId="3" borderId="0" xfId="0" applyFont="1" applyFill="1" applyAlignment="1">
      <alignment horizontal="right"/>
    </xf>
    <xf numFmtId="0" fontId="18" fillId="11" borderId="76" xfId="0" applyFont="1" applyFill="1" applyBorder="1" applyAlignment="1" applyProtection="1">
      <protection locked="0"/>
    </xf>
    <xf numFmtId="0" fontId="37" fillId="11" borderId="73" xfId="0" applyFont="1" applyFill="1" applyBorder="1" applyAlignment="1"/>
    <xf numFmtId="0" fontId="1" fillId="3" borderId="7" xfId="0" applyFont="1" applyFill="1" applyBorder="1" applyAlignment="1">
      <alignment horizontal="right"/>
    </xf>
    <xf numFmtId="0" fontId="0" fillId="3" borderId="8" xfId="0" applyFill="1" applyBorder="1" applyAlignment="1">
      <alignment horizontal="right"/>
    </xf>
    <xf numFmtId="0" fontId="1" fillId="3" borderId="5" xfId="0" applyFont="1" applyFill="1" applyBorder="1" applyAlignment="1"/>
    <xf numFmtId="0" fontId="1" fillId="3" borderId="0" xfId="0" applyFont="1" applyFill="1" applyBorder="1" applyAlignment="1"/>
    <xf numFmtId="0" fontId="20" fillId="3" borderId="0" xfId="0" applyFont="1" applyFill="1" applyBorder="1" applyAlignment="1"/>
    <xf numFmtId="0" fontId="20" fillId="0" borderId="6" xfId="0" applyFont="1" applyBorder="1" applyAlignment="1"/>
    <xf numFmtId="0" fontId="1" fillId="3" borderId="5" xfId="0" applyFont="1" applyFill="1" applyBorder="1" applyAlignment="1">
      <alignment horizontal="right"/>
    </xf>
    <xf numFmtId="0" fontId="0" fillId="3" borderId="0" xfId="0" applyFill="1" applyAlignment="1">
      <alignment horizontal="right"/>
    </xf>
    <xf numFmtId="0" fontId="17" fillId="10" borderId="26" xfId="0" applyFont="1" applyFill="1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22" fillId="3" borderId="38" xfId="0" applyFont="1" applyFill="1" applyBorder="1" applyAlignment="1">
      <alignment wrapText="1"/>
    </xf>
    <xf numFmtId="0" fontId="22" fillId="3" borderId="40" xfId="0" applyFont="1" applyFill="1" applyBorder="1" applyAlignment="1">
      <alignment wrapText="1"/>
    </xf>
    <xf numFmtId="0" fontId="22" fillId="3" borderId="41" xfId="0" applyFont="1" applyFill="1" applyBorder="1" applyAlignment="1">
      <alignment wrapText="1"/>
    </xf>
    <xf numFmtId="0" fontId="22" fillId="3" borderId="42" xfId="0" applyFont="1" applyFill="1" applyBorder="1" applyAlignment="1">
      <alignment wrapText="1"/>
    </xf>
    <xf numFmtId="0" fontId="22" fillId="3" borderId="37" xfId="0" applyFont="1" applyFill="1" applyBorder="1" applyAlignment="1">
      <alignment wrapText="1"/>
    </xf>
    <xf numFmtId="0" fontId="22" fillId="3" borderId="44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CE6F1"/>
      <color rgb="FFFFFFFF"/>
      <color rgb="FFC4D79B"/>
      <color rgb="FF00C85A"/>
      <color rgb="FF009242"/>
      <color rgb="FF00B050"/>
      <color rgb="FF376091"/>
      <color rgb="FFD4FBC1"/>
      <color rgb="FFDBE5F1"/>
      <color rgb="FFDDD9C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AE204"/>
  <sheetViews>
    <sheetView tabSelected="1" topLeftCell="A19" zoomScale="70" zoomScaleNormal="70" workbookViewId="0">
      <selection activeCell="W35" sqref="W35:X35"/>
    </sheetView>
  </sheetViews>
  <sheetFormatPr baseColWidth="10" defaultRowHeight="18.75"/>
  <cols>
    <col min="1" max="4" width="11.42578125" style="1"/>
    <col min="5" max="5" width="14.85546875" style="1" customWidth="1"/>
    <col min="6" max="6" width="8.140625" style="1" customWidth="1"/>
    <col min="7" max="7" width="9.42578125" style="1" customWidth="1"/>
    <col min="8" max="9" width="6.7109375" style="1" customWidth="1"/>
    <col min="10" max="10" width="12.7109375" style="1" bestFit="1" customWidth="1"/>
    <col min="11" max="13" width="15.5703125" style="1" customWidth="1"/>
    <col min="14" max="14" width="13.28515625" style="1" customWidth="1"/>
    <col min="15" max="15" width="12.7109375" style="1" customWidth="1"/>
    <col min="16" max="16" width="12.42578125" style="1" customWidth="1"/>
    <col min="17" max="17" width="12.85546875" style="1" bestFit="1" customWidth="1"/>
    <col min="18" max="18" width="14.5703125" style="1" bestFit="1" customWidth="1"/>
    <col min="19" max="19" width="1.28515625" style="1" customWidth="1"/>
    <col min="20" max="20" width="13.140625" style="1" customWidth="1"/>
    <col min="21" max="21" width="11.42578125" style="1"/>
    <col min="22" max="22" width="2.140625" style="1" customWidth="1"/>
    <col min="23" max="23" width="10.85546875" style="1" customWidth="1"/>
    <col min="24" max="24" width="10.140625" style="1" customWidth="1"/>
    <col min="25" max="27" width="11.42578125" style="1"/>
    <col min="28" max="28" width="10" style="1" customWidth="1"/>
    <col min="29" max="29" width="9.7109375" style="1" customWidth="1"/>
    <col min="30" max="30" width="10" style="1" customWidth="1"/>
    <col min="31" max="31" width="15.85546875" style="1" customWidth="1"/>
    <col min="32" max="16384" width="11.42578125" style="1"/>
  </cols>
  <sheetData>
    <row r="1" spans="1:31" s="18" customFormat="1" ht="20.25" customHeight="1" thickTop="1" thickBot="1">
      <c r="A1" s="55"/>
      <c r="B1" s="49"/>
      <c r="C1" s="49"/>
      <c r="D1" s="49"/>
      <c r="E1" s="49"/>
      <c r="F1" s="50"/>
      <c r="G1" s="50"/>
      <c r="H1" s="48"/>
      <c r="I1" s="48"/>
      <c r="J1" s="48"/>
      <c r="K1" s="48"/>
      <c r="L1" s="51"/>
      <c r="M1" s="51"/>
      <c r="N1" s="51"/>
      <c r="O1" s="52"/>
      <c r="P1" s="52"/>
      <c r="Q1" s="391"/>
      <c r="R1" s="391"/>
      <c r="S1" s="391"/>
      <c r="T1" s="391"/>
      <c r="U1" s="48"/>
      <c r="V1" s="48"/>
      <c r="W1" s="48"/>
      <c r="X1" s="48"/>
      <c r="Y1" s="48"/>
      <c r="Z1" s="48"/>
      <c r="AA1" s="48"/>
      <c r="AB1" s="48"/>
      <c r="AC1" s="48"/>
      <c r="AD1" s="48"/>
      <c r="AE1" s="46"/>
    </row>
    <row r="2" spans="1:31" ht="41.25" customHeight="1" thickTop="1" thickBot="1">
      <c r="A2" s="53"/>
      <c r="B2" s="570"/>
      <c r="C2" s="571"/>
      <c r="D2" s="571"/>
      <c r="E2" s="571"/>
      <c r="F2" s="571"/>
      <c r="G2" s="571"/>
      <c r="H2" s="571"/>
      <c r="I2" s="572"/>
      <c r="J2" s="573"/>
      <c r="K2" s="16"/>
      <c r="L2" s="352"/>
      <c r="M2" s="578"/>
      <c r="N2" s="579"/>
      <c r="O2" s="22"/>
      <c r="P2" s="19"/>
      <c r="Q2" s="19"/>
      <c r="R2" s="19"/>
      <c r="S2" s="19"/>
      <c r="T2" s="616"/>
      <c r="U2" s="617"/>
      <c r="V2" s="618"/>
      <c r="W2" s="404"/>
      <c r="X2" s="405"/>
      <c r="Y2" s="404"/>
      <c r="Z2" s="406"/>
      <c r="AA2" s="407"/>
      <c r="AB2" s="405"/>
      <c r="AC2" s="404"/>
      <c r="AD2" s="406"/>
      <c r="AE2" s="47"/>
    </row>
    <row r="3" spans="1:31" ht="30" customHeight="1" thickTop="1" thickBot="1">
      <c r="A3" s="53"/>
      <c r="B3" s="574"/>
      <c r="C3" s="575"/>
      <c r="D3" s="575"/>
      <c r="E3" s="575"/>
      <c r="F3" s="575"/>
      <c r="G3" s="575"/>
      <c r="H3" s="575"/>
      <c r="I3" s="576"/>
      <c r="J3" s="577"/>
      <c r="K3" s="335"/>
      <c r="L3" s="336"/>
      <c r="M3" s="346"/>
      <c r="N3" s="19"/>
      <c r="O3" s="19"/>
      <c r="P3" s="23"/>
      <c r="Q3" s="23"/>
      <c r="R3" s="23"/>
      <c r="S3" s="23"/>
      <c r="T3" s="619"/>
      <c r="U3" s="620"/>
      <c r="V3" s="621"/>
      <c r="W3" s="361"/>
      <c r="X3" s="371"/>
      <c r="Y3" s="362"/>
      <c r="Z3" s="371"/>
      <c r="AA3" s="363"/>
      <c r="AB3" s="371"/>
      <c r="AC3" s="363"/>
      <c r="AD3" s="374"/>
      <c r="AE3" s="375"/>
    </row>
    <row r="4" spans="1:31" ht="30" customHeight="1" thickTop="1" thickBot="1">
      <c r="A4" s="53"/>
      <c r="B4" s="613"/>
      <c r="C4" s="614"/>
      <c r="D4" s="614"/>
      <c r="E4" s="614"/>
      <c r="F4" s="614"/>
      <c r="G4" s="614"/>
      <c r="H4" s="614"/>
      <c r="I4" s="614"/>
      <c r="J4" s="615"/>
      <c r="K4" s="314"/>
      <c r="L4" s="398"/>
      <c r="M4" s="399"/>
      <c r="N4" s="399"/>
      <c r="O4" s="399"/>
      <c r="P4" s="399"/>
      <c r="Q4" s="400"/>
      <c r="R4" s="23"/>
      <c r="S4" s="23"/>
      <c r="T4" s="23"/>
      <c r="U4" s="21"/>
      <c r="V4" s="21"/>
      <c r="W4" s="354"/>
      <c r="X4" s="372"/>
      <c r="Y4" s="353"/>
      <c r="Z4" s="372"/>
      <c r="AA4" s="353"/>
      <c r="AB4" s="372"/>
      <c r="AC4" s="353"/>
      <c r="AD4" s="372"/>
      <c r="AE4" s="392"/>
    </row>
    <row r="5" spans="1:31" ht="30" customHeight="1" thickBot="1">
      <c r="A5" s="54"/>
      <c r="B5" s="17"/>
      <c r="C5" s="17"/>
      <c r="D5" s="17"/>
      <c r="E5" s="17"/>
      <c r="F5" s="17"/>
      <c r="G5" s="17"/>
      <c r="H5" s="17"/>
      <c r="I5" s="17"/>
      <c r="J5" s="17"/>
      <c r="K5" s="17"/>
      <c r="L5" s="20"/>
      <c r="M5" s="20"/>
      <c r="N5" s="20"/>
      <c r="O5" s="20"/>
      <c r="P5" s="24"/>
      <c r="Q5" s="24"/>
      <c r="R5" s="24"/>
      <c r="S5" s="24"/>
      <c r="T5" s="24"/>
      <c r="U5" s="17"/>
      <c r="V5" s="17"/>
      <c r="W5" s="364"/>
      <c r="X5" s="372"/>
      <c r="Y5" s="365"/>
      <c r="Z5" s="372"/>
      <c r="AA5" s="365"/>
      <c r="AB5" s="372"/>
      <c r="AC5" s="365"/>
      <c r="AD5" s="372"/>
      <c r="AE5" s="393"/>
    </row>
    <row r="6" spans="1:31" ht="30" customHeight="1" thickTop="1">
      <c r="A6" s="56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5"/>
      <c r="R6" s="5"/>
      <c r="S6" s="5"/>
      <c r="T6" s="5"/>
      <c r="U6" s="14"/>
      <c r="V6" s="14"/>
      <c r="W6" s="417"/>
      <c r="X6" s="419"/>
      <c r="Y6" s="421"/>
      <c r="Z6" s="419"/>
      <c r="AA6" s="421"/>
      <c r="AB6" s="419"/>
      <c r="AC6" s="421"/>
      <c r="AD6" s="419"/>
      <c r="AE6" s="412"/>
    </row>
    <row r="7" spans="1:31" ht="30" customHeight="1">
      <c r="A7" s="57"/>
      <c r="B7" s="2"/>
      <c r="C7" s="3"/>
      <c r="D7" s="592"/>
      <c r="E7" s="593"/>
      <c r="F7" s="593"/>
      <c r="G7" s="593"/>
      <c r="H7" s="594"/>
      <c r="I7" s="5"/>
      <c r="J7" s="108"/>
      <c r="K7" s="125"/>
      <c r="L7" s="580"/>
      <c r="M7" s="581"/>
      <c r="N7" s="582"/>
      <c r="O7" s="5"/>
      <c r="P7" s="410"/>
      <c r="Q7" s="411"/>
      <c r="R7" s="588" t="s">
        <v>61</v>
      </c>
      <c r="S7" s="589"/>
      <c r="T7" s="590"/>
      <c r="U7" s="591"/>
      <c r="V7" s="344"/>
      <c r="W7" s="418"/>
      <c r="X7" s="420"/>
      <c r="Y7" s="422"/>
      <c r="Z7" s="420"/>
      <c r="AA7" s="422"/>
      <c r="AB7" s="420"/>
      <c r="AC7" s="422"/>
      <c r="AD7" s="420"/>
      <c r="AE7" s="413"/>
    </row>
    <row r="8" spans="1:31" ht="30" customHeight="1">
      <c r="A8" s="57"/>
      <c r="B8" s="4"/>
      <c r="C8" s="5"/>
      <c r="D8" s="598"/>
      <c r="E8" s="599"/>
      <c r="F8" s="599"/>
      <c r="G8" s="599"/>
      <c r="H8" s="600"/>
      <c r="I8" s="5"/>
      <c r="J8" s="2"/>
      <c r="K8" s="595"/>
      <c r="L8" s="596"/>
      <c r="M8" s="596"/>
      <c r="N8" s="597"/>
      <c r="O8" s="5"/>
      <c r="P8" s="390"/>
      <c r="Q8" s="389"/>
      <c r="R8" s="385">
        <v>7</v>
      </c>
      <c r="S8" s="309"/>
      <c r="T8" s="311"/>
      <c r="U8" s="298"/>
      <c r="V8" s="345"/>
      <c r="W8" s="354"/>
      <c r="X8" s="372"/>
      <c r="Y8" s="366"/>
      <c r="Z8" s="372"/>
      <c r="AA8" s="366"/>
      <c r="AB8" s="372"/>
      <c r="AC8" s="366"/>
      <c r="AD8" s="372"/>
      <c r="AE8" s="394"/>
    </row>
    <row r="9" spans="1:31" ht="30" customHeight="1" thickBot="1">
      <c r="A9" s="57"/>
      <c r="B9" s="4"/>
      <c r="C9" s="5"/>
      <c r="D9" s="598"/>
      <c r="E9" s="599"/>
      <c r="F9" s="599"/>
      <c r="G9" s="599"/>
      <c r="H9" s="600"/>
      <c r="I9" s="5"/>
      <c r="J9" s="126"/>
      <c r="K9" s="603"/>
      <c r="L9" s="604"/>
      <c r="M9" s="110"/>
      <c r="N9" s="111"/>
      <c r="O9" s="5"/>
      <c r="P9" s="401"/>
      <c r="Q9" s="402"/>
      <c r="R9" s="408">
        <v>23.33</v>
      </c>
      <c r="S9" s="414"/>
      <c r="T9" s="415"/>
      <c r="U9" s="416"/>
      <c r="V9" s="5"/>
      <c r="W9" s="355"/>
      <c r="X9" s="373"/>
      <c r="Y9" s="367"/>
      <c r="Z9" s="373"/>
      <c r="AA9" s="367"/>
      <c r="AB9" s="373"/>
      <c r="AC9" s="367"/>
      <c r="AD9" s="373"/>
      <c r="AE9" s="395"/>
    </row>
    <row r="10" spans="1:31" ht="30" customHeight="1" thickTop="1">
      <c r="A10" s="57"/>
      <c r="B10" s="4"/>
      <c r="C10" s="5"/>
      <c r="D10" s="315"/>
      <c r="E10" s="316"/>
      <c r="F10" s="316"/>
      <c r="G10" s="316"/>
      <c r="H10" s="317"/>
      <c r="I10" s="5"/>
      <c r="J10" s="583"/>
      <c r="K10" s="584"/>
      <c r="L10" s="381">
        <v>70</v>
      </c>
      <c r="M10" s="312"/>
      <c r="N10" s="64"/>
      <c r="O10" s="5"/>
      <c r="P10" s="403"/>
      <c r="Q10" s="402"/>
      <c r="R10" s="409"/>
      <c r="S10" s="561"/>
      <c r="T10" s="562"/>
      <c r="U10" s="563"/>
      <c r="V10" s="319"/>
      <c r="W10" s="396"/>
      <c r="X10" s="397"/>
      <c r="Y10" s="397"/>
      <c r="Z10" s="359"/>
      <c r="AA10" s="360"/>
      <c r="AB10" s="333"/>
      <c r="AC10" s="529"/>
      <c r="AD10" s="445"/>
      <c r="AE10" s="393"/>
    </row>
    <row r="11" spans="1:31" ht="12" customHeight="1">
      <c r="A11" s="57"/>
      <c r="B11" s="4"/>
      <c r="C11" s="5"/>
      <c r="D11" s="325"/>
      <c r="E11" s="326"/>
      <c r="F11" s="326"/>
      <c r="G11" s="326"/>
      <c r="H11" s="327"/>
      <c r="I11" s="5"/>
      <c r="J11" s="323"/>
      <c r="K11" s="368"/>
      <c r="L11" s="369"/>
      <c r="M11" s="312"/>
      <c r="N11" s="64"/>
      <c r="O11" s="5"/>
      <c r="P11" s="324"/>
      <c r="Q11" s="132"/>
      <c r="R11" s="370"/>
      <c r="S11" s="351"/>
      <c r="T11" s="350"/>
      <c r="U11" s="350"/>
      <c r="V11" s="319"/>
      <c r="W11" s="356"/>
      <c r="X11" s="357"/>
      <c r="Y11" s="357"/>
      <c r="Z11" s="358"/>
      <c r="AA11" s="356"/>
      <c r="AB11" s="333"/>
      <c r="AC11" s="332"/>
      <c r="AD11" s="319"/>
      <c r="AE11" s="393"/>
    </row>
    <row r="12" spans="1:31" ht="28.5" customHeight="1" thickBot="1">
      <c r="A12" s="57"/>
      <c r="B12" s="7"/>
      <c r="C12" s="8"/>
      <c r="D12" s="585"/>
      <c r="E12" s="586"/>
      <c r="F12" s="586"/>
      <c r="G12" s="586"/>
      <c r="H12" s="587"/>
      <c r="I12" s="5"/>
      <c r="J12" s="607"/>
      <c r="K12" s="608"/>
      <c r="L12" s="289"/>
      <c r="M12" s="289"/>
      <c r="N12" s="6"/>
      <c r="O12" s="288"/>
      <c r="P12" s="428"/>
      <c r="Q12" s="429"/>
      <c r="R12" s="432">
        <f ca="1">D108</f>
        <v>3.75</v>
      </c>
      <c r="S12" s="310"/>
      <c r="T12" s="554"/>
      <c r="U12" s="554"/>
      <c r="V12" s="328"/>
      <c r="W12" s="5"/>
      <c r="X12" s="5"/>
      <c r="Y12" s="131"/>
      <c r="Z12" s="131"/>
      <c r="AA12" s="131"/>
      <c r="AB12" s="131"/>
      <c r="AC12" s="131"/>
      <c r="AD12" s="132"/>
      <c r="AE12" s="349"/>
    </row>
    <row r="13" spans="1:31" ht="26.25" customHeight="1" thickTop="1">
      <c r="A13" s="57"/>
      <c r="B13" s="5"/>
      <c r="C13" s="5"/>
      <c r="D13" s="5"/>
      <c r="E13" s="5"/>
      <c r="F13" s="5"/>
      <c r="G13" s="5"/>
      <c r="H13" s="5"/>
      <c r="I13" s="5"/>
      <c r="J13" s="601"/>
      <c r="K13" s="602"/>
      <c r="L13" s="383">
        <f>VLOOKUP(L10,Listes!$A$1:$C$10,3)</f>
        <v>70</v>
      </c>
      <c r="M13" s="383">
        <f>VLOOKUP(L10,Listes!$A$1:$C$10,2)</f>
        <v>75</v>
      </c>
      <c r="N13" s="313"/>
      <c r="O13" s="15"/>
      <c r="P13" s="430"/>
      <c r="Q13" s="431"/>
      <c r="R13" s="433"/>
      <c r="S13" s="310"/>
      <c r="T13" s="530"/>
      <c r="U13" s="533"/>
      <c r="V13" s="534"/>
      <c r="W13" s="535"/>
      <c r="X13" s="542"/>
      <c r="Y13" s="543"/>
      <c r="Z13" s="543"/>
      <c r="AA13" s="543"/>
      <c r="AB13" s="544"/>
      <c r="AC13" s="376"/>
      <c r="AD13" s="551"/>
      <c r="AE13" s="133"/>
    </row>
    <row r="14" spans="1:31" ht="28.5" customHeight="1">
      <c r="A14" s="57"/>
      <c r="B14" s="2" t="s">
        <v>0</v>
      </c>
      <c r="C14" s="592"/>
      <c r="D14" s="593"/>
      <c r="E14" s="593"/>
      <c r="F14" s="593"/>
      <c r="G14" s="593"/>
      <c r="H14" s="594"/>
      <c r="I14" s="5"/>
      <c r="J14" s="611"/>
      <c r="K14" s="612"/>
      <c r="L14" s="382">
        <v>3</v>
      </c>
      <c r="M14" s="609"/>
      <c r="N14" s="610"/>
      <c r="O14" s="5"/>
      <c r="P14" s="5"/>
      <c r="Q14" s="5"/>
      <c r="R14" s="5"/>
      <c r="S14" s="5"/>
      <c r="T14" s="531"/>
      <c r="U14" s="536"/>
      <c r="V14" s="537"/>
      <c r="W14" s="538"/>
      <c r="X14" s="545"/>
      <c r="Y14" s="546"/>
      <c r="Z14" s="546"/>
      <c r="AA14" s="546"/>
      <c r="AB14" s="547"/>
      <c r="AC14" s="377"/>
      <c r="AD14" s="552"/>
      <c r="AE14" s="44"/>
    </row>
    <row r="15" spans="1:31" ht="29.25" thickBot="1">
      <c r="A15" s="57"/>
      <c r="B15" s="7" t="s">
        <v>1</v>
      </c>
      <c r="C15" s="585"/>
      <c r="D15" s="586"/>
      <c r="E15" s="586"/>
      <c r="F15" s="586"/>
      <c r="G15" s="586"/>
      <c r="H15" s="587"/>
      <c r="I15" s="5"/>
      <c r="J15" s="605"/>
      <c r="K15" s="606"/>
      <c r="L15" s="384">
        <f>CHOOSE(IF(L14&lt;0.3,1,IF(AND(L14&gt;=0.3,L14&lt;0.5),2,IF(AND(L14&gt;=0.5,L14&lt;1),3,IF(AND(L14&gt;=1,L14&lt;2),4,IF(AND(L14&gt;=2,L14&lt;3),5,IF(AND(L14&gt;=3,L14&lt;4),6,IF(AND(L14&gt;=4,L14&lt;7),7,IF(L14&gt;=7,8)))))))),0.2,0.3,0.5,1,2,3,4,7)</f>
        <v>3</v>
      </c>
      <c r="M15" s="434"/>
      <c r="N15" s="435"/>
      <c r="O15" s="5"/>
      <c r="P15" s="5"/>
      <c r="Q15" s="5"/>
      <c r="R15" s="5"/>
      <c r="S15" s="5"/>
      <c r="T15" s="532"/>
      <c r="U15" s="539"/>
      <c r="V15" s="540"/>
      <c r="W15" s="541"/>
      <c r="X15" s="548"/>
      <c r="Y15" s="549"/>
      <c r="Z15" s="549"/>
      <c r="AA15" s="549"/>
      <c r="AB15" s="550"/>
      <c r="AC15" s="378"/>
      <c r="AD15" s="553"/>
      <c r="AE15" s="44"/>
    </row>
    <row r="16" spans="1:31" ht="7.5" customHeight="1" thickTop="1" thickBot="1">
      <c r="A16" s="57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45"/>
    </row>
    <row r="17" spans="1:31" s="9" customFormat="1" ht="19.5" customHeight="1" thickTop="1" thickBot="1">
      <c r="A17" s="318"/>
      <c r="B17" s="445"/>
      <c r="C17" s="446"/>
      <c r="D17" s="446"/>
      <c r="E17" s="446"/>
      <c r="F17" s="446"/>
      <c r="G17" s="446"/>
      <c r="H17" s="446"/>
      <c r="I17" s="447"/>
      <c r="J17" s="425"/>
      <c r="K17" s="426"/>
      <c r="L17" s="426"/>
      <c r="M17" s="426"/>
      <c r="N17" s="427"/>
      <c r="O17" s="425"/>
      <c r="P17" s="426"/>
      <c r="Q17" s="426"/>
      <c r="R17" s="426"/>
      <c r="S17" s="426"/>
      <c r="T17" s="426"/>
      <c r="U17" s="426"/>
      <c r="V17" s="379"/>
      <c r="W17" s="557"/>
      <c r="X17" s="558"/>
      <c r="Y17" s="521"/>
      <c r="Z17" s="522"/>
      <c r="AA17" s="555"/>
      <c r="AB17" s="521"/>
      <c r="AC17" s="522"/>
      <c r="AD17" s="522"/>
      <c r="AE17" s="523"/>
    </row>
    <row r="18" spans="1:31" ht="78" customHeight="1" thickBot="1">
      <c r="A18" s="334"/>
      <c r="B18" s="446"/>
      <c r="C18" s="446"/>
      <c r="D18" s="446"/>
      <c r="E18" s="446"/>
      <c r="F18" s="446"/>
      <c r="G18" s="446"/>
      <c r="H18" s="446"/>
      <c r="I18" s="447"/>
      <c r="J18" s="423"/>
      <c r="K18" s="424"/>
      <c r="L18" s="424"/>
      <c r="M18" s="424"/>
      <c r="N18" s="436"/>
      <c r="O18" s="423"/>
      <c r="P18" s="424"/>
      <c r="Q18" s="424"/>
      <c r="R18" s="424"/>
      <c r="S18" s="424"/>
      <c r="T18" s="424"/>
      <c r="U18" s="424"/>
      <c r="V18" s="380"/>
      <c r="W18" s="559"/>
      <c r="X18" s="560"/>
      <c r="Y18" s="524"/>
      <c r="Z18" s="525"/>
      <c r="AA18" s="556"/>
      <c r="AB18" s="524"/>
      <c r="AC18" s="525"/>
      <c r="AD18" s="525"/>
      <c r="AE18" s="526"/>
    </row>
    <row r="19" spans="1:31" s="10" customFormat="1" ht="33.75">
      <c r="A19" s="440"/>
      <c r="B19" s="33"/>
      <c r="C19" s="34"/>
      <c r="D19" s="296"/>
      <c r="E19" s="295"/>
      <c r="F19" s="453"/>
      <c r="G19" s="454"/>
      <c r="H19" s="454"/>
      <c r="I19" s="455"/>
      <c r="J19" s="29"/>
      <c r="K19" s="30"/>
      <c r="L19" s="30"/>
      <c r="M19" s="129"/>
      <c r="N19" s="58"/>
      <c r="O19" s="29"/>
      <c r="P19" s="30"/>
      <c r="Q19" s="30"/>
      <c r="R19" s="30"/>
      <c r="S19" s="465"/>
      <c r="T19" s="466"/>
      <c r="U19" s="59"/>
      <c r="V19" s="338"/>
      <c r="W19" s="564"/>
      <c r="X19" s="565"/>
      <c r="Y19" s="13"/>
      <c r="Z19" s="25"/>
      <c r="AA19" s="26"/>
      <c r="AB19" s="11"/>
      <c r="AC19" s="25"/>
      <c r="AD19" s="527"/>
      <c r="AE19" s="528"/>
    </row>
    <row r="20" spans="1:31" s="12" customFormat="1" ht="28.5" customHeight="1" thickBot="1">
      <c r="A20" s="440"/>
      <c r="B20" s="255">
        <v>1</v>
      </c>
      <c r="C20" s="254">
        <v>0.02</v>
      </c>
      <c r="D20" s="235">
        <f ca="1">R12</f>
        <v>3.75</v>
      </c>
      <c r="E20" s="236">
        <f>R9</f>
        <v>23.33</v>
      </c>
      <c r="F20" s="456"/>
      <c r="G20" s="454"/>
      <c r="H20" s="454"/>
      <c r="I20" s="455"/>
      <c r="J20" s="269">
        <v>5.0000000000000001E-4</v>
      </c>
      <c r="K20" s="299">
        <v>0.5</v>
      </c>
      <c r="L20" s="299">
        <v>1</v>
      </c>
      <c r="M20" s="235">
        <f ca="1">IFERROR((D20*E20*J20*B20)/(C20*K20*K20*L20*L20),"")</f>
        <v>8.7487499999999994</v>
      </c>
      <c r="N20" s="236">
        <f ca="1">R128</f>
        <v>0.16</v>
      </c>
      <c r="O20" s="386">
        <f>IFERROR(VLOOKUP(R7,A166:C169,3,FALSE),"")</f>
        <v>0.25</v>
      </c>
      <c r="P20" s="256">
        <v>1</v>
      </c>
      <c r="Q20" s="388">
        <v>2</v>
      </c>
      <c r="R20" s="253">
        <v>10</v>
      </c>
      <c r="S20" s="463">
        <f>IFERROR((O20*E20*P20*B20)/(C20*Q20*Q20*R20),"")</f>
        <v>7.2906249999999995</v>
      </c>
      <c r="T20" s="464"/>
      <c r="U20" s="568">
        <f ca="1">H129</f>
        <v>0.43</v>
      </c>
      <c r="V20" s="569"/>
      <c r="W20" s="566">
        <f ca="1">IFERROR(P100,"")</f>
        <v>0.6</v>
      </c>
      <c r="X20" s="567"/>
      <c r="Y20" s="498"/>
      <c r="Z20" s="500"/>
      <c r="AA20" s="500"/>
      <c r="AB20" s="500"/>
      <c r="AC20" s="511"/>
      <c r="AD20" s="500"/>
      <c r="AE20" s="514"/>
    </row>
    <row r="21" spans="1:31" ht="70.5" customHeight="1" thickBot="1">
      <c r="A21" s="441"/>
      <c r="B21" s="484"/>
      <c r="C21" s="485"/>
      <c r="D21" s="485"/>
      <c r="E21" s="486"/>
      <c r="F21" s="458"/>
      <c r="G21" s="459"/>
      <c r="H21" s="459"/>
      <c r="I21" s="459"/>
      <c r="J21" s="502"/>
      <c r="K21" s="503"/>
      <c r="L21" s="503"/>
      <c r="M21" s="503"/>
      <c r="N21" s="503"/>
      <c r="O21" s="503"/>
      <c r="P21" s="503"/>
      <c r="Q21" s="503"/>
      <c r="R21" s="503"/>
      <c r="S21" s="503"/>
      <c r="T21" s="503"/>
      <c r="U21" s="503"/>
      <c r="V21" s="503"/>
      <c r="W21" s="503"/>
      <c r="X21" s="504"/>
      <c r="Y21" s="499"/>
      <c r="Z21" s="501"/>
      <c r="AA21" s="501"/>
      <c r="AB21" s="501"/>
      <c r="AC21" s="501"/>
      <c r="AD21" s="501"/>
      <c r="AE21" s="515"/>
    </row>
    <row r="22" spans="1:31" s="10" customFormat="1" ht="37.5" customHeight="1">
      <c r="A22" s="437"/>
      <c r="B22" s="29"/>
      <c r="C22" s="30"/>
      <c r="D22" s="31"/>
      <c r="E22" s="32"/>
      <c r="F22" s="457"/>
      <c r="G22" s="454"/>
      <c r="H22" s="454"/>
      <c r="I22" s="455"/>
      <c r="J22" s="27"/>
      <c r="K22" s="28"/>
      <c r="L22" s="28"/>
      <c r="M22" s="130"/>
      <c r="N22" s="127"/>
      <c r="O22" s="27"/>
      <c r="P22" s="28"/>
      <c r="Q22" s="28"/>
      <c r="R22" s="28"/>
      <c r="S22" s="465"/>
      <c r="T22" s="466"/>
      <c r="U22" s="127"/>
      <c r="V22" s="339"/>
      <c r="W22" s="461"/>
      <c r="X22" s="462"/>
      <c r="Y22" s="13"/>
      <c r="Z22" s="25"/>
      <c r="AA22" s="26"/>
      <c r="AB22" s="11"/>
      <c r="AC22" s="25"/>
      <c r="AD22" s="512"/>
      <c r="AE22" s="513"/>
    </row>
    <row r="23" spans="1:31" s="12" customFormat="1" ht="28.5" customHeight="1" thickBot="1">
      <c r="A23" s="440"/>
      <c r="B23" s="255">
        <v>1</v>
      </c>
      <c r="C23" s="254">
        <v>0.02</v>
      </c>
      <c r="D23" s="235">
        <f ca="1">R12</f>
        <v>3.75</v>
      </c>
      <c r="E23" s="236">
        <f>R9</f>
        <v>23.33</v>
      </c>
      <c r="F23" s="456"/>
      <c r="G23" s="454"/>
      <c r="H23" s="454"/>
      <c r="I23" s="455"/>
      <c r="J23" s="387">
        <f>J20</f>
        <v>5.0000000000000001E-4</v>
      </c>
      <c r="K23" s="294">
        <f>K20</f>
        <v>0.5</v>
      </c>
      <c r="L23" s="299">
        <v>1</v>
      </c>
      <c r="M23" s="235">
        <f ca="1">IFERROR((D23*E23*J23*B23)/(C23*K23*K23*L23*L23),"")</f>
        <v>8.7487499999999994</v>
      </c>
      <c r="N23" s="236">
        <f ca="1">R130</f>
        <v>0.16</v>
      </c>
      <c r="O23" s="387">
        <f>O20</f>
        <v>0.25</v>
      </c>
      <c r="P23" s="256">
        <v>1</v>
      </c>
      <c r="Q23" s="388">
        <v>1.8</v>
      </c>
      <c r="R23" s="294">
        <f>R20</f>
        <v>10</v>
      </c>
      <c r="S23" s="463">
        <f>IFERROR((O23*E23*P23*B23)/(C23*Q23*Q23*R23),"")</f>
        <v>9.0007716049382687</v>
      </c>
      <c r="T23" s="464"/>
      <c r="U23" s="510">
        <f ca="1">H131</f>
        <v>0.47499999999999998</v>
      </c>
      <c r="V23" s="509"/>
      <c r="W23" s="508" t="str">
        <f ca="1">IFERROR(P101,"")</f>
        <v/>
      </c>
      <c r="X23" s="509"/>
      <c r="Y23" s="498"/>
      <c r="Z23" s="500"/>
      <c r="AA23" s="500"/>
      <c r="AB23" s="500"/>
      <c r="AC23" s="511"/>
      <c r="AD23" s="500"/>
      <c r="AE23" s="514"/>
    </row>
    <row r="24" spans="1:31" ht="70.5" customHeight="1" thickBot="1">
      <c r="A24" s="441"/>
      <c r="B24" s="484"/>
      <c r="C24" s="485"/>
      <c r="D24" s="485"/>
      <c r="E24" s="486"/>
      <c r="F24" s="458"/>
      <c r="G24" s="459"/>
      <c r="H24" s="459"/>
      <c r="I24" s="505"/>
      <c r="J24" s="502"/>
      <c r="K24" s="503"/>
      <c r="L24" s="503"/>
      <c r="M24" s="503"/>
      <c r="N24" s="503"/>
      <c r="O24" s="503"/>
      <c r="P24" s="503"/>
      <c r="Q24" s="503"/>
      <c r="R24" s="503"/>
      <c r="S24" s="503"/>
      <c r="T24" s="503"/>
      <c r="U24" s="503"/>
      <c r="V24" s="503"/>
      <c r="W24" s="503"/>
      <c r="X24" s="504"/>
      <c r="Y24" s="499"/>
      <c r="Z24" s="501"/>
      <c r="AA24" s="501"/>
      <c r="AB24" s="501"/>
      <c r="AC24" s="501"/>
      <c r="AD24" s="501"/>
      <c r="AE24" s="515"/>
    </row>
    <row r="25" spans="1:31" s="10" customFormat="1" ht="37.5" customHeight="1">
      <c r="A25" s="437"/>
      <c r="B25" s="29"/>
      <c r="C25" s="30"/>
      <c r="D25" s="31"/>
      <c r="E25" s="32"/>
      <c r="F25" s="457"/>
      <c r="G25" s="454"/>
      <c r="H25" s="454"/>
      <c r="I25" s="455"/>
      <c r="J25" s="29"/>
      <c r="K25" s="30"/>
      <c r="L25" s="30"/>
      <c r="M25" s="130"/>
      <c r="N25" s="127"/>
      <c r="O25" s="29"/>
      <c r="P25" s="30"/>
      <c r="Q25" s="30"/>
      <c r="R25" s="30"/>
      <c r="S25" s="465"/>
      <c r="T25" s="466"/>
      <c r="U25" s="127"/>
      <c r="V25" s="339"/>
      <c r="W25" s="461"/>
      <c r="X25" s="462"/>
      <c r="Y25" s="13"/>
      <c r="Z25" s="25"/>
      <c r="AA25" s="26"/>
      <c r="AB25" s="11"/>
      <c r="AC25" s="25"/>
      <c r="AD25" s="512"/>
      <c r="AE25" s="513"/>
    </row>
    <row r="26" spans="1:31" s="12" customFormat="1" ht="28.5" customHeight="1" thickBot="1">
      <c r="A26" s="440"/>
      <c r="B26" s="255">
        <v>1</v>
      </c>
      <c r="C26" s="254">
        <v>0.02</v>
      </c>
      <c r="D26" s="235">
        <f ca="1">R12</f>
        <v>3.75</v>
      </c>
      <c r="E26" s="236">
        <f>R9</f>
        <v>23.33</v>
      </c>
      <c r="F26" s="456"/>
      <c r="G26" s="454"/>
      <c r="H26" s="454"/>
      <c r="I26" s="455"/>
      <c r="J26" s="387">
        <f>J20</f>
        <v>5.0000000000000001E-4</v>
      </c>
      <c r="K26" s="294">
        <v>0.4</v>
      </c>
      <c r="L26" s="299">
        <v>4</v>
      </c>
      <c r="M26" s="235">
        <f ca="1">IFERROR((D26*E26*J26*B26)/(C26*K26*K26*L26*L26),"")</f>
        <v>0.85437011718749989</v>
      </c>
      <c r="N26" s="236">
        <f ca="1">R132</f>
        <v>2.7783513000000002E-3</v>
      </c>
      <c r="O26" s="387">
        <f>O20</f>
        <v>0.25</v>
      </c>
      <c r="P26" s="256">
        <v>1</v>
      </c>
      <c r="Q26" s="388">
        <v>3.6</v>
      </c>
      <c r="R26" s="294">
        <f>R20</f>
        <v>10</v>
      </c>
      <c r="S26" s="463">
        <f>IFERROR((O26*E26*P26*B26)/(C26*Q26*Q26*R26),"")</f>
        <v>2.2501929012345672</v>
      </c>
      <c r="T26" s="464"/>
      <c r="U26" s="510">
        <f ca="1">H133</f>
        <v>0.16500000000000001</v>
      </c>
      <c r="V26" s="509"/>
      <c r="W26" s="508">
        <f ca="1">IFERROR(P102,"")</f>
        <v>0.16500000000000001</v>
      </c>
      <c r="X26" s="509"/>
      <c r="Y26" s="498"/>
      <c r="Z26" s="500"/>
      <c r="AA26" s="500"/>
      <c r="AB26" s="500"/>
      <c r="AC26" s="511"/>
      <c r="AD26" s="500"/>
      <c r="AE26" s="514"/>
    </row>
    <row r="27" spans="1:31" ht="70.5" customHeight="1" thickBot="1">
      <c r="A27" s="441"/>
      <c r="B27" s="484"/>
      <c r="C27" s="485"/>
      <c r="D27" s="485"/>
      <c r="E27" s="486"/>
      <c r="F27" s="516"/>
      <c r="G27" s="507"/>
      <c r="H27" s="507"/>
      <c r="I27" s="507"/>
      <c r="J27" s="502"/>
      <c r="K27" s="503"/>
      <c r="L27" s="503"/>
      <c r="M27" s="503"/>
      <c r="N27" s="503"/>
      <c r="O27" s="503"/>
      <c r="P27" s="503"/>
      <c r="Q27" s="503"/>
      <c r="R27" s="503"/>
      <c r="S27" s="503"/>
      <c r="T27" s="503"/>
      <c r="U27" s="503"/>
      <c r="V27" s="503"/>
      <c r="W27" s="503"/>
      <c r="X27" s="504"/>
      <c r="Y27" s="499"/>
      <c r="Z27" s="501"/>
      <c r="AA27" s="501"/>
      <c r="AB27" s="501"/>
      <c r="AC27" s="501"/>
      <c r="AD27" s="501"/>
      <c r="AE27" s="515"/>
    </row>
    <row r="28" spans="1:31" s="10" customFormat="1" ht="37.5" customHeight="1">
      <c r="A28" s="437"/>
      <c r="B28" s="29"/>
      <c r="C28" s="30"/>
      <c r="D28" s="31"/>
      <c r="E28" s="32"/>
      <c r="F28" s="457"/>
      <c r="G28" s="454"/>
      <c r="H28" s="454"/>
      <c r="I28" s="455"/>
      <c r="J28" s="33"/>
      <c r="K28" s="34"/>
      <c r="L28" s="34"/>
      <c r="M28" s="130"/>
      <c r="N28" s="127"/>
      <c r="O28" s="33"/>
      <c r="P28" s="34"/>
      <c r="Q28" s="34"/>
      <c r="R28" s="34"/>
      <c r="S28" s="465"/>
      <c r="T28" s="466"/>
      <c r="U28" s="127"/>
      <c r="V28" s="339"/>
      <c r="W28" s="461"/>
      <c r="X28" s="462"/>
      <c r="Y28" s="13"/>
      <c r="Z28" s="25"/>
      <c r="AA28" s="26"/>
      <c r="AB28" s="11"/>
      <c r="AC28" s="25"/>
      <c r="AD28" s="512"/>
      <c r="AE28" s="513"/>
    </row>
    <row r="29" spans="1:31" s="12" customFormat="1" ht="28.5" customHeight="1" thickBot="1">
      <c r="A29" s="440"/>
      <c r="B29" s="255">
        <v>1</v>
      </c>
      <c r="C29" s="254">
        <v>0.02</v>
      </c>
      <c r="D29" s="235">
        <f ca="1">R12</f>
        <v>3.75</v>
      </c>
      <c r="E29" s="236">
        <f>R9</f>
        <v>23.33</v>
      </c>
      <c r="F29" s="456"/>
      <c r="G29" s="454"/>
      <c r="H29" s="454"/>
      <c r="I29" s="455"/>
      <c r="J29" s="387">
        <f>J20</f>
        <v>5.0000000000000001E-4</v>
      </c>
      <c r="K29" s="294">
        <f>K20</f>
        <v>0.5</v>
      </c>
      <c r="L29" s="299">
        <v>5</v>
      </c>
      <c r="M29" s="235">
        <f ca="1">IFERROR((D29*E29*J29*B29)/(C29*K29*K29*L29*L29),"")</f>
        <v>0.34994999999999998</v>
      </c>
      <c r="N29" s="236">
        <f ca="1">R134</f>
        <v>2.7783513000000002E-3</v>
      </c>
      <c r="O29" s="387">
        <f>O20</f>
        <v>0.25</v>
      </c>
      <c r="P29" s="256">
        <v>1</v>
      </c>
      <c r="Q29" s="388">
        <v>3.6</v>
      </c>
      <c r="R29" s="294">
        <f>R20</f>
        <v>10</v>
      </c>
      <c r="S29" s="463">
        <f>IFERROR((O29*E29*P29*B29)/(C29*Q29*Q29*R29),"")</f>
        <v>2.2501929012345672</v>
      </c>
      <c r="T29" s="464"/>
      <c r="U29" s="510">
        <f ca="1">H135</f>
        <v>0.16500000000000001</v>
      </c>
      <c r="V29" s="509"/>
      <c r="W29" s="508">
        <f ca="1">IFERROR(P103,"")</f>
        <v>0.16500000000000001</v>
      </c>
      <c r="X29" s="509"/>
      <c r="Y29" s="498"/>
      <c r="Z29" s="500"/>
      <c r="AA29" s="500"/>
      <c r="AB29" s="500"/>
      <c r="AC29" s="511"/>
      <c r="AD29" s="500"/>
      <c r="AE29" s="514"/>
    </row>
    <row r="30" spans="1:31" ht="70.5" customHeight="1" thickBot="1">
      <c r="A30" s="441"/>
      <c r="B30" s="484"/>
      <c r="C30" s="485"/>
      <c r="D30" s="485"/>
      <c r="E30" s="486"/>
      <c r="F30" s="458"/>
      <c r="G30" s="459"/>
      <c r="H30" s="459"/>
      <c r="I30" s="505"/>
      <c r="J30" s="502"/>
      <c r="K30" s="503"/>
      <c r="L30" s="503"/>
      <c r="M30" s="503"/>
      <c r="N30" s="503"/>
      <c r="O30" s="503"/>
      <c r="P30" s="503"/>
      <c r="Q30" s="503"/>
      <c r="R30" s="503"/>
      <c r="S30" s="503"/>
      <c r="T30" s="503"/>
      <c r="U30" s="503"/>
      <c r="V30" s="503"/>
      <c r="W30" s="503"/>
      <c r="X30" s="504"/>
      <c r="Y30" s="499"/>
      <c r="Z30" s="501"/>
      <c r="AA30" s="501"/>
      <c r="AB30" s="501"/>
      <c r="AC30" s="501"/>
      <c r="AD30" s="501"/>
      <c r="AE30" s="515"/>
    </row>
    <row r="31" spans="1:31" s="10" customFormat="1" ht="37.5" customHeight="1">
      <c r="A31" s="437"/>
      <c r="B31" s="29"/>
      <c r="C31" s="30"/>
      <c r="D31" s="31"/>
      <c r="E31" s="32"/>
      <c r="F31" s="457"/>
      <c r="G31" s="454"/>
      <c r="H31" s="454"/>
      <c r="I31" s="455"/>
      <c r="J31" s="29"/>
      <c r="K31" s="30"/>
      <c r="L31" s="30"/>
      <c r="M31" s="130"/>
      <c r="N31" s="127"/>
      <c r="O31" s="29"/>
      <c r="P31" s="30"/>
      <c r="Q31" s="30"/>
      <c r="R31" s="30"/>
      <c r="S31" s="465"/>
      <c r="T31" s="466"/>
      <c r="U31" s="127"/>
      <c r="V31" s="339"/>
      <c r="W31" s="461"/>
      <c r="X31" s="462"/>
      <c r="Y31" s="13"/>
      <c r="Z31" s="25"/>
      <c r="AA31" s="26"/>
      <c r="AB31" s="11"/>
      <c r="AC31" s="25"/>
      <c r="AD31" s="512"/>
      <c r="AE31" s="513"/>
    </row>
    <row r="32" spans="1:31" s="12" customFormat="1" ht="28.5" customHeight="1" thickBot="1">
      <c r="A32" s="440"/>
      <c r="B32" s="255">
        <v>1</v>
      </c>
      <c r="C32" s="254">
        <v>0.02</v>
      </c>
      <c r="D32" s="235">
        <f ca="1">R12</f>
        <v>3.75</v>
      </c>
      <c r="E32" s="236">
        <f>R9</f>
        <v>23.33</v>
      </c>
      <c r="F32" s="456"/>
      <c r="G32" s="454"/>
      <c r="H32" s="454"/>
      <c r="I32" s="455"/>
      <c r="J32" s="387">
        <f>J20</f>
        <v>5.0000000000000001E-4</v>
      </c>
      <c r="K32" s="294">
        <f>K20</f>
        <v>0.5</v>
      </c>
      <c r="L32" s="299">
        <v>0.8</v>
      </c>
      <c r="M32" s="235">
        <f ca="1">IFERROR((D32*E32*J32*B32)/(C32*K32*K32*L32*L32),"")</f>
        <v>13.669921874999998</v>
      </c>
      <c r="N32" s="236">
        <f ca="1">R136</f>
        <v>0.2</v>
      </c>
      <c r="O32" s="387">
        <f>O20</f>
        <v>0.25</v>
      </c>
      <c r="P32" s="256">
        <v>1</v>
      </c>
      <c r="Q32" s="388">
        <v>3.6</v>
      </c>
      <c r="R32" s="294">
        <f>R20</f>
        <v>10</v>
      </c>
      <c r="S32" s="463">
        <f>IFERROR((O32*E32*P32*B32)/(C32*Q32*Q32*R32),"")</f>
        <v>2.2501929012345672</v>
      </c>
      <c r="T32" s="464"/>
      <c r="U32" s="510">
        <f ca="1">H137</f>
        <v>0.16500000000000001</v>
      </c>
      <c r="V32" s="509"/>
      <c r="W32" s="508">
        <f ca="1">IFERROR(P104,"")</f>
        <v>0</v>
      </c>
      <c r="X32" s="509"/>
      <c r="Y32" s="498"/>
      <c r="Z32" s="500"/>
      <c r="AA32" s="500"/>
      <c r="AB32" s="500"/>
      <c r="AC32" s="511"/>
      <c r="AD32" s="500"/>
      <c r="AE32" s="514"/>
    </row>
    <row r="33" spans="1:31" ht="70.5" customHeight="1" thickBot="1">
      <c r="A33" s="441"/>
      <c r="B33" s="484"/>
      <c r="C33" s="485"/>
      <c r="D33" s="485"/>
      <c r="E33" s="486"/>
      <c r="F33" s="506"/>
      <c r="G33" s="507"/>
      <c r="H33" s="507"/>
      <c r="I33" s="507"/>
      <c r="J33" s="502"/>
      <c r="K33" s="503"/>
      <c r="L33" s="503"/>
      <c r="M33" s="503"/>
      <c r="N33" s="503"/>
      <c r="O33" s="503"/>
      <c r="P33" s="503"/>
      <c r="Q33" s="503"/>
      <c r="R33" s="503"/>
      <c r="S33" s="503"/>
      <c r="T33" s="503"/>
      <c r="U33" s="503"/>
      <c r="V33" s="503"/>
      <c r="W33" s="503"/>
      <c r="X33" s="504"/>
      <c r="Y33" s="499"/>
      <c r="Z33" s="501"/>
      <c r="AA33" s="501"/>
      <c r="AB33" s="501"/>
      <c r="AC33" s="501"/>
      <c r="AD33" s="501"/>
      <c r="AE33" s="515"/>
    </row>
    <row r="34" spans="1:31" ht="37.5" customHeight="1">
      <c r="A34" s="437"/>
      <c r="B34" s="29"/>
      <c r="C34" s="30"/>
      <c r="D34" s="31"/>
      <c r="E34" s="32"/>
      <c r="F34" s="457"/>
      <c r="G34" s="454"/>
      <c r="H34" s="454"/>
      <c r="I34" s="455"/>
      <c r="J34" s="29"/>
      <c r="K34" s="30"/>
      <c r="L34" s="30"/>
      <c r="M34" s="129"/>
      <c r="N34" s="128"/>
      <c r="O34" s="29"/>
      <c r="P34" s="30"/>
      <c r="Q34" s="30"/>
      <c r="R34" s="30"/>
      <c r="S34" s="465"/>
      <c r="T34" s="466"/>
      <c r="U34" s="127"/>
      <c r="V34" s="339"/>
      <c r="W34" s="461"/>
      <c r="X34" s="462"/>
      <c r="Y34" s="13"/>
      <c r="Z34" s="25"/>
      <c r="AA34" s="26"/>
      <c r="AB34" s="11"/>
      <c r="AC34" s="25"/>
      <c r="AD34" s="512"/>
      <c r="AE34" s="513"/>
    </row>
    <row r="35" spans="1:31" ht="29.25" customHeight="1" thickBot="1">
      <c r="A35" s="438"/>
      <c r="B35" s="255">
        <v>1</v>
      </c>
      <c r="C35" s="254">
        <v>0.02</v>
      </c>
      <c r="D35" s="235">
        <f ca="1">R12</f>
        <v>3.75</v>
      </c>
      <c r="E35" s="236">
        <f>R9</f>
        <v>23.33</v>
      </c>
      <c r="F35" s="456"/>
      <c r="G35" s="454"/>
      <c r="H35" s="454"/>
      <c r="I35" s="455"/>
      <c r="J35" s="387">
        <f>J20</f>
        <v>5.0000000000000001E-4</v>
      </c>
      <c r="K35" s="294">
        <v>0.5</v>
      </c>
      <c r="L35" s="299">
        <v>0.8</v>
      </c>
      <c r="M35" s="235">
        <f ca="1">IFERROR((D35*E35*J35*B35)/(C35*K35*K35*L35*L35),"")</f>
        <v>13.669921874999998</v>
      </c>
      <c r="N35" s="236">
        <f ca="1">R138</f>
        <v>0.2</v>
      </c>
      <c r="O35" s="387">
        <f>O20</f>
        <v>0.25</v>
      </c>
      <c r="P35" s="256">
        <v>1</v>
      </c>
      <c r="Q35" s="388">
        <v>2</v>
      </c>
      <c r="R35" s="294">
        <f>R20</f>
        <v>10</v>
      </c>
      <c r="S35" s="463">
        <f>IFERROR((O35*E35*P35*B35)/(C35*Q35*Q35*R35),"")</f>
        <v>7.2906249999999995</v>
      </c>
      <c r="T35" s="464"/>
      <c r="U35" s="510">
        <f ca="1">H139</f>
        <v>0.43</v>
      </c>
      <c r="V35" s="509"/>
      <c r="W35" s="508" t="str">
        <f ca="1">IFERROR(P105,"")</f>
        <v/>
      </c>
      <c r="X35" s="509"/>
      <c r="Y35" s="498"/>
      <c r="Z35" s="500"/>
      <c r="AA35" s="500"/>
      <c r="AB35" s="500"/>
      <c r="AC35" s="511"/>
      <c r="AD35" s="500"/>
      <c r="AE35" s="514"/>
    </row>
    <row r="36" spans="1:31" ht="165.75" customHeight="1" thickBot="1">
      <c r="A36" s="439"/>
      <c r="B36" s="484"/>
      <c r="C36" s="485"/>
      <c r="D36" s="485"/>
      <c r="E36" s="486"/>
      <c r="F36" s="442"/>
      <c r="G36" s="443"/>
      <c r="H36" s="443"/>
      <c r="I36" s="444"/>
      <c r="J36" s="450" t="s">
        <v>114</v>
      </c>
      <c r="K36" s="451"/>
      <c r="L36" s="451"/>
      <c r="M36" s="451"/>
      <c r="N36" s="451"/>
      <c r="O36" s="451"/>
      <c r="P36" s="451"/>
      <c r="Q36" s="451"/>
      <c r="R36" s="451"/>
      <c r="S36" s="451"/>
      <c r="T36" s="451"/>
      <c r="U36" s="451"/>
      <c r="V36" s="451"/>
      <c r="W36" s="451"/>
      <c r="X36" s="452"/>
      <c r="Y36" s="519"/>
      <c r="Z36" s="517"/>
      <c r="AA36" s="501"/>
      <c r="AB36" s="517"/>
      <c r="AC36" s="501"/>
      <c r="AD36" s="517"/>
      <c r="AE36" s="520"/>
    </row>
    <row r="37" spans="1:31" ht="6" customHeight="1" thickTop="1">
      <c r="A37" s="107"/>
      <c r="B37" s="41"/>
      <c r="C37" s="41"/>
      <c r="D37" s="41"/>
      <c r="E37" s="41"/>
      <c r="F37" s="42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  <c r="AD37" s="43"/>
      <c r="AE37" s="43"/>
    </row>
    <row r="38" spans="1:31" ht="18.75" customHeight="1">
      <c r="A38" s="347"/>
      <c r="B38" s="321"/>
      <c r="C38" s="321"/>
      <c r="D38" s="321"/>
      <c r="E38" s="321"/>
      <c r="F38" s="141"/>
      <c r="G38" s="321"/>
      <c r="H38" s="321"/>
      <c r="I38" s="321"/>
      <c r="J38" s="321"/>
      <c r="K38" s="321"/>
      <c r="L38" s="321"/>
      <c r="M38" s="321"/>
      <c r="N38" s="348"/>
      <c r="O38" s="321"/>
      <c r="P38" s="321"/>
      <c r="Q38" s="321"/>
      <c r="R38" s="321"/>
      <c r="S38" s="321"/>
      <c r="T38" s="321"/>
      <c r="U38" s="321"/>
      <c r="V38" s="321"/>
      <c r="W38" s="321"/>
      <c r="X38" s="321"/>
      <c r="Y38" s="496"/>
      <c r="Z38" s="497"/>
      <c r="AA38" s="497"/>
      <c r="AB38" s="497"/>
      <c r="AC38" s="497"/>
      <c r="AD38" s="497"/>
      <c r="AE38" s="497"/>
    </row>
    <row r="39" spans="1:31" ht="18.75" customHeight="1">
      <c r="A39" s="77"/>
      <c r="B39" s="37"/>
      <c r="C39" s="37"/>
      <c r="D39" s="37"/>
      <c r="E39" s="68"/>
      <c r="F39" s="68"/>
      <c r="G39" s="36"/>
      <c r="H39" s="69"/>
      <c r="I39" s="36"/>
      <c r="J39" s="36"/>
      <c r="K39" s="36"/>
      <c r="L39" s="36"/>
      <c r="M39" s="68"/>
      <c r="N39" s="68"/>
      <c r="O39" s="36"/>
      <c r="P39" s="279"/>
      <c r="Q39" s="36"/>
      <c r="R39" s="36"/>
      <c r="S39" s="300"/>
      <c r="T39" s="36"/>
      <c r="U39" s="36"/>
      <c r="V39" s="320"/>
      <c r="W39" s="68"/>
      <c r="X39" s="321"/>
      <c r="Y39" s="497"/>
      <c r="Z39" s="497"/>
      <c r="AA39" s="497"/>
      <c r="AB39" s="497"/>
      <c r="AC39" s="497"/>
      <c r="AD39" s="497"/>
      <c r="AE39" s="497"/>
    </row>
    <row r="40" spans="1:31" ht="18.75" customHeight="1">
      <c r="A40" s="77"/>
      <c r="B40" s="37"/>
      <c r="C40" s="37"/>
      <c r="D40" s="37"/>
      <c r="E40" s="68"/>
      <c r="F40" s="68"/>
      <c r="G40" s="36"/>
      <c r="H40" s="69"/>
      <c r="I40" s="36"/>
      <c r="J40" s="36"/>
      <c r="K40" s="36"/>
      <c r="L40" s="36"/>
      <c r="M40" s="68"/>
      <c r="N40" s="68"/>
      <c r="O40" s="36"/>
      <c r="P40" s="279"/>
      <c r="Q40" s="36"/>
      <c r="R40" s="36"/>
      <c r="S40" s="300"/>
      <c r="T40" s="36"/>
      <c r="U40" s="36"/>
      <c r="V40" s="320"/>
      <c r="W40" s="68"/>
      <c r="X40" s="321"/>
      <c r="Y40" s="497"/>
      <c r="Z40" s="497"/>
      <c r="AA40" s="497"/>
      <c r="AB40" s="497"/>
      <c r="AC40" s="497"/>
      <c r="AD40" s="497"/>
      <c r="AE40" s="497"/>
    </row>
    <row r="41" spans="1:31" ht="18.75" customHeight="1">
      <c r="A41" s="77"/>
      <c r="B41" s="37"/>
      <c r="C41" s="37"/>
      <c r="D41" s="37"/>
      <c r="E41" s="68"/>
      <c r="F41" s="68"/>
      <c r="G41" s="36"/>
      <c r="H41" s="69"/>
      <c r="I41" s="36"/>
      <c r="J41" s="36"/>
      <c r="K41" s="36"/>
      <c r="L41" s="36"/>
      <c r="M41" s="68"/>
      <c r="N41" s="68"/>
      <c r="O41" s="36"/>
      <c r="P41" s="279"/>
      <c r="Q41" s="36"/>
      <c r="R41" s="36"/>
      <c r="S41" s="300"/>
      <c r="T41" s="36"/>
      <c r="U41" s="36"/>
      <c r="V41" s="320"/>
      <c r="W41" s="68"/>
      <c r="X41" s="321"/>
      <c r="Y41" s="497"/>
      <c r="Z41" s="497"/>
      <c r="AA41" s="497"/>
      <c r="AB41" s="497"/>
      <c r="AC41" s="497"/>
      <c r="AD41" s="497"/>
      <c r="AE41" s="497"/>
    </row>
    <row r="42" spans="1:31" ht="18.75" customHeight="1">
      <c r="A42" s="77"/>
      <c r="B42" s="37"/>
      <c r="C42" s="37"/>
      <c r="D42" s="37"/>
      <c r="E42" s="68"/>
      <c r="F42" s="68"/>
      <c r="G42" s="36"/>
      <c r="H42" s="69"/>
      <c r="I42" s="36"/>
      <c r="J42" s="36"/>
      <c r="K42" s="36"/>
      <c r="L42" s="36"/>
      <c r="M42" s="68"/>
      <c r="N42" s="68"/>
      <c r="O42" s="36"/>
      <c r="P42" s="279"/>
      <c r="Q42" s="36"/>
      <c r="R42" s="36"/>
      <c r="S42" s="300"/>
      <c r="T42" s="36"/>
      <c r="U42" s="36"/>
      <c r="V42" s="320"/>
      <c r="W42" s="68"/>
      <c r="X42" s="321"/>
      <c r="Y42" s="497"/>
      <c r="Z42" s="497"/>
      <c r="AA42" s="497"/>
      <c r="AB42" s="497"/>
      <c r="AC42" s="497"/>
      <c r="AD42" s="497"/>
      <c r="AE42" s="497"/>
    </row>
    <row r="43" spans="1:31" ht="18.75" customHeight="1">
      <c r="A43" s="77"/>
      <c r="B43" s="37"/>
      <c r="C43" s="37"/>
      <c r="D43" s="37"/>
      <c r="E43" s="68"/>
      <c r="F43" s="68"/>
      <c r="G43" s="36"/>
      <c r="H43" s="69"/>
      <c r="I43" s="36"/>
      <c r="J43" s="36"/>
      <c r="K43" s="36"/>
      <c r="L43" s="36"/>
      <c r="M43" s="68"/>
      <c r="N43" s="68"/>
      <c r="O43" s="36"/>
      <c r="P43" s="279"/>
      <c r="Q43" s="36"/>
      <c r="R43" s="36"/>
      <c r="S43" s="300"/>
      <c r="T43" s="36"/>
      <c r="U43" s="36"/>
      <c r="V43" s="320"/>
      <c r="W43" s="68"/>
      <c r="X43" s="321"/>
      <c r="Y43" s="497"/>
      <c r="Z43" s="497"/>
      <c r="AA43" s="497"/>
      <c r="AB43" s="497"/>
      <c r="AC43" s="497"/>
      <c r="AD43" s="497"/>
      <c r="AE43" s="497"/>
    </row>
    <row r="44" spans="1:31" ht="18.75" customHeight="1">
      <c r="A44" s="77"/>
      <c r="B44" s="37"/>
      <c r="C44" s="37"/>
      <c r="D44" s="37"/>
      <c r="E44" s="68"/>
      <c r="F44" s="68"/>
      <c r="G44" s="36"/>
      <c r="H44" s="69"/>
      <c r="I44" s="36"/>
      <c r="J44" s="36"/>
      <c r="K44" s="36"/>
      <c r="L44" s="36"/>
      <c r="M44" s="68"/>
      <c r="N44" s="68"/>
      <c r="O44" s="36"/>
      <c r="P44" s="279"/>
      <c r="Q44" s="36"/>
      <c r="R44" s="36"/>
      <c r="S44" s="300"/>
      <c r="T44" s="36"/>
      <c r="U44" s="36"/>
      <c r="V44" s="320"/>
      <c r="W44" s="68"/>
      <c r="X44" s="321"/>
      <c r="Y44" s="497"/>
      <c r="Z44" s="497"/>
      <c r="AA44" s="497"/>
      <c r="AB44" s="497"/>
      <c r="AC44" s="497"/>
      <c r="AD44" s="497"/>
      <c r="AE44" s="497"/>
    </row>
    <row r="45" spans="1:31" ht="18.75" customHeight="1">
      <c r="A45" s="77"/>
      <c r="B45" s="37"/>
      <c r="C45" s="37"/>
      <c r="D45" s="37"/>
      <c r="E45" s="68"/>
      <c r="F45" s="68"/>
      <c r="G45" s="36"/>
      <c r="H45" s="69"/>
      <c r="I45" s="36"/>
      <c r="J45" s="36"/>
      <c r="K45" s="36"/>
      <c r="L45" s="36"/>
      <c r="M45" s="68"/>
      <c r="N45" s="68"/>
      <c r="O45" s="36"/>
      <c r="P45" s="279"/>
      <c r="Q45" s="36"/>
      <c r="R45" s="36"/>
      <c r="S45" s="300"/>
      <c r="T45" s="36"/>
      <c r="U45" s="36"/>
      <c r="V45" s="320"/>
      <c r="W45" s="68"/>
      <c r="X45" s="321"/>
      <c r="Y45" s="497"/>
      <c r="Z45" s="497"/>
      <c r="AA45" s="497"/>
      <c r="AB45" s="497"/>
      <c r="AC45" s="497"/>
      <c r="AD45" s="497"/>
      <c r="AE45" s="497"/>
    </row>
    <row r="46" spans="1:31" ht="18.75" customHeight="1">
      <c r="A46" s="77"/>
      <c r="B46" s="37"/>
      <c r="C46" s="37"/>
      <c r="D46" s="37"/>
      <c r="E46" s="68"/>
      <c r="F46" s="68"/>
      <c r="G46" s="36"/>
      <c r="H46" s="69"/>
      <c r="I46" s="36"/>
      <c r="J46" s="36"/>
      <c r="K46" s="36"/>
      <c r="L46" s="36"/>
      <c r="M46" s="68"/>
      <c r="N46" s="68"/>
      <c r="O46" s="36"/>
      <c r="P46" s="279"/>
      <c r="Q46" s="36"/>
      <c r="R46" s="36"/>
      <c r="S46" s="300"/>
      <c r="T46" s="36"/>
      <c r="U46" s="36"/>
      <c r="V46" s="320"/>
      <c r="W46" s="68"/>
      <c r="X46" s="321"/>
      <c r="Y46" s="497"/>
      <c r="Z46" s="497"/>
      <c r="AA46" s="497"/>
      <c r="AB46" s="497"/>
      <c r="AC46" s="497"/>
      <c r="AD46" s="497"/>
      <c r="AE46" s="497"/>
    </row>
    <row r="47" spans="1:31" ht="18.75" customHeight="1">
      <c r="A47" s="77"/>
      <c r="B47" s="37"/>
      <c r="C47" s="37"/>
      <c r="D47" s="37"/>
      <c r="E47" s="68"/>
      <c r="F47" s="68"/>
      <c r="G47" s="36"/>
      <c r="H47" s="69"/>
      <c r="I47" s="36"/>
      <c r="J47" s="36"/>
      <c r="K47" s="36"/>
      <c r="L47" s="36"/>
      <c r="M47" s="68"/>
      <c r="N47" s="68"/>
      <c r="O47" s="36"/>
      <c r="P47" s="279"/>
      <c r="Q47" s="36"/>
      <c r="R47" s="36"/>
      <c r="S47" s="300"/>
      <c r="T47" s="36"/>
      <c r="U47" s="36"/>
      <c r="V47" s="320"/>
      <c r="W47" s="68"/>
      <c r="X47" s="321"/>
      <c r="Y47" s="497"/>
      <c r="Z47" s="497"/>
      <c r="AA47" s="497"/>
      <c r="AB47" s="497"/>
      <c r="AC47" s="497"/>
      <c r="AD47" s="497"/>
      <c r="AE47" s="497"/>
    </row>
    <row r="48" spans="1:31" ht="18.75" customHeight="1">
      <c r="A48" s="77"/>
      <c r="B48" s="37"/>
      <c r="C48" s="37"/>
      <c r="D48" s="37"/>
      <c r="E48" s="68"/>
      <c r="F48" s="68"/>
      <c r="G48" s="36"/>
      <c r="H48" s="69"/>
      <c r="I48" s="36"/>
      <c r="J48" s="36"/>
      <c r="K48" s="36"/>
      <c r="L48" s="36"/>
      <c r="M48" s="68"/>
      <c r="N48" s="68"/>
      <c r="O48" s="36"/>
      <c r="P48" s="279"/>
      <c r="Q48" s="36"/>
      <c r="R48" s="36"/>
      <c r="S48" s="300"/>
      <c r="T48" s="36"/>
      <c r="U48" s="36"/>
      <c r="V48" s="320"/>
      <c r="W48" s="68"/>
      <c r="X48" s="321"/>
      <c r="Y48" s="497"/>
      <c r="Z48" s="497"/>
      <c r="AA48" s="497"/>
      <c r="AB48" s="497"/>
      <c r="AC48" s="497"/>
      <c r="AD48" s="497"/>
      <c r="AE48" s="497"/>
    </row>
    <row r="49" spans="1:31" ht="18.75" customHeight="1">
      <c r="A49" s="77"/>
      <c r="B49" s="37"/>
      <c r="C49" s="37"/>
      <c r="D49" s="37"/>
      <c r="E49" s="68"/>
      <c r="F49" s="68"/>
      <c r="G49" s="36"/>
      <c r="H49" s="69"/>
      <c r="I49" s="36"/>
      <c r="J49" s="36"/>
      <c r="K49" s="36"/>
      <c r="L49" s="36"/>
      <c r="M49" s="68"/>
      <c r="N49" s="68"/>
      <c r="O49" s="36"/>
      <c r="P49" s="279"/>
      <c r="Q49" s="36"/>
      <c r="R49" s="36"/>
      <c r="S49" s="300"/>
      <c r="T49" s="36"/>
      <c r="U49" s="36"/>
      <c r="V49" s="320"/>
      <c r="W49" s="68"/>
      <c r="X49" s="321"/>
      <c r="Y49" s="497"/>
      <c r="Z49" s="497"/>
      <c r="AA49" s="497"/>
      <c r="AB49" s="497"/>
      <c r="AC49" s="497"/>
      <c r="AD49" s="497"/>
      <c r="AE49" s="497"/>
    </row>
    <row r="50" spans="1:31" ht="18.75" customHeight="1">
      <c r="A50" s="77"/>
      <c r="B50" s="37"/>
      <c r="C50" s="37"/>
      <c r="D50" s="37"/>
      <c r="E50" s="68"/>
      <c r="F50" s="68"/>
      <c r="G50" s="36"/>
      <c r="H50" s="69"/>
      <c r="I50" s="36"/>
      <c r="J50" s="36"/>
      <c r="K50" s="36"/>
      <c r="L50" s="36"/>
      <c r="M50" s="68"/>
      <c r="N50" s="68"/>
      <c r="O50" s="36"/>
      <c r="P50" s="279"/>
      <c r="Q50" s="36"/>
      <c r="R50" s="36"/>
      <c r="S50" s="300"/>
      <c r="T50" s="36"/>
      <c r="U50" s="36"/>
      <c r="V50" s="320"/>
      <c r="W50" s="68"/>
      <c r="X50" s="321"/>
      <c r="Y50" s="497"/>
      <c r="Z50" s="497"/>
      <c r="AA50" s="497"/>
      <c r="AB50" s="497"/>
      <c r="AC50" s="497"/>
      <c r="AD50" s="497"/>
      <c r="AE50" s="497"/>
    </row>
    <row r="51" spans="1:31" ht="18.75" customHeight="1">
      <c r="A51" s="77"/>
      <c r="B51" s="37"/>
      <c r="C51" s="37"/>
      <c r="D51" s="37"/>
      <c r="E51" s="68"/>
      <c r="F51" s="68"/>
      <c r="G51" s="36"/>
      <c r="H51" s="69"/>
      <c r="I51" s="36"/>
      <c r="J51" s="36"/>
      <c r="K51" s="36"/>
      <c r="L51" s="36"/>
      <c r="M51" s="68"/>
      <c r="N51" s="68"/>
      <c r="O51" s="36"/>
      <c r="P51" s="279"/>
      <c r="Q51" s="36"/>
      <c r="R51" s="36"/>
      <c r="S51" s="300"/>
      <c r="T51" s="36"/>
      <c r="U51" s="36"/>
      <c r="V51" s="320"/>
      <c r="W51" s="68"/>
      <c r="X51" s="321"/>
      <c r="Y51" s="497"/>
      <c r="Z51" s="497"/>
      <c r="AA51" s="497"/>
      <c r="AB51" s="497"/>
      <c r="AC51" s="497"/>
      <c r="AD51" s="497"/>
      <c r="AE51" s="497"/>
    </row>
    <row r="52" spans="1:31" ht="18.75" customHeight="1">
      <c r="A52" s="77"/>
      <c r="B52" s="37"/>
      <c r="C52" s="37"/>
      <c r="D52" s="37"/>
      <c r="E52" s="68"/>
      <c r="F52" s="68"/>
      <c r="G52" s="36"/>
      <c r="H52" s="69"/>
      <c r="I52" s="36"/>
      <c r="J52" s="36"/>
      <c r="K52" s="36"/>
      <c r="L52" s="36"/>
      <c r="M52" s="68"/>
      <c r="N52" s="68"/>
      <c r="O52" s="36"/>
      <c r="P52" s="279"/>
      <c r="Q52" s="36"/>
      <c r="R52" s="36"/>
      <c r="S52" s="300"/>
      <c r="T52" s="36"/>
      <c r="U52" s="36"/>
      <c r="V52" s="320"/>
      <c r="W52" s="68"/>
      <c r="X52" s="321"/>
      <c r="Y52" s="497"/>
      <c r="Z52" s="497"/>
      <c r="AA52" s="497"/>
      <c r="AB52" s="497"/>
      <c r="AC52" s="497"/>
      <c r="AD52" s="497"/>
      <c r="AE52" s="497"/>
    </row>
    <row r="53" spans="1:31" ht="18.75" customHeight="1">
      <c r="A53" s="77"/>
      <c r="B53" s="37"/>
      <c r="C53" s="37"/>
      <c r="D53" s="37"/>
      <c r="E53" s="68"/>
      <c r="F53" s="68"/>
      <c r="G53" s="36"/>
      <c r="H53" s="69"/>
      <c r="I53" s="36"/>
      <c r="J53" s="36"/>
      <c r="K53" s="36"/>
      <c r="L53" s="36"/>
      <c r="M53" s="68"/>
      <c r="N53" s="68"/>
      <c r="O53" s="36"/>
      <c r="P53" s="279"/>
      <c r="Q53" s="36"/>
      <c r="R53" s="36"/>
      <c r="S53" s="300"/>
      <c r="T53" s="36"/>
      <c r="U53" s="36"/>
      <c r="V53" s="320"/>
      <c r="W53" s="68"/>
      <c r="X53" s="321"/>
      <c r="Y53" s="497"/>
      <c r="Z53" s="497"/>
      <c r="AA53" s="497"/>
      <c r="AB53" s="497"/>
      <c r="AC53" s="497"/>
      <c r="AD53" s="497"/>
      <c r="AE53" s="497"/>
    </row>
    <row r="54" spans="1:31" ht="18.75" customHeight="1">
      <c r="A54" s="77"/>
      <c r="B54" s="37"/>
      <c r="C54" s="37"/>
      <c r="D54" s="37"/>
      <c r="E54" s="68"/>
      <c r="F54" s="68"/>
      <c r="G54" s="36"/>
      <c r="H54" s="69"/>
      <c r="I54" s="36"/>
      <c r="J54" s="36"/>
      <c r="K54" s="36"/>
      <c r="L54" s="36"/>
      <c r="M54" s="68"/>
      <c r="N54" s="68"/>
      <c r="O54" s="36"/>
      <c r="P54" s="279"/>
      <c r="Q54" s="36"/>
      <c r="R54" s="36"/>
      <c r="S54" s="300"/>
      <c r="T54" s="36"/>
      <c r="U54" s="36"/>
      <c r="V54" s="320"/>
      <c r="W54" s="68"/>
      <c r="X54" s="321"/>
      <c r="Y54" s="497"/>
      <c r="Z54" s="497"/>
      <c r="AA54" s="497"/>
      <c r="AB54" s="497"/>
      <c r="AC54" s="497"/>
      <c r="AD54" s="497"/>
      <c r="AE54" s="497"/>
    </row>
    <row r="55" spans="1:31" ht="18.75" customHeight="1">
      <c r="A55" s="77"/>
      <c r="B55" s="37"/>
      <c r="C55" s="37"/>
      <c r="D55" s="37"/>
      <c r="E55" s="68"/>
      <c r="F55" s="68"/>
      <c r="G55" s="36"/>
      <c r="H55" s="69"/>
      <c r="I55" s="36"/>
      <c r="J55" s="36"/>
      <c r="K55" s="36"/>
      <c r="L55" s="36"/>
      <c r="M55" s="68"/>
      <c r="N55" s="68"/>
      <c r="O55" s="36"/>
      <c r="P55" s="279"/>
      <c r="Q55" s="36"/>
      <c r="R55" s="36"/>
      <c r="S55" s="300"/>
      <c r="T55" s="36"/>
      <c r="U55" s="36"/>
      <c r="V55" s="320"/>
      <c r="W55" s="68"/>
      <c r="X55" s="321"/>
      <c r="Y55" s="497"/>
      <c r="Z55" s="497"/>
      <c r="AA55" s="497"/>
      <c r="AB55" s="497"/>
      <c r="AC55" s="497"/>
      <c r="AD55" s="497"/>
      <c r="AE55" s="497"/>
    </row>
    <row r="56" spans="1:31" ht="18.75" customHeight="1">
      <c r="A56" s="77"/>
      <c r="B56" s="37"/>
      <c r="C56" s="37"/>
      <c r="D56" s="37"/>
      <c r="E56" s="68"/>
      <c r="F56" s="68"/>
      <c r="G56" s="36"/>
      <c r="H56" s="69"/>
      <c r="I56" s="36"/>
      <c r="J56" s="36"/>
      <c r="K56" s="36"/>
      <c r="L56" s="36"/>
      <c r="M56" s="68"/>
      <c r="N56" s="68"/>
      <c r="O56" s="36"/>
      <c r="P56" s="279"/>
      <c r="Q56" s="36"/>
      <c r="R56" s="36"/>
      <c r="S56" s="300"/>
      <c r="T56" s="36"/>
      <c r="U56" s="36"/>
      <c r="V56" s="320"/>
      <c r="W56" s="68"/>
      <c r="X56" s="321"/>
      <c r="Y56" s="497"/>
      <c r="Z56" s="497"/>
      <c r="AA56" s="497"/>
      <c r="AB56" s="497"/>
      <c r="AC56" s="497"/>
      <c r="AD56" s="497"/>
      <c r="AE56" s="497"/>
    </row>
    <row r="57" spans="1:31" ht="18.75" customHeight="1">
      <c r="A57" s="77"/>
      <c r="B57" s="37"/>
      <c r="C57" s="37"/>
      <c r="D57" s="37"/>
      <c r="E57" s="68"/>
      <c r="F57" s="68"/>
      <c r="G57" s="36"/>
      <c r="H57" s="69"/>
      <c r="I57" s="36"/>
      <c r="J57" s="36"/>
      <c r="K57" s="36"/>
      <c r="L57" s="36"/>
      <c r="M57" s="68"/>
      <c r="N57" s="68"/>
      <c r="O57" s="36"/>
      <c r="P57" s="279"/>
      <c r="Q57" s="36"/>
      <c r="R57" s="36"/>
      <c r="S57" s="300"/>
      <c r="T57" s="36"/>
      <c r="U57" s="36"/>
      <c r="V57" s="320"/>
      <c r="W57" s="68"/>
      <c r="X57" s="321"/>
      <c r="Y57" s="497"/>
      <c r="Z57" s="497"/>
      <c r="AA57" s="497"/>
      <c r="AB57" s="497"/>
      <c r="AC57" s="497"/>
      <c r="AD57" s="497"/>
      <c r="AE57" s="497"/>
    </row>
    <row r="58" spans="1:31" ht="18.75" customHeight="1">
      <c r="A58" s="77"/>
      <c r="B58" s="37"/>
      <c r="C58" s="37"/>
      <c r="D58" s="37"/>
      <c r="E58" s="68"/>
      <c r="F58" s="68"/>
      <c r="G58" s="36"/>
      <c r="H58" s="69"/>
      <c r="I58" s="36"/>
      <c r="J58" s="36"/>
      <c r="K58" s="36"/>
      <c r="L58" s="36"/>
      <c r="M58" s="68"/>
      <c r="N58" s="68"/>
      <c r="O58" s="36"/>
      <c r="P58" s="279"/>
      <c r="Q58" s="36"/>
      <c r="R58" s="36"/>
      <c r="S58" s="300"/>
      <c r="T58" s="36"/>
      <c r="U58" s="36"/>
      <c r="V58" s="320"/>
      <c r="W58" s="68"/>
      <c r="X58" s="321"/>
      <c r="Y58" s="497"/>
      <c r="Z58" s="497"/>
      <c r="AA58" s="497"/>
      <c r="AB58" s="497"/>
      <c r="AC58" s="497"/>
      <c r="AD58" s="497"/>
      <c r="AE58" s="497"/>
    </row>
    <row r="59" spans="1:31" ht="18.75" customHeight="1">
      <c r="A59" s="77"/>
      <c r="B59" s="37"/>
      <c r="C59" s="37"/>
      <c r="D59" s="37"/>
      <c r="E59" s="68"/>
      <c r="F59" s="68"/>
      <c r="G59" s="36"/>
      <c r="H59" s="69"/>
      <c r="I59" s="36"/>
      <c r="J59" s="36"/>
      <c r="K59" s="36"/>
      <c r="L59" s="36"/>
      <c r="M59" s="68"/>
      <c r="N59" s="68"/>
      <c r="O59" s="36"/>
      <c r="P59" s="279"/>
      <c r="Q59" s="36"/>
      <c r="R59" s="36"/>
      <c r="S59" s="300"/>
      <c r="T59" s="36"/>
      <c r="U59" s="36"/>
      <c r="V59" s="320"/>
      <c r="W59" s="68"/>
      <c r="X59" s="321"/>
      <c r="Y59" s="497"/>
      <c r="Z59" s="497"/>
      <c r="AA59" s="497"/>
      <c r="AB59" s="497"/>
      <c r="AC59" s="497"/>
      <c r="AD59" s="497"/>
      <c r="AE59" s="497"/>
    </row>
    <row r="60" spans="1:31" ht="18.75" customHeight="1">
      <c r="A60" s="77"/>
      <c r="C60" s="37"/>
      <c r="D60" s="37"/>
      <c r="E60" s="68"/>
      <c r="F60" s="68"/>
      <c r="G60" s="36"/>
      <c r="H60" s="69"/>
      <c r="I60" s="36"/>
      <c r="J60" s="36"/>
      <c r="K60" s="36"/>
      <c r="L60" s="36"/>
      <c r="M60" s="68"/>
      <c r="N60" s="68"/>
      <c r="O60" s="36"/>
      <c r="P60" s="279"/>
      <c r="Q60" s="36"/>
      <c r="R60" s="36"/>
      <c r="S60" s="300"/>
      <c r="T60" s="36"/>
      <c r="U60" s="36"/>
      <c r="V60" s="320"/>
      <c r="W60" s="68"/>
      <c r="X60" s="321"/>
      <c r="Y60" s="497"/>
      <c r="Z60" s="497"/>
      <c r="AA60" s="497"/>
      <c r="AB60" s="497"/>
      <c r="AC60" s="497"/>
      <c r="AD60" s="497"/>
      <c r="AE60" s="497"/>
    </row>
    <row r="61" spans="1:31" ht="18.75" customHeight="1">
      <c r="A61" s="77"/>
      <c r="C61" s="37"/>
      <c r="D61" s="37"/>
      <c r="E61" s="68"/>
      <c r="F61" s="68"/>
      <c r="G61" s="36"/>
      <c r="H61" s="69"/>
      <c r="I61" s="36"/>
      <c r="J61" s="36"/>
      <c r="K61" s="36"/>
      <c r="L61" s="36"/>
      <c r="M61" s="68"/>
      <c r="N61" s="68"/>
      <c r="O61" s="36"/>
      <c r="P61" s="279"/>
      <c r="Q61" s="36"/>
      <c r="R61" s="36"/>
      <c r="S61" s="300"/>
      <c r="T61" s="36"/>
      <c r="U61" s="36"/>
      <c r="V61" s="320"/>
      <c r="W61" s="68"/>
      <c r="X61" s="321"/>
      <c r="Y61" s="497"/>
      <c r="Z61" s="497"/>
      <c r="AA61" s="497"/>
      <c r="AB61" s="497"/>
      <c r="AC61" s="497"/>
      <c r="AD61" s="497"/>
      <c r="AE61" s="497"/>
    </row>
    <row r="62" spans="1:31" ht="18.75" customHeight="1">
      <c r="A62" s="77"/>
      <c r="B62" s="79"/>
      <c r="C62" s="40"/>
      <c r="D62" s="74"/>
      <c r="E62" s="74"/>
      <c r="F62" s="68"/>
      <c r="G62" s="36"/>
      <c r="H62" s="69"/>
      <c r="I62" s="36"/>
      <c r="J62" s="36"/>
      <c r="K62" s="36"/>
      <c r="L62" s="36"/>
      <c r="M62" s="68"/>
      <c r="N62" s="68"/>
      <c r="O62" s="36"/>
      <c r="P62" s="279"/>
      <c r="Q62" s="36"/>
      <c r="R62" s="36"/>
      <c r="S62" s="300"/>
      <c r="T62" s="36"/>
      <c r="U62" s="36"/>
      <c r="V62" s="320"/>
      <c r="W62" s="68"/>
      <c r="X62" s="321"/>
      <c r="Y62" s="497"/>
      <c r="Z62" s="497"/>
      <c r="AA62" s="497"/>
      <c r="AB62" s="497"/>
      <c r="AC62" s="497"/>
      <c r="AD62" s="497"/>
      <c r="AE62" s="497"/>
    </row>
    <row r="63" spans="1:31" ht="18.75" customHeight="1">
      <c r="A63" s="77"/>
      <c r="B63" s="40"/>
      <c r="C63" s="40"/>
      <c r="D63" s="74"/>
      <c r="E63" s="74"/>
      <c r="F63" s="68"/>
      <c r="G63" s="36"/>
      <c r="H63" s="69"/>
      <c r="I63" s="36"/>
      <c r="J63" s="36"/>
      <c r="K63" s="36"/>
      <c r="L63" s="36"/>
      <c r="M63" s="68"/>
      <c r="N63" s="68"/>
      <c r="O63" s="36"/>
      <c r="P63" s="279"/>
      <c r="Q63" s="36"/>
      <c r="R63" s="36"/>
      <c r="S63" s="300"/>
      <c r="T63" s="36"/>
      <c r="U63" s="36"/>
      <c r="V63" s="320"/>
      <c r="W63" s="68"/>
      <c r="X63" s="321"/>
      <c r="Y63" s="497"/>
      <c r="Z63" s="497"/>
      <c r="AA63" s="497"/>
      <c r="AB63" s="497"/>
      <c r="AC63" s="497"/>
      <c r="AD63" s="497"/>
      <c r="AE63" s="497"/>
    </row>
    <row r="64" spans="1:31" ht="18.75" customHeight="1">
      <c r="A64" s="77"/>
      <c r="B64" s="79"/>
      <c r="C64" s="40"/>
      <c r="D64" s="74"/>
      <c r="E64" s="74"/>
      <c r="F64" s="68"/>
      <c r="G64" s="36"/>
      <c r="H64" s="69"/>
      <c r="I64" s="36"/>
      <c r="J64" s="36"/>
      <c r="K64" s="36"/>
      <c r="L64" s="36"/>
      <c r="M64" s="68"/>
      <c r="N64" s="68"/>
      <c r="O64" s="36"/>
      <c r="P64" s="279"/>
      <c r="Q64" s="36"/>
      <c r="R64" s="36"/>
      <c r="S64" s="300"/>
      <c r="T64" s="36"/>
      <c r="U64" s="36"/>
      <c r="V64" s="320"/>
      <c r="W64" s="68"/>
      <c r="X64" s="321"/>
      <c r="Y64" s="497"/>
      <c r="Z64" s="497"/>
      <c r="AA64" s="497"/>
      <c r="AB64" s="497"/>
      <c r="AC64" s="497"/>
      <c r="AD64" s="497"/>
      <c r="AE64" s="497"/>
    </row>
    <row r="65" spans="1:31" ht="18.75" customHeight="1">
      <c r="A65" s="77"/>
      <c r="B65" s="73"/>
      <c r="C65" s="79"/>
      <c r="D65" s="74"/>
      <c r="E65" s="74"/>
      <c r="F65" s="68"/>
      <c r="G65" s="36"/>
      <c r="H65" s="69"/>
      <c r="I65" s="36"/>
      <c r="J65" s="36"/>
      <c r="K65" s="36"/>
      <c r="L65" s="36"/>
      <c r="M65" s="68"/>
      <c r="N65" s="68"/>
      <c r="O65" s="36"/>
      <c r="P65" s="279"/>
      <c r="Q65" s="36"/>
      <c r="R65" s="36"/>
      <c r="S65" s="300"/>
      <c r="T65" s="36"/>
      <c r="U65" s="36"/>
      <c r="V65" s="320"/>
      <c r="W65" s="68"/>
      <c r="X65" s="321"/>
      <c r="Y65" s="497"/>
      <c r="Z65" s="497"/>
      <c r="AA65" s="497"/>
      <c r="AB65" s="497"/>
      <c r="AC65" s="497"/>
      <c r="AD65" s="497"/>
      <c r="AE65" s="497"/>
    </row>
    <row r="66" spans="1:31" ht="18.75" customHeight="1">
      <c r="A66" s="77"/>
      <c r="B66" s="73"/>
      <c r="C66" s="79"/>
      <c r="D66" s="74"/>
      <c r="E66" s="74"/>
      <c r="F66" s="68"/>
      <c r="G66" s="36"/>
      <c r="H66" s="69"/>
      <c r="I66" s="36"/>
      <c r="J66" s="36"/>
      <c r="K66" s="36"/>
      <c r="L66" s="36"/>
      <c r="M66" s="68"/>
      <c r="N66" s="68"/>
      <c r="O66" s="36"/>
      <c r="P66" s="279"/>
      <c r="Q66" s="36"/>
      <c r="R66" s="36"/>
      <c r="S66" s="300"/>
      <c r="T66" s="36"/>
      <c r="U66" s="36"/>
      <c r="V66" s="320"/>
      <c r="W66" s="68"/>
      <c r="X66" s="321"/>
      <c r="Y66" s="497"/>
      <c r="Z66" s="497"/>
      <c r="AA66" s="497"/>
      <c r="AB66" s="497"/>
      <c r="AC66" s="497"/>
      <c r="AD66" s="497"/>
      <c r="AE66" s="497"/>
    </row>
    <row r="67" spans="1:31" ht="18.75" customHeight="1">
      <c r="A67" s="77"/>
      <c r="B67" s="73"/>
      <c r="C67" s="79"/>
      <c r="D67" s="74"/>
      <c r="E67" s="74"/>
      <c r="F67" s="68"/>
      <c r="G67" s="36"/>
      <c r="H67" s="69"/>
      <c r="I67" s="36"/>
      <c r="J67" s="36"/>
      <c r="K67" s="36"/>
      <c r="L67" s="36"/>
      <c r="M67" s="68"/>
      <c r="N67" s="68"/>
      <c r="O67" s="36"/>
      <c r="P67" s="279"/>
      <c r="Q67" s="36"/>
      <c r="R67" s="36"/>
      <c r="S67" s="300"/>
      <c r="T67" s="36"/>
      <c r="U67" s="36"/>
      <c r="V67" s="320"/>
      <c r="W67" s="68"/>
      <c r="X67" s="321"/>
      <c r="Y67" s="497"/>
      <c r="Z67" s="497"/>
      <c r="AA67" s="497"/>
      <c r="AB67" s="497"/>
      <c r="AC67" s="497"/>
      <c r="AD67" s="497"/>
      <c r="AE67" s="497"/>
    </row>
    <row r="68" spans="1:31" ht="18.75" customHeight="1">
      <c r="A68" s="77"/>
      <c r="B68" s="73"/>
      <c r="C68" s="79"/>
      <c r="D68" s="74"/>
      <c r="E68" s="74"/>
      <c r="F68" s="68"/>
      <c r="G68" s="36"/>
      <c r="H68" s="69"/>
      <c r="I68" s="36"/>
      <c r="J68" s="36"/>
      <c r="K68" s="36"/>
      <c r="L68" s="36"/>
      <c r="M68" s="68"/>
      <c r="N68" s="68"/>
      <c r="O68" s="36"/>
      <c r="P68" s="279"/>
      <c r="Q68" s="36"/>
      <c r="R68" s="36"/>
      <c r="S68" s="300"/>
      <c r="T68" s="36"/>
      <c r="U68" s="36"/>
      <c r="V68" s="320"/>
      <c r="W68" s="68"/>
      <c r="X68" s="321"/>
      <c r="Y68" s="497"/>
      <c r="Z68" s="497"/>
      <c r="AA68" s="497"/>
      <c r="AB68" s="497"/>
      <c r="AC68" s="497"/>
      <c r="AD68" s="497"/>
      <c r="AE68" s="497"/>
    </row>
    <row r="69" spans="1:31" ht="18.75" customHeight="1">
      <c r="A69" s="77"/>
      <c r="B69" s="73"/>
      <c r="C69" s="40"/>
      <c r="D69" s="74"/>
      <c r="E69" s="74"/>
      <c r="F69" s="68"/>
      <c r="G69" s="36"/>
      <c r="H69" s="69"/>
      <c r="I69" s="36"/>
      <c r="J69" s="36"/>
      <c r="K69" s="36"/>
      <c r="L69" s="36"/>
      <c r="M69" s="68"/>
      <c r="N69" s="68"/>
      <c r="O69" s="36"/>
      <c r="P69" s="279"/>
      <c r="Q69" s="36"/>
      <c r="R69" s="36"/>
      <c r="S69" s="300"/>
      <c r="T69" s="36"/>
      <c r="U69" s="36"/>
      <c r="V69" s="320"/>
      <c r="W69" s="68"/>
      <c r="X69" s="321"/>
      <c r="Y69" s="497"/>
      <c r="Z69" s="497"/>
      <c r="AA69" s="497"/>
      <c r="AB69" s="497"/>
      <c r="AC69" s="497"/>
      <c r="AD69" s="497"/>
      <c r="AE69" s="497"/>
    </row>
    <row r="70" spans="1:31" ht="18.75" customHeight="1">
      <c r="A70" s="77"/>
      <c r="B70" s="73"/>
      <c r="C70" s="40"/>
      <c r="D70" s="74"/>
      <c r="E70" s="74"/>
      <c r="F70" s="68"/>
      <c r="G70" s="36"/>
      <c r="H70" s="69"/>
      <c r="I70" s="36"/>
      <c r="J70" s="36"/>
      <c r="K70" s="36"/>
      <c r="L70" s="36"/>
      <c r="M70" s="68"/>
      <c r="N70" s="68"/>
      <c r="O70" s="36"/>
      <c r="P70" s="279"/>
      <c r="Q70" s="36"/>
      <c r="R70" s="36"/>
      <c r="S70" s="300"/>
      <c r="T70" s="36"/>
      <c r="U70" s="36"/>
      <c r="V70" s="320"/>
      <c r="W70" s="68"/>
      <c r="X70" s="321"/>
      <c r="Y70" s="497"/>
      <c r="Z70" s="497"/>
      <c r="AA70" s="497"/>
      <c r="AB70" s="497"/>
      <c r="AC70" s="497"/>
      <c r="AD70" s="497"/>
      <c r="AE70" s="497"/>
    </row>
    <row r="71" spans="1:31" ht="18.75" customHeight="1">
      <c r="A71" s="77"/>
      <c r="B71" s="74"/>
      <c r="C71" s="74"/>
      <c r="D71" s="74"/>
      <c r="E71" s="74"/>
      <c r="F71" s="68"/>
      <c r="G71" s="36"/>
      <c r="H71" s="69"/>
      <c r="I71" s="36"/>
      <c r="J71" s="36"/>
      <c r="K71" s="36"/>
      <c r="L71" s="36"/>
      <c r="M71" s="68"/>
      <c r="N71" s="68"/>
      <c r="O71" s="36"/>
      <c r="P71" s="279"/>
      <c r="Q71" s="36"/>
      <c r="R71" s="36"/>
      <c r="S71" s="300"/>
      <c r="T71" s="36"/>
      <c r="U71" s="36"/>
      <c r="V71" s="320"/>
      <c r="W71" s="68"/>
      <c r="X71" s="321"/>
      <c r="Y71" s="497"/>
      <c r="Z71" s="497"/>
      <c r="AA71" s="497"/>
      <c r="AB71" s="497"/>
      <c r="AC71" s="497"/>
      <c r="AD71" s="497"/>
      <c r="AE71" s="497"/>
    </row>
    <row r="72" spans="1:31" ht="18.75" customHeight="1">
      <c r="A72" s="77"/>
      <c r="B72" s="74"/>
      <c r="C72" s="74"/>
      <c r="D72" s="74"/>
      <c r="E72" s="74"/>
      <c r="F72" s="68"/>
      <c r="G72" s="39"/>
      <c r="H72" s="69"/>
      <c r="I72" s="39"/>
      <c r="J72" s="39"/>
      <c r="K72" s="39"/>
      <c r="L72" s="39"/>
      <c r="M72" s="68"/>
      <c r="N72" s="68"/>
      <c r="O72" s="39"/>
      <c r="P72" s="279"/>
      <c r="Q72" s="39"/>
      <c r="R72" s="39"/>
      <c r="S72" s="300"/>
      <c r="T72" s="39"/>
      <c r="U72" s="39"/>
      <c r="V72" s="320"/>
      <c r="W72" s="68"/>
      <c r="X72" s="321"/>
      <c r="Y72" s="497"/>
      <c r="Z72" s="497"/>
      <c r="AA72" s="497"/>
      <c r="AB72" s="497"/>
      <c r="AC72" s="497"/>
      <c r="AD72" s="497"/>
      <c r="AE72" s="497"/>
    </row>
    <row r="73" spans="1:31" ht="18.75" customHeight="1">
      <c r="A73" s="77"/>
      <c r="B73" s="74"/>
      <c r="C73" s="74"/>
      <c r="D73" s="74"/>
      <c r="E73" s="74"/>
      <c r="F73" s="68"/>
      <c r="G73" s="36"/>
      <c r="H73" s="69"/>
      <c r="I73" s="36"/>
      <c r="J73" s="36"/>
      <c r="K73" s="36"/>
      <c r="L73" s="36"/>
      <c r="M73" s="68"/>
      <c r="N73" s="68"/>
      <c r="O73" s="36"/>
      <c r="P73" s="279"/>
      <c r="Q73" s="36"/>
      <c r="R73" s="36"/>
      <c r="S73" s="300"/>
      <c r="T73" s="36"/>
      <c r="U73" s="36"/>
      <c r="V73" s="320"/>
      <c r="W73" s="68"/>
      <c r="X73" s="321"/>
      <c r="Y73" s="497"/>
      <c r="Z73" s="497"/>
      <c r="AA73" s="497"/>
      <c r="AB73" s="497"/>
      <c r="AC73" s="497"/>
      <c r="AD73" s="497"/>
      <c r="AE73" s="497"/>
    </row>
    <row r="74" spans="1:31" ht="18.75" customHeight="1">
      <c r="A74" s="77"/>
      <c r="B74" s="80"/>
      <c r="C74" s="80"/>
      <c r="D74" s="40"/>
      <c r="E74" s="70"/>
      <c r="F74" s="68"/>
      <c r="G74" s="36"/>
      <c r="H74" s="69"/>
      <c r="I74" s="36"/>
      <c r="J74" s="36"/>
      <c r="K74" s="36"/>
      <c r="L74" s="36"/>
      <c r="M74" s="68"/>
      <c r="N74" s="68"/>
      <c r="O74" s="36"/>
      <c r="P74" s="279"/>
      <c r="Q74" s="36"/>
      <c r="R74" s="36"/>
      <c r="S74" s="300"/>
      <c r="T74" s="36"/>
      <c r="U74" s="36"/>
      <c r="V74" s="320"/>
      <c r="W74" s="68"/>
      <c r="X74" s="321"/>
      <c r="Y74" s="497"/>
      <c r="Z74" s="497"/>
      <c r="AA74" s="497"/>
      <c r="AB74" s="497"/>
      <c r="AC74" s="497"/>
      <c r="AD74" s="497"/>
      <c r="AE74" s="497"/>
    </row>
    <row r="75" spans="1:31" ht="18.75" customHeight="1">
      <c r="A75" s="77"/>
      <c r="B75" s="80"/>
      <c r="C75" s="80"/>
      <c r="D75" s="40"/>
      <c r="E75" s="40"/>
      <c r="F75" s="68"/>
      <c r="G75" s="36"/>
      <c r="H75" s="69"/>
      <c r="I75" s="36"/>
      <c r="J75" s="36"/>
      <c r="K75" s="36"/>
      <c r="L75" s="36"/>
      <c r="M75" s="68"/>
      <c r="N75" s="68"/>
      <c r="O75" s="36"/>
      <c r="P75" s="279"/>
      <c r="Q75" s="36"/>
      <c r="R75" s="36"/>
      <c r="S75" s="300"/>
      <c r="T75" s="36"/>
      <c r="U75" s="36"/>
      <c r="V75" s="320"/>
      <c r="W75" s="68"/>
      <c r="X75" s="321"/>
      <c r="Y75" s="497"/>
      <c r="Z75" s="497"/>
      <c r="AA75" s="497"/>
      <c r="AB75" s="497"/>
      <c r="AC75" s="497"/>
      <c r="AD75" s="497"/>
      <c r="AE75" s="497"/>
    </row>
    <row r="76" spans="1:31" ht="18.75" customHeight="1">
      <c r="A76" s="77"/>
      <c r="B76" s="80"/>
      <c r="C76" s="80"/>
      <c r="D76" s="40"/>
      <c r="E76" s="40"/>
      <c r="F76" s="68"/>
      <c r="G76" s="36"/>
      <c r="H76" s="69"/>
      <c r="I76" s="36"/>
      <c r="J76" s="36"/>
      <c r="K76" s="36"/>
      <c r="L76" s="36"/>
      <c r="M76" s="68"/>
      <c r="N76" s="68"/>
      <c r="O76" s="36"/>
      <c r="P76" s="279"/>
      <c r="Q76" s="36"/>
      <c r="R76" s="36"/>
      <c r="S76" s="300"/>
      <c r="T76" s="36"/>
      <c r="U76" s="36"/>
      <c r="V76" s="320"/>
      <c r="W76" s="68"/>
      <c r="X76" s="321"/>
      <c r="Y76" s="497"/>
      <c r="Z76" s="497"/>
      <c r="AA76" s="497"/>
      <c r="AB76" s="497"/>
      <c r="AC76" s="497"/>
      <c r="AD76" s="497"/>
      <c r="AE76" s="497"/>
    </row>
    <row r="77" spans="1:31" ht="39" customHeight="1">
      <c r="A77" s="98"/>
      <c r="B77" s="80"/>
      <c r="C77" s="80"/>
      <c r="D77" s="40"/>
      <c r="E77" s="40"/>
      <c r="F77" s="68"/>
      <c r="G77" s="36"/>
      <c r="H77" s="69"/>
      <c r="I77" s="36"/>
      <c r="J77" s="36"/>
      <c r="K77" s="36"/>
      <c r="L77" s="36"/>
      <c r="M77" s="68"/>
      <c r="N77" s="68"/>
      <c r="O77" s="36"/>
      <c r="P77" s="279"/>
      <c r="Q77" s="36"/>
      <c r="R77" s="36"/>
      <c r="S77" s="300"/>
      <c r="T77" s="36"/>
      <c r="U77" s="36"/>
      <c r="V77" s="320"/>
      <c r="W77" s="68"/>
      <c r="X77" s="321"/>
      <c r="Y77" s="497"/>
      <c r="Z77" s="497"/>
      <c r="AA77" s="497"/>
      <c r="AB77" s="497"/>
      <c r="AC77" s="497"/>
      <c r="AD77" s="497"/>
      <c r="AE77" s="497"/>
    </row>
    <row r="78" spans="1:31" ht="18.75" customHeight="1">
      <c r="A78" s="99"/>
      <c r="B78" s="63"/>
      <c r="C78" s="63"/>
      <c r="D78" s="40"/>
      <c r="E78" s="40"/>
      <c r="F78" s="68"/>
      <c r="G78" s="36"/>
      <c r="H78" s="69"/>
      <c r="I78" s="36"/>
      <c r="J78" s="36"/>
      <c r="K78" s="36"/>
      <c r="L78" s="36"/>
      <c r="M78" s="68"/>
      <c r="N78" s="68"/>
      <c r="O78" s="36"/>
      <c r="P78" s="279"/>
      <c r="Q78" s="36"/>
      <c r="R78" s="36"/>
      <c r="S78" s="300"/>
      <c r="T78" s="36"/>
      <c r="U78" s="36"/>
      <c r="V78" s="320"/>
      <c r="W78" s="68"/>
      <c r="X78" s="321"/>
      <c r="Y78" s="497"/>
      <c r="Z78" s="497"/>
      <c r="AA78" s="497"/>
      <c r="AB78" s="497"/>
      <c r="AC78" s="497"/>
      <c r="AD78" s="497"/>
      <c r="AE78" s="497"/>
    </row>
    <row r="79" spans="1:31" ht="18.75" customHeight="1">
      <c r="A79" s="99"/>
      <c r="B79" s="63"/>
      <c r="C79" s="63"/>
      <c r="D79" s="40"/>
      <c r="E79" s="40"/>
      <c r="F79" s="68"/>
      <c r="G79" s="36"/>
      <c r="H79" s="69"/>
      <c r="I79" s="36"/>
      <c r="J79" s="36"/>
      <c r="K79" s="36"/>
      <c r="L79" s="36"/>
      <c r="M79" s="68"/>
      <c r="N79" s="68"/>
      <c r="O79" s="36"/>
      <c r="P79" s="279"/>
      <c r="Q79" s="36"/>
      <c r="R79" s="36"/>
      <c r="S79" s="300"/>
      <c r="T79" s="36"/>
      <c r="U79" s="36"/>
      <c r="V79" s="320"/>
      <c r="W79" s="68"/>
      <c r="X79" s="321"/>
      <c r="Y79" s="497"/>
      <c r="Z79" s="497"/>
      <c r="AA79" s="497"/>
      <c r="AB79" s="497"/>
      <c r="AC79" s="497"/>
      <c r="AD79" s="497"/>
      <c r="AE79" s="497"/>
    </row>
    <row r="80" spans="1:31" ht="18.75" customHeight="1">
      <c r="A80" s="99"/>
      <c r="B80" s="63"/>
      <c r="C80" s="63"/>
      <c r="D80" s="40"/>
      <c r="E80" s="40"/>
      <c r="F80" s="68"/>
      <c r="G80" s="36"/>
      <c r="H80" s="69"/>
      <c r="I80" s="36"/>
      <c r="J80" s="36"/>
      <c r="K80" s="36"/>
      <c r="L80" s="36"/>
      <c r="M80" s="68"/>
      <c r="N80" s="68"/>
      <c r="O80" s="36"/>
      <c r="P80" s="279"/>
      <c r="Q80" s="36"/>
      <c r="R80" s="36"/>
      <c r="S80" s="300"/>
      <c r="T80" s="36"/>
      <c r="U80" s="36"/>
      <c r="V80" s="320"/>
      <c r="W80" s="68"/>
      <c r="X80" s="321"/>
      <c r="Y80" s="497"/>
      <c r="Z80" s="497"/>
      <c r="AA80" s="497"/>
      <c r="AB80" s="497"/>
      <c r="AC80" s="497"/>
      <c r="AD80" s="497"/>
      <c r="AE80" s="497"/>
    </row>
    <row r="81" spans="1:31" ht="18.75" customHeight="1">
      <c r="A81" s="99"/>
      <c r="B81" s="63"/>
      <c r="C81" s="63"/>
      <c r="D81" s="40"/>
      <c r="E81" s="40"/>
      <c r="F81" s="68"/>
      <c r="G81" s="36"/>
      <c r="H81" s="69"/>
      <c r="I81" s="36"/>
      <c r="J81" s="36"/>
      <c r="K81" s="36"/>
      <c r="L81" s="36"/>
      <c r="M81" s="68"/>
      <c r="N81" s="68"/>
      <c r="O81" s="36"/>
      <c r="P81" s="279"/>
      <c r="Q81" s="36"/>
      <c r="R81" s="36"/>
      <c r="S81" s="300"/>
      <c r="T81" s="36"/>
      <c r="U81" s="36"/>
      <c r="V81" s="320"/>
      <c r="W81" s="68"/>
      <c r="X81" s="321"/>
      <c r="Y81" s="497"/>
      <c r="Z81" s="497"/>
      <c r="AA81" s="497"/>
      <c r="AB81" s="497"/>
      <c r="AC81" s="497"/>
      <c r="AD81" s="497"/>
      <c r="AE81" s="497"/>
    </row>
    <row r="82" spans="1:31" ht="18.75" customHeight="1">
      <c r="A82" s="99"/>
      <c r="B82" s="63"/>
      <c r="C82" s="63"/>
      <c r="D82" s="40"/>
      <c r="E82" s="40"/>
      <c r="F82" s="68"/>
      <c r="G82" s="36"/>
      <c r="H82" s="69"/>
      <c r="I82" s="36"/>
      <c r="J82" s="36"/>
      <c r="K82" s="36"/>
      <c r="L82" s="36"/>
      <c r="M82" s="68"/>
      <c r="N82" s="68"/>
      <c r="O82" s="36"/>
      <c r="P82" s="279"/>
      <c r="Q82" s="36"/>
      <c r="R82" s="36"/>
      <c r="S82" s="300"/>
      <c r="T82" s="36"/>
      <c r="U82" s="36"/>
      <c r="V82" s="320"/>
      <c r="W82" s="68"/>
      <c r="X82" s="321"/>
      <c r="Y82" s="497"/>
      <c r="Z82" s="497"/>
      <c r="AA82" s="497"/>
      <c r="AB82" s="497"/>
      <c r="AC82" s="497"/>
      <c r="AD82" s="497"/>
      <c r="AE82" s="497"/>
    </row>
    <row r="83" spans="1:31" ht="18.75" customHeight="1" thickBot="1">
      <c r="A83" s="100"/>
      <c r="B83" s="150"/>
      <c r="C83" s="150"/>
      <c r="D83" s="151"/>
      <c r="E83" s="152"/>
      <c r="F83" s="139"/>
      <c r="G83" s="140"/>
      <c r="H83" s="138"/>
      <c r="I83" s="139"/>
      <c r="J83" s="139"/>
      <c r="K83" s="139"/>
      <c r="L83" s="139"/>
      <c r="M83" s="139"/>
      <c r="N83" s="139"/>
      <c r="O83" s="278"/>
      <c r="P83" s="278"/>
      <c r="Q83" s="139"/>
      <c r="R83" s="139"/>
      <c r="S83" s="303"/>
      <c r="T83" s="139"/>
      <c r="U83" s="139"/>
      <c r="V83" s="322"/>
      <c r="W83" s="139"/>
      <c r="X83" s="322"/>
      <c r="Y83" s="497"/>
      <c r="Z83" s="497"/>
      <c r="AA83" s="497"/>
      <c r="AB83" s="497"/>
      <c r="AC83" s="497"/>
      <c r="AD83" s="497"/>
      <c r="AE83" s="497"/>
    </row>
    <row r="84" spans="1:31" ht="18.75" customHeight="1" thickTop="1">
      <c r="A84" s="71"/>
      <c r="B84" s="63"/>
      <c r="C84" s="63"/>
      <c r="D84" s="40"/>
      <c r="E84" s="40"/>
      <c r="F84" s="68"/>
      <c r="G84" s="36"/>
      <c r="H84" s="134"/>
      <c r="I84" s="36"/>
      <c r="J84" s="36"/>
      <c r="K84" s="36"/>
      <c r="L84" s="36"/>
      <c r="M84" s="68"/>
      <c r="N84" s="68"/>
      <c r="O84" s="36"/>
      <c r="P84" s="134"/>
      <c r="Q84" s="36"/>
      <c r="R84" s="36"/>
      <c r="S84" s="300"/>
      <c r="T84" s="36"/>
      <c r="U84" s="36"/>
      <c r="V84" s="320"/>
      <c r="W84" s="68"/>
      <c r="X84" s="321"/>
      <c r="Y84" s="497"/>
      <c r="Z84" s="497"/>
      <c r="AA84" s="497"/>
      <c r="AB84" s="497"/>
      <c r="AC84" s="497"/>
      <c r="AD84" s="497"/>
      <c r="AE84" s="497"/>
    </row>
    <row r="85" spans="1:31" ht="18.75" customHeight="1">
      <c r="A85" s="71"/>
      <c r="B85" s="81"/>
      <c r="C85" s="81"/>
      <c r="D85" s="82"/>
      <c r="E85" s="40"/>
      <c r="F85" s="137"/>
      <c r="G85" s="137"/>
      <c r="H85" s="137"/>
      <c r="I85" s="137"/>
      <c r="J85" s="137"/>
      <c r="K85" s="137"/>
      <c r="L85" s="137"/>
      <c r="M85" s="137"/>
      <c r="N85" s="137"/>
      <c r="O85" s="137"/>
      <c r="P85" s="137"/>
      <c r="Q85" s="137"/>
      <c r="R85" s="137"/>
      <c r="S85" s="301"/>
      <c r="T85" s="137"/>
      <c r="U85" s="137"/>
      <c r="V85" s="321"/>
      <c r="W85" s="137"/>
      <c r="X85" s="321"/>
      <c r="Y85" s="497"/>
      <c r="Z85" s="497"/>
      <c r="AA85" s="497"/>
      <c r="AB85" s="497"/>
      <c r="AC85" s="497"/>
      <c r="AD85" s="497"/>
      <c r="AE85" s="497"/>
    </row>
    <row r="86" spans="1:31" ht="18.75" customHeight="1">
      <c r="A86" s="71"/>
      <c r="B86" s="63"/>
      <c r="C86" s="63"/>
      <c r="D86" s="40"/>
      <c r="E86" s="40"/>
      <c r="F86" s="137"/>
      <c r="G86" s="137"/>
      <c r="H86" s="137"/>
      <c r="I86" s="137"/>
      <c r="J86" s="137"/>
      <c r="K86" s="137"/>
      <c r="L86" s="137"/>
      <c r="M86" s="137"/>
      <c r="N86" s="38"/>
      <c r="O86" s="36"/>
      <c r="P86" s="36"/>
      <c r="Q86" s="36"/>
      <c r="R86" s="36"/>
      <c r="S86" s="300"/>
      <c r="T86" s="36"/>
      <c r="U86" s="36"/>
      <c r="V86" s="320"/>
      <c r="W86" s="68"/>
      <c r="X86" s="321"/>
      <c r="Y86" s="497"/>
      <c r="Z86" s="497"/>
      <c r="AA86" s="497"/>
      <c r="AB86" s="497"/>
      <c r="AC86" s="497"/>
      <c r="AD86" s="497"/>
      <c r="AE86" s="497"/>
    </row>
    <row r="87" spans="1:31" ht="18.75" customHeight="1">
      <c r="A87" s="77"/>
      <c r="B87" s="74"/>
      <c r="C87" s="74"/>
      <c r="D87" s="74"/>
      <c r="E87" s="74"/>
      <c r="F87" s="74"/>
      <c r="G87" s="74"/>
      <c r="H87" s="74"/>
      <c r="I87" s="74"/>
      <c r="J87" s="74"/>
      <c r="K87" s="74"/>
      <c r="L87" s="74"/>
      <c r="M87" s="74"/>
      <c r="N87" s="38"/>
      <c r="O87" s="35"/>
      <c r="P87" s="35"/>
      <c r="Q87" s="35"/>
      <c r="R87" s="35"/>
      <c r="S87" s="301"/>
      <c r="T87" s="35"/>
      <c r="U87" s="35"/>
      <c r="V87" s="321"/>
      <c r="W87" s="68"/>
      <c r="X87" s="321"/>
      <c r="Y87" s="497"/>
      <c r="Z87" s="497"/>
      <c r="AA87" s="497"/>
      <c r="AB87" s="497"/>
      <c r="AC87" s="497"/>
      <c r="AD87" s="497"/>
      <c r="AE87" s="497"/>
    </row>
    <row r="88" spans="1:31" ht="77.25" customHeight="1">
      <c r="A88" s="101"/>
      <c r="B88" s="74"/>
      <c r="C88" s="74"/>
      <c r="D88" s="74"/>
      <c r="E88" s="74"/>
      <c r="F88" s="83"/>
      <c r="G88" s="83"/>
      <c r="H88" s="83"/>
      <c r="I88" s="83"/>
      <c r="J88" s="83"/>
      <c r="K88" s="83"/>
      <c r="L88" s="83"/>
      <c r="M88" s="83"/>
      <c r="N88" s="73"/>
      <c r="O88" s="74"/>
      <c r="P88" s="74"/>
      <c r="Q88" s="74"/>
      <c r="R88" s="74"/>
      <c r="S88" s="301"/>
      <c r="T88" s="74"/>
      <c r="U88" s="74"/>
      <c r="V88" s="321"/>
      <c r="W88" s="74"/>
      <c r="X88" s="321"/>
      <c r="Y88" s="497"/>
      <c r="Z88" s="497"/>
      <c r="AA88" s="497"/>
      <c r="AB88" s="497"/>
      <c r="AC88" s="497"/>
      <c r="AD88" s="497"/>
      <c r="AE88" s="497"/>
    </row>
    <row r="89" spans="1:31" ht="40.5" customHeight="1">
      <c r="A89" s="77"/>
      <c r="B89" s="74"/>
      <c r="C89" s="74"/>
      <c r="D89" s="74"/>
      <c r="E89" s="74"/>
      <c r="F89" s="84"/>
      <c r="G89" s="85"/>
      <c r="H89" s="85"/>
      <c r="I89" s="86"/>
      <c r="J89" s="87"/>
      <c r="K89" s="87"/>
      <c r="L89" s="88"/>
      <c r="M89" s="89"/>
      <c r="N89" s="74"/>
      <c r="O89" s="74"/>
      <c r="P89" s="74"/>
      <c r="Q89" s="74"/>
      <c r="R89" s="74"/>
      <c r="S89" s="301"/>
      <c r="T89" s="74"/>
      <c r="U89" s="74"/>
      <c r="V89" s="321"/>
      <c r="W89" s="74"/>
      <c r="X89" s="321"/>
      <c r="Y89" s="497"/>
      <c r="Z89" s="497"/>
      <c r="AA89" s="497"/>
      <c r="AB89" s="497"/>
      <c r="AC89" s="497"/>
      <c r="AD89" s="497"/>
      <c r="AE89" s="497"/>
    </row>
    <row r="90" spans="1:31" ht="21" customHeight="1">
      <c r="A90" s="77"/>
      <c r="B90" s="74"/>
      <c r="C90" s="74"/>
      <c r="D90" s="74"/>
      <c r="E90" s="74"/>
      <c r="F90" s="90"/>
      <c r="G90" s="91"/>
      <c r="H90" s="91"/>
      <c r="I90" s="92"/>
      <c r="J90" s="93"/>
      <c r="K90" s="92"/>
      <c r="L90" s="89"/>
      <c r="M90" s="89"/>
      <c r="N90" s="74"/>
      <c r="O90" s="74"/>
      <c r="P90" s="74"/>
      <c r="Q90" s="74"/>
      <c r="R90" s="74"/>
      <c r="S90" s="301"/>
      <c r="T90" s="74"/>
      <c r="U90" s="74"/>
      <c r="V90" s="321"/>
      <c r="W90" s="74"/>
      <c r="X90" s="321"/>
      <c r="Y90" s="497"/>
      <c r="Z90" s="497"/>
      <c r="AA90" s="497"/>
      <c r="AB90" s="497"/>
      <c r="AC90" s="497"/>
      <c r="AD90" s="497"/>
      <c r="AE90" s="497"/>
    </row>
    <row r="91" spans="1:31" ht="18.75" customHeight="1">
      <c r="A91" s="77"/>
      <c r="B91" s="74"/>
      <c r="C91" s="74"/>
      <c r="D91" s="74"/>
      <c r="E91" s="74"/>
      <c r="F91" s="90"/>
      <c r="G91" s="60"/>
      <c r="H91" s="60"/>
      <c r="I91" s="61"/>
      <c r="J91" s="93"/>
      <c r="K91" s="72"/>
      <c r="L91" s="74"/>
      <c r="M91" s="74"/>
      <c r="N91" s="74"/>
      <c r="O91" s="74"/>
      <c r="P91" s="74"/>
      <c r="Q91" s="74"/>
      <c r="R91" s="74"/>
      <c r="S91" s="301"/>
      <c r="T91" s="74"/>
      <c r="U91" s="74"/>
      <c r="V91" s="321"/>
      <c r="W91" s="74"/>
      <c r="X91" s="321"/>
      <c r="Y91" s="497"/>
      <c r="Z91" s="497"/>
      <c r="AA91" s="497"/>
      <c r="AB91" s="497"/>
      <c r="AC91" s="497"/>
      <c r="AD91" s="497"/>
      <c r="AE91" s="497"/>
    </row>
    <row r="92" spans="1:31" ht="18.75" customHeight="1">
      <c r="A92" s="77"/>
      <c r="B92" s="74"/>
      <c r="C92" s="74"/>
      <c r="D92" s="74"/>
      <c r="E92" s="74"/>
      <c r="F92" s="90"/>
      <c r="G92" s="60"/>
      <c r="H92" s="60"/>
      <c r="I92" s="62"/>
      <c r="J92" s="93"/>
      <c r="K92" s="72"/>
      <c r="L92" s="74"/>
      <c r="M92" s="74"/>
      <c r="N92" s="74"/>
      <c r="O92" s="74"/>
      <c r="P92" s="74"/>
      <c r="Q92" s="74"/>
      <c r="R92" s="74"/>
      <c r="S92" s="301"/>
      <c r="T92" s="74"/>
      <c r="U92" s="74"/>
      <c r="V92" s="321"/>
      <c r="W92" s="74"/>
      <c r="X92" s="321"/>
      <c r="Y92" s="497"/>
      <c r="Z92" s="497"/>
      <c r="AA92" s="497"/>
      <c r="AB92" s="497"/>
      <c r="AC92" s="497"/>
      <c r="AD92" s="497"/>
      <c r="AE92" s="497"/>
    </row>
    <row r="93" spans="1:31" ht="22.5" customHeight="1">
      <c r="A93" s="77"/>
      <c r="B93" s="74"/>
      <c r="C93" s="74"/>
      <c r="D93" s="74"/>
      <c r="E93" s="74"/>
      <c r="F93" s="90"/>
      <c r="G93" s="60"/>
      <c r="H93" s="60"/>
      <c r="I93" s="62"/>
      <c r="J93" s="93"/>
      <c r="K93" s="72"/>
      <c r="L93" s="74"/>
      <c r="M93" s="74"/>
      <c r="N93" s="74"/>
      <c r="O93" s="74"/>
      <c r="P93" s="74"/>
      <c r="Q93" s="74"/>
      <c r="R93" s="74"/>
      <c r="S93" s="301"/>
      <c r="T93" s="74"/>
      <c r="U93" s="74"/>
      <c r="V93" s="321"/>
      <c r="W93" s="74"/>
      <c r="X93" s="321"/>
      <c r="Y93" s="497"/>
      <c r="Z93" s="497"/>
      <c r="AA93" s="497"/>
      <c r="AB93" s="497"/>
      <c r="AC93" s="497"/>
      <c r="AD93" s="497"/>
      <c r="AE93" s="497"/>
    </row>
    <row r="94" spans="1:31" ht="22.5" customHeight="1">
      <c r="A94" s="77"/>
      <c r="B94" s="74"/>
      <c r="C94" s="74"/>
      <c r="D94" s="74"/>
      <c r="E94" s="74"/>
      <c r="F94" s="90"/>
      <c r="G94" s="60"/>
      <c r="H94" s="60"/>
      <c r="I94" s="61"/>
      <c r="J94" s="93"/>
      <c r="K94" s="72"/>
      <c r="L94" s="74"/>
      <c r="M94" s="74"/>
      <c r="N94" s="74"/>
      <c r="O94" s="74"/>
      <c r="P94" s="74"/>
      <c r="Q94" s="74"/>
      <c r="R94" s="74"/>
      <c r="S94" s="301"/>
      <c r="T94" s="74"/>
      <c r="U94" s="74"/>
      <c r="V94" s="321"/>
      <c r="W94" s="74"/>
      <c r="X94" s="321"/>
      <c r="Y94" s="497"/>
      <c r="Z94" s="497"/>
      <c r="AA94" s="497"/>
      <c r="AB94" s="497"/>
      <c r="AC94" s="497"/>
      <c r="AD94" s="497"/>
      <c r="AE94" s="497"/>
    </row>
    <row r="95" spans="1:31" ht="22.5" customHeight="1">
      <c r="A95" s="321"/>
      <c r="B95" s="321"/>
      <c r="C95" s="321"/>
      <c r="D95" s="321"/>
      <c r="E95" s="321"/>
      <c r="F95" s="90"/>
      <c r="G95" s="60"/>
      <c r="H95" s="60"/>
      <c r="I95" s="61"/>
      <c r="J95" s="93"/>
      <c r="K95" s="72"/>
      <c r="L95" s="321"/>
      <c r="M95" s="321"/>
      <c r="N95" s="321"/>
      <c r="O95" s="321"/>
      <c r="P95" s="321"/>
      <c r="Q95" s="321"/>
      <c r="R95" s="321"/>
      <c r="S95" s="321"/>
      <c r="T95" s="321"/>
      <c r="U95" s="321"/>
      <c r="V95" s="321"/>
      <c r="W95" s="321"/>
      <c r="X95" s="321"/>
      <c r="Y95" s="497"/>
      <c r="Z95" s="497"/>
      <c r="AA95" s="497"/>
      <c r="AB95" s="497"/>
      <c r="AC95" s="497"/>
      <c r="AD95" s="497"/>
      <c r="AE95" s="497"/>
    </row>
    <row r="96" spans="1:31">
      <c r="A96" s="496"/>
      <c r="B96" s="497"/>
      <c r="C96" s="497"/>
      <c r="D96" s="497"/>
      <c r="E96" s="497"/>
      <c r="F96" s="497"/>
      <c r="G96" s="497"/>
      <c r="H96" s="497"/>
      <c r="I96" s="497"/>
      <c r="J96" s="497"/>
      <c r="K96" s="497"/>
      <c r="L96" s="497"/>
      <c r="M96" s="497"/>
      <c r="N96" s="497"/>
      <c r="O96" s="497"/>
      <c r="P96" s="497"/>
      <c r="Q96" s="497"/>
      <c r="R96" s="321"/>
      <c r="S96" s="321"/>
      <c r="T96" s="321"/>
      <c r="U96" s="321"/>
      <c r="V96" s="321"/>
      <c r="W96" s="321"/>
      <c r="X96" s="321"/>
      <c r="Y96" s="321"/>
      <c r="Z96" s="321"/>
      <c r="AA96" s="321"/>
      <c r="AB96" s="321"/>
      <c r="AC96" s="321"/>
      <c r="AD96" s="321"/>
      <c r="AE96" s="321"/>
    </row>
    <row r="97" spans="1:31" ht="19.5" thickBot="1">
      <c r="A97" s="78"/>
      <c r="B97" s="78"/>
      <c r="C97" s="78"/>
      <c r="D97" s="446"/>
      <c r="E97" s="78"/>
      <c r="F97" s="78"/>
      <c r="G97" s="78"/>
      <c r="H97" s="78"/>
      <c r="I97" s="78"/>
      <c r="J97" s="78"/>
      <c r="K97" s="78"/>
      <c r="L97" s="78"/>
      <c r="M97" s="78"/>
      <c r="N97" s="78"/>
      <c r="O97" s="78"/>
      <c r="P97" s="78"/>
      <c r="Q97" s="78"/>
      <c r="R97" s="97"/>
      <c r="S97" s="300"/>
      <c r="T97" s="97"/>
      <c r="U97" s="97"/>
      <c r="V97" s="320"/>
      <c r="W97" s="97"/>
      <c r="X97" s="97"/>
      <c r="Y97" s="97"/>
      <c r="Z97" s="97"/>
      <c r="AA97" s="97"/>
      <c r="AB97" s="97"/>
      <c r="AC97" s="97"/>
      <c r="AD97" s="97"/>
      <c r="AE97" s="97"/>
    </row>
    <row r="98" spans="1:31" ht="60" customHeight="1" thickTop="1" thickBot="1">
      <c r="A98" s="469"/>
      <c r="B98" s="470"/>
      <c r="C98" s="77"/>
      <c r="D98" s="446"/>
      <c r="E98" s="76"/>
      <c r="F98" s="473"/>
      <c r="G98" s="474"/>
      <c r="H98" s="103"/>
      <c r="I98" s="481"/>
      <c r="J98" s="482"/>
      <c r="K98" s="482"/>
      <c r="L98" s="482"/>
      <c r="M98" s="482"/>
      <c r="N98" s="482"/>
      <c r="O98" s="482"/>
      <c r="P98" s="483"/>
      <c r="Q98" s="102"/>
      <c r="R98" s="97"/>
      <c r="S98" s="300"/>
      <c r="T98" s="97"/>
      <c r="U98" s="97"/>
      <c r="V98" s="320"/>
      <c r="W98" s="97"/>
      <c r="X98" s="97"/>
      <c r="Y98" s="97"/>
      <c r="Z98" s="97"/>
      <c r="AA98" s="97"/>
      <c r="AB98" s="97"/>
      <c r="AC98" s="97"/>
      <c r="AD98" s="97"/>
      <c r="AE98" s="97"/>
    </row>
    <row r="99" spans="1:31" ht="39.75" customHeight="1" thickTop="1" thickBot="1">
      <c r="A99" s="471"/>
      <c r="B99" s="472"/>
      <c r="C99" s="77"/>
      <c r="D99" s="446"/>
      <c r="E99" s="76"/>
      <c r="F99" s="475"/>
      <c r="G99" s="478"/>
      <c r="H99" s="103"/>
      <c r="I99" s="112">
        <f>CHOOSE(IF(L10&lt;=50,1,IF(AND(L10&gt;50,L10&lt;=70),2,IF(AND(L10&gt;70,L10&lt;=85),3,IF(AND(L10&gt;85,L10&lt;=100),4,IF(AND(L10&gt;100,L10&lt;=125),5,IF(L10&gt;125,6)))))),50,70,85,100,125)</f>
        <v>70</v>
      </c>
      <c r="J99" s="113"/>
      <c r="K99" s="113"/>
      <c r="L99" s="114"/>
      <c r="M99" s="494"/>
      <c r="N99" s="495"/>
      <c r="O99" s="109"/>
      <c r="P99" s="491"/>
      <c r="Q99" s="492"/>
      <c r="R99" s="492"/>
      <c r="S99" s="492"/>
      <c r="T99" s="492"/>
      <c r="U99" s="493"/>
      <c r="V99" s="340"/>
      <c r="W99" s="97"/>
      <c r="X99" s="460"/>
      <c r="Y99" s="518"/>
      <c r="Z99" s="518"/>
      <c r="AA99" s="518"/>
      <c r="AB99" s="518"/>
      <c r="AC99" s="97"/>
      <c r="AD99" s="97"/>
      <c r="AE99" s="97"/>
    </row>
    <row r="100" spans="1:31" ht="30" thickTop="1" thickBot="1">
      <c r="A100" s="65"/>
      <c r="B100" s="66"/>
      <c r="C100" s="75"/>
      <c r="D100" s="78"/>
      <c r="E100" s="76"/>
      <c r="F100" s="476"/>
      <c r="G100" s="479"/>
      <c r="H100" s="103"/>
      <c r="I100" s="116">
        <v>1</v>
      </c>
      <c r="J100" s="329">
        <f ca="1">N20</f>
        <v>0.16</v>
      </c>
      <c r="K100" s="257">
        <f ca="1">U20</f>
        <v>0.43</v>
      </c>
      <c r="L100" s="252">
        <f t="shared" ref="L100:L105" ca="1" si="0">IF((ROUND(ABS((100*(K100-J100))),0)/100)&gt;=0.1,ROUND(ABS((100*(K100-J100))),0)/100,0)</f>
        <v>0.27</v>
      </c>
      <c r="M100" s="487" t="str">
        <f t="shared" ref="M100:M105" ca="1" si="1">IF(L100&lt;INDEX($E$102:$F$106,MATCH($I$99,$E$102:$E$106,0),2),"Cas n°2","Cas n°1")</f>
        <v>Cas n°2</v>
      </c>
      <c r="N100" s="488"/>
      <c r="O100" s="115" t="s">
        <v>3</v>
      </c>
      <c r="P100" s="337">
        <f t="shared" ref="P100:P105" ca="1" si="2">IF(J100&lt;0.1,K100,IF(L100=0,0,IF(ABS(J100-K100)&lt;=VLOOKUP(I99,$E$102:$F$106,2,FALSE),MAX(J100:K100)+VLOOKUP(I99,$E$102:$G$106,3,FALSE),MAX(J100:K100))))</f>
        <v>0.6</v>
      </c>
      <c r="Q100" s="95"/>
      <c r="R100" s="96"/>
      <c r="S100" s="302"/>
      <c r="T100" s="96"/>
      <c r="U100" s="96"/>
      <c r="V100" s="321"/>
      <c r="W100" s="97"/>
      <c r="X100" s="460"/>
      <c r="Y100" s="174"/>
      <c r="Z100" s="174"/>
      <c r="AA100" s="174"/>
      <c r="AB100" s="174"/>
      <c r="AC100" s="97"/>
      <c r="AD100" s="97"/>
      <c r="AE100" s="97"/>
    </row>
    <row r="101" spans="1:31" ht="30" customHeight="1" thickTop="1" thickBot="1">
      <c r="A101" s="104"/>
      <c r="B101" s="67">
        <v>0.2</v>
      </c>
      <c r="C101" s="78"/>
      <c r="D101" s="103"/>
      <c r="E101" s="94"/>
      <c r="F101" s="477"/>
      <c r="G101" s="480"/>
      <c r="H101" s="103"/>
      <c r="I101" s="116">
        <v>2</v>
      </c>
      <c r="J101" s="330">
        <f ca="1">N23</f>
        <v>0.16</v>
      </c>
      <c r="K101" s="258">
        <f ca="1">U23</f>
        <v>0.47499999999999998</v>
      </c>
      <c r="L101" s="252">
        <f t="shared" ca="1" si="0"/>
        <v>0.32</v>
      </c>
      <c r="M101" s="487" t="str">
        <f t="shared" ca="1" si="1"/>
        <v>Cas n°2</v>
      </c>
      <c r="N101" s="488"/>
      <c r="O101" s="115" t="s">
        <v>3</v>
      </c>
      <c r="P101" s="337" t="e">
        <f ca="1">IF(J101&lt;0.1,K101,IF(L101=0,0,IF(ABS(J101-K101)&lt;=VLOOKUP(I100,$E$102:$F$106,2,FALSE),MAX(J101:K101)+VLOOKUP(I100,$E$102:$G$106,3,FALSE),MAX(J101:K101))))</f>
        <v>#N/A</v>
      </c>
      <c r="Q101" s="97"/>
      <c r="R101" s="97"/>
      <c r="S101" s="300"/>
      <c r="T101" s="97"/>
      <c r="U101" s="97"/>
      <c r="V101" s="320"/>
      <c r="W101" s="97"/>
      <c r="X101" s="223">
        <v>0.99999819999999995</v>
      </c>
      <c r="Y101" s="164">
        <v>0</v>
      </c>
      <c r="Z101" s="165">
        <v>2.3006726000000001E-7</v>
      </c>
      <c r="AA101" s="165">
        <v>7.3529495000000005E-4</v>
      </c>
      <c r="AB101" s="166">
        <v>0</v>
      </c>
      <c r="AC101" s="97"/>
      <c r="AD101" s="97"/>
      <c r="AE101" s="97"/>
    </row>
    <row r="102" spans="1:31" ht="30" customHeight="1" thickTop="1" thickBot="1">
      <c r="A102" s="105"/>
      <c r="B102" s="67">
        <v>0.3</v>
      </c>
      <c r="C102" s="78"/>
      <c r="D102" s="103"/>
      <c r="E102" s="119">
        <v>50</v>
      </c>
      <c r="F102" s="120">
        <v>0.17</v>
      </c>
      <c r="G102" s="121">
        <v>0.06</v>
      </c>
      <c r="H102" s="103"/>
      <c r="I102" s="117">
        <v>3</v>
      </c>
      <c r="J102" s="330">
        <f ca="1">N26</f>
        <v>2.7783513000000002E-3</v>
      </c>
      <c r="K102" s="258">
        <f ca="1">U26</f>
        <v>0.16500000000000001</v>
      </c>
      <c r="L102" s="252">
        <f t="shared" ca="1" si="0"/>
        <v>0.16</v>
      </c>
      <c r="M102" s="487" t="str">
        <f t="shared" ca="1" si="1"/>
        <v>Cas n°2</v>
      </c>
      <c r="N102" s="488"/>
      <c r="O102" s="115" t="s">
        <v>3</v>
      </c>
      <c r="P102" s="337">
        <f t="shared" ca="1" si="2"/>
        <v>0.16500000000000001</v>
      </c>
      <c r="Q102" s="97"/>
      <c r="R102" s="97"/>
      <c r="S102" s="300"/>
      <c r="T102" s="97"/>
      <c r="U102" s="97"/>
      <c r="V102" s="320"/>
      <c r="W102" s="97"/>
      <c r="X102" s="222">
        <v>1.1045138000000001</v>
      </c>
      <c r="Y102" s="167">
        <v>1.06776515E-2</v>
      </c>
      <c r="Z102" s="168">
        <v>7.3688243999999996E-3</v>
      </c>
      <c r="AA102" s="168">
        <v>5.5308170000000004E-3</v>
      </c>
      <c r="AB102" s="169">
        <v>3.6921193999999999E-3</v>
      </c>
      <c r="AC102" s="97"/>
      <c r="AD102" s="97"/>
      <c r="AE102" s="97"/>
    </row>
    <row r="103" spans="1:31" ht="29.25" customHeight="1" thickBot="1">
      <c r="A103" s="105"/>
      <c r="B103" s="67">
        <v>0.5</v>
      </c>
      <c r="C103" s="78"/>
      <c r="D103" s="103"/>
      <c r="E103" s="122">
        <v>70</v>
      </c>
      <c r="F103" s="123">
        <v>0.52</v>
      </c>
      <c r="G103" s="124">
        <v>0.17</v>
      </c>
      <c r="H103" s="103"/>
      <c r="I103" s="117">
        <v>4</v>
      </c>
      <c r="J103" s="330">
        <f ca="1">N29</f>
        <v>2.7783513000000002E-3</v>
      </c>
      <c r="K103" s="258">
        <f ca="1">U29</f>
        <v>0.16500000000000001</v>
      </c>
      <c r="L103" s="252">
        <f t="shared" ca="1" si="0"/>
        <v>0.16</v>
      </c>
      <c r="M103" s="487" t="str">
        <f t="shared" ca="1" si="1"/>
        <v>Cas n°2</v>
      </c>
      <c r="N103" s="488"/>
      <c r="O103" s="115" t="s">
        <v>3</v>
      </c>
      <c r="P103" s="337">
        <f t="shared" ca="1" si="2"/>
        <v>0.16500000000000001</v>
      </c>
      <c r="Q103" s="97"/>
      <c r="R103" s="97"/>
      <c r="S103" s="300"/>
      <c r="T103" s="97"/>
      <c r="U103" s="97"/>
      <c r="V103" s="320"/>
      <c r="W103" s="97"/>
      <c r="X103" s="222">
        <v>1.200769</v>
      </c>
      <c r="Y103" s="167">
        <v>1.8779239999999999E-2</v>
      </c>
      <c r="Z103" s="168">
        <v>1.3999823E-2</v>
      </c>
      <c r="AA103" s="168">
        <v>1.0324039E-2</v>
      </c>
      <c r="AB103" s="169">
        <v>7.7502760000000004E-3</v>
      </c>
      <c r="AC103" s="97"/>
      <c r="AD103" s="97"/>
      <c r="AE103" s="97"/>
    </row>
    <row r="104" spans="1:31" ht="29.25" customHeight="1" thickBot="1">
      <c r="A104" s="105"/>
      <c r="B104" s="67">
        <v>1</v>
      </c>
      <c r="C104" s="78"/>
      <c r="D104" s="103"/>
      <c r="E104" s="122">
        <v>85</v>
      </c>
      <c r="F104" s="123">
        <v>0.73</v>
      </c>
      <c r="G104" s="124">
        <v>0.22</v>
      </c>
      <c r="H104" s="103"/>
      <c r="I104" s="116">
        <v>5</v>
      </c>
      <c r="J104" s="330">
        <f ca="1">N32</f>
        <v>0.2</v>
      </c>
      <c r="K104" s="258">
        <f ca="1">U32</f>
        <v>0.16500000000000001</v>
      </c>
      <c r="L104" s="252">
        <f t="shared" ca="1" si="0"/>
        <v>0</v>
      </c>
      <c r="M104" s="487" t="str">
        <f t="shared" ca="1" si="1"/>
        <v>Cas n°2</v>
      </c>
      <c r="N104" s="488"/>
      <c r="O104" s="115" t="s">
        <v>3</v>
      </c>
      <c r="P104" s="337">
        <f t="shared" ca="1" si="2"/>
        <v>0</v>
      </c>
      <c r="Q104" s="97"/>
      <c r="R104" s="97"/>
      <c r="S104" s="300"/>
      <c r="T104" s="97"/>
      <c r="U104" s="97"/>
      <c r="V104" s="320"/>
      <c r="W104" s="97"/>
      <c r="X104" s="222">
        <v>1.3016369999999999</v>
      </c>
      <c r="Y104" s="167">
        <v>2.6512721999999999E-2</v>
      </c>
      <c r="Z104" s="168">
        <v>2.0999159999999999E-2</v>
      </c>
      <c r="AA104" s="168">
        <v>1.5851865E-2</v>
      </c>
      <c r="AB104" s="169">
        <v>1.2174469E-2</v>
      </c>
      <c r="AC104" s="97"/>
      <c r="AD104" s="97"/>
      <c r="AE104" s="97"/>
    </row>
    <row r="105" spans="1:31" ht="29.25" customHeight="1" thickBot="1">
      <c r="A105" s="105"/>
      <c r="B105" s="66">
        <v>2</v>
      </c>
      <c r="C105" s="78"/>
      <c r="D105" s="103"/>
      <c r="E105" s="122">
        <v>100</v>
      </c>
      <c r="F105" s="123">
        <v>0.88</v>
      </c>
      <c r="G105" s="124">
        <v>0.27</v>
      </c>
      <c r="H105" s="103"/>
      <c r="I105" s="118">
        <v>6</v>
      </c>
      <c r="J105" s="331">
        <f ca="1">N35</f>
        <v>0.2</v>
      </c>
      <c r="K105" s="259">
        <f ca="1">U35</f>
        <v>0.43</v>
      </c>
      <c r="L105" s="286">
        <f t="shared" ca="1" si="0"/>
        <v>0.23</v>
      </c>
      <c r="M105" s="489" t="str">
        <f t="shared" ca="1" si="1"/>
        <v>Cas n°2</v>
      </c>
      <c r="N105" s="490"/>
      <c r="O105" s="221" t="s">
        <v>3</v>
      </c>
      <c r="P105" s="337" t="e">
        <f t="shared" ca="1" si="2"/>
        <v>#N/A</v>
      </c>
      <c r="Q105" s="97"/>
      <c r="R105" s="97"/>
      <c r="S105" s="300"/>
      <c r="T105" s="97"/>
      <c r="U105" s="97"/>
      <c r="V105" s="320"/>
      <c r="W105" s="97"/>
      <c r="X105" s="222">
        <v>1.4028897</v>
      </c>
      <c r="Y105" s="167">
        <v>3.3142339999999999E-2</v>
      </c>
      <c r="Z105" s="168">
        <v>2.6892791999999999E-2</v>
      </c>
      <c r="AA105" s="168">
        <v>2.0642094E-2</v>
      </c>
      <c r="AB105" s="169">
        <v>1.5494340000000001E-2</v>
      </c>
      <c r="AC105" s="97"/>
      <c r="AD105" s="97"/>
      <c r="AE105" s="97"/>
    </row>
    <row r="106" spans="1:31" ht="27" thickBot="1">
      <c r="A106" s="105"/>
      <c r="B106" s="66">
        <v>3</v>
      </c>
      <c r="C106" s="78"/>
      <c r="D106" s="103"/>
      <c r="E106" s="218">
        <v>125</v>
      </c>
      <c r="F106" s="219">
        <v>0.93</v>
      </c>
      <c r="G106" s="220">
        <v>0.28000000000000003</v>
      </c>
      <c r="H106" s="101"/>
      <c r="I106" s="102"/>
      <c r="J106" s="102"/>
      <c r="K106" s="102"/>
      <c r="L106" s="102"/>
      <c r="M106" s="102"/>
      <c r="N106" s="102"/>
      <c r="O106" s="106"/>
      <c r="P106" s="106"/>
      <c r="Q106" s="106"/>
      <c r="R106" s="106"/>
      <c r="S106" s="135"/>
      <c r="T106" s="106"/>
      <c r="U106" s="106"/>
      <c r="V106" s="135"/>
      <c r="W106" s="106"/>
      <c r="X106" s="222">
        <v>1.5</v>
      </c>
      <c r="Y106" s="167">
        <v>3.9036434000000002E-2</v>
      </c>
      <c r="Z106" s="168">
        <v>3.1682561999999997E-2</v>
      </c>
      <c r="AA106" s="168">
        <v>2.4697720999999999E-2</v>
      </c>
      <c r="AB106" s="169">
        <v>1.9550425999999999E-2</v>
      </c>
      <c r="AC106" s="106"/>
      <c r="AD106" s="106"/>
      <c r="AE106" s="106"/>
    </row>
    <row r="107" spans="1:31" ht="22.5" thickBot="1">
      <c r="A107" s="143"/>
      <c r="B107" s="157" t="s">
        <v>12</v>
      </c>
      <c r="C107" s="157" t="s">
        <v>47</v>
      </c>
      <c r="D107" s="230" t="s">
        <v>48</v>
      </c>
      <c r="E107" s="157"/>
      <c r="F107" s="157"/>
      <c r="G107" s="229"/>
      <c r="H107" s="157"/>
      <c r="I107" s="157"/>
      <c r="J107" s="229"/>
      <c r="K107" s="157"/>
      <c r="L107" s="157"/>
      <c r="M107" s="229"/>
      <c r="N107" s="157"/>
      <c r="O107" s="157"/>
      <c r="P107" s="229"/>
      <c r="Q107" s="157"/>
      <c r="R107" s="157"/>
      <c r="S107" s="157"/>
      <c r="T107" s="229"/>
      <c r="U107" s="135"/>
      <c r="V107" s="135"/>
      <c r="W107" s="135"/>
      <c r="X107" s="222">
        <v>1.6040146</v>
      </c>
      <c r="Y107" s="167">
        <v>4.5296102999999997E-2</v>
      </c>
      <c r="Z107" s="168">
        <v>3.6472563E-2</v>
      </c>
      <c r="AA107" s="168">
        <v>2.9119612999999999E-2</v>
      </c>
      <c r="AB107" s="169">
        <v>2.3237483999999999E-2</v>
      </c>
      <c r="AC107" s="135"/>
      <c r="AD107" s="135"/>
      <c r="AE107" s="135"/>
    </row>
    <row r="108" spans="1:31" ht="20.25" thickTop="1" thickBot="1">
      <c r="A108" s="157" t="s">
        <v>14</v>
      </c>
      <c r="B108" s="158">
        <f>L15</f>
        <v>3</v>
      </c>
      <c r="C108" s="159">
        <f>L10</f>
        <v>70</v>
      </c>
      <c r="D108" s="160">
        <f ca="1">OFFSET($C$109,MATCH($C$108,$C$110:$C$126,0),MATCH($B$108,$C$109:$Q$109,0))</f>
        <v>3.75</v>
      </c>
      <c r="E108" s="231"/>
      <c r="F108" s="232"/>
      <c r="G108" s="232"/>
      <c r="H108" s="232"/>
      <c r="I108" s="232"/>
      <c r="J108" s="232"/>
      <c r="K108" s="232"/>
      <c r="L108" s="232"/>
      <c r="M108" s="232"/>
      <c r="N108" s="232"/>
      <c r="O108" s="232"/>
      <c r="P108" s="232"/>
      <c r="Q108" s="232"/>
      <c r="R108" s="232"/>
      <c r="S108" s="233"/>
      <c r="T108" s="233"/>
      <c r="U108" s="135"/>
      <c r="V108" s="135"/>
      <c r="W108" s="135"/>
      <c r="X108" s="222">
        <v>1.7040647</v>
      </c>
      <c r="Y108" s="167">
        <v>5.0085182999999998E-2</v>
      </c>
      <c r="Z108" s="168">
        <v>4.0894224999999999E-2</v>
      </c>
      <c r="AA108" s="168">
        <v>3.3173397E-2</v>
      </c>
      <c r="AB108" s="169">
        <v>2.6923161000000001E-2</v>
      </c>
      <c r="AC108" s="135"/>
      <c r="AD108" s="135"/>
      <c r="AE108" s="135"/>
    </row>
    <row r="109" spans="1:31" ht="20.25" thickTop="1" thickBot="1">
      <c r="A109" s="142"/>
      <c r="B109" s="142"/>
      <c r="C109" s="239">
        <v>1</v>
      </c>
      <c r="D109" s="237" t="s">
        <v>4</v>
      </c>
      <c r="E109" s="240">
        <v>2</v>
      </c>
      <c r="F109" s="238" t="s">
        <v>5</v>
      </c>
      <c r="G109" s="240">
        <v>3</v>
      </c>
      <c r="H109" s="238" t="s">
        <v>6</v>
      </c>
      <c r="I109" s="240">
        <v>4</v>
      </c>
      <c r="J109" s="238" t="s">
        <v>7</v>
      </c>
      <c r="K109" s="240">
        <v>7</v>
      </c>
      <c r="L109" s="238" t="s">
        <v>8</v>
      </c>
      <c r="M109" s="154">
        <v>0.2</v>
      </c>
      <c r="N109" s="241" t="s">
        <v>9</v>
      </c>
      <c r="O109" s="154">
        <v>0.3</v>
      </c>
      <c r="P109" s="241" t="s">
        <v>10</v>
      </c>
      <c r="Q109" s="154">
        <v>0.5</v>
      </c>
      <c r="R109" s="241" t="s">
        <v>11</v>
      </c>
      <c r="S109" s="304"/>
      <c r="T109" s="177"/>
      <c r="U109" s="177"/>
      <c r="V109" s="320"/>
      <c r="W109" s="177"/>
      <c r="X109" s="222">
        <v>1.8025450000000001</v>
      </c>
      <c r="Y109" s="167">
        <v>5.5241220000000001E-2</v>
      </c>
      <c r="Z109" s="168">
        <v>4.5314737000000001E-2</v>
      </c>
      <c r="AA109" s="168">
        <v>3.6490969999999998E-2</v>
      </c>
      <c r="AB109" s="169">
        <v>3.0240960000000001E-2</v>
      </c>
      <c r="AC109" s="136"/>
      <c r="AD109" s="136"/>
      <c r="AE109" s="78"/>
    </row>
    <row r="110" spans="1:31">
      <c r="A110" s="142"/>
      <c r="B110" s="142"/>
      <c r="C110" s="144">
        <v>50</v>
      </c>
      <c r="D110" s="246">
        <v>5.4</v>
      </c>
      <c r="E110" s="145">
        <v>50</v>
      </c>
      <c r="F110" s="248">
        <v>2.95</v>
      </c>
      <c r="G110" s="146">
        <v>50</v>
      </c>
      <c r="H110" s="248">
        <v>1.7958799999999999</v>
      </c>
      <c r="I110" s="146">
        <v>50</v>
      </c>
      <c r="J110" s="248">
        <v>1.1000000000000001</v>
      </c>
      <c r="K110" s="146">
        <v>50</v>
      </c>
      <c r="L110" s="248">
        <v>0.50342100000000001</v>
      </c>
      <c r="M110" s="145">
        <v>50</v>
      </c>
      <c r="N110" s="248">
        <v>0.65680300000000003</v>
      </c>
      <c r="O110" s="144">
        <v>50</v>
      </c>
      <c r="P110" s="248">
        <v>0.30103099999999999</v>
      </c>
      <c r="Q110" s="144">
        <v>50</v>
      </c>
      <c r="R110" s="249">
        <v>0.100457</v>
      </c>
      <c r="S110" s="305"/>
      <c r="X110" s="222">
        <v>1.9039675</v>
      </c>
      <c r="Y110" s="167">
        <v>6.1132323000000002E-2</v>
      </c>
      <c r="Z110" s="168">
        <v>4.9736172000000002E-2</v>
      </c>
      <c r="AA110" s="168">
        <v>3.9073244E-2</v>
      </c>
      <c r="AB110" s="169">
        <v>3.3191115E-2</v>
      </c>
    </row>
    <row r="111" spans="1:31">
      <c r="A111" s="142"/>
      <c r="B111" s="142"/>
      <c r="C111" s="144">
        <v>55</v>
      </c>
      <c r="D111" s="246">
        <v>6.2</v>
      </c>
      <c r="E111" s="145">
        <v>55</v>
      </c>
      <c r="F111" s="248">
        <v>3.43797</v>
      </c>
      <c r="G111" s="146">
        <v>55</v>
      </c>
      <c r="H111" s="248">
        <v>2.21766</v>
      </c>
      <c r="I111" s="146">
        <v>55</v>
      </c>
      <c r="J111" s="248">
        <v>1.4</v>
      </c>
      <c r="K111" s="146">
        <v>55</v>
      </c>
      <c r="L111" s="248">
        <v>0.63475800000000004</v>
      </c>
      <c r="M111" s="145">
        <v>55</v>
      </c>
      <c r="N111" s="248">
        <v>0.82519399999999998</v>
      </c>
      <c r="O111" s="144">
        <v>55</v>
      </c>
      <c r="P111" s="248">
        <v>0.42153400000000002</v>
      </c>
      <c r="Q111" s="144">
        <v>55</v>
      </c>
      <c r="R111" s="250">
        <v>0.15623899999999999</v>
      </c>
      <c r="S111" s="305"/>
      <c r="X111" s="222">
        <v>2</v>
      </c>
      <c r="Y111" s="167">
        <v>6.5920939999999997E-2</v>
      </c>
      <c r="Z111" s="168">
        <v>5.4156452000000001E-2</v>
      </c>
      <c r="AA111" s="168">
        <v>4.2757999999999997E-2</v>
      </c>
      <c r="AB111" s="169">
        <v>3.6140344999999997E-2</v>
      </c>
    </row>
    <row r="112" spans="1:31">
      <c r="A112" s="142"/>
      <c r="B112" s="142"/>
      <c r="C112" s="144">
        <v>60</v>
      </c>
      <c r="D112" s="246">
        <v>7</v>
      </c>
      <c r="E112" s="145">
        <v>60</v>
      </c>
      <c r="F112" s="248">
        <v>4.05</v>
      </c>
      <c r="G112" s="146">
        <v>60</v>
      </c>
      <c r="H112" s="248">
        <v>2.8</v>
      </c>
      <c r="I112" s="146">
        <v>60</v>
      </c>
      <c r="J112" s="248">
        <v>1.95</v>
      </c>
      <c r="K112" s="146">
        <v>60</v>
      </c>
      <c r="L112" s="248">
        <v>0.86859900000000001</v>
      </c>
      <c r="M112" s="145">
        <v>60</v>
      </c>
      <c r="N112" s="248">
        <v>1.1619900000000001</v>
      </c>
      <c r="O112" s="144">
        <v>60</v>
      </c>
      <c r="P112" s="248">
        <v>0.63</v>
      </c>
      <c r="Q112" s="144">
        <v>60</v>
      </c>
      <c r="R112" s="250">
        <v>0.26494099999999998</v>
      </c>
      <c r="S112" s="305"/>
      <c r="X112" s="222">
        <v>2.1</v>
      </c>
      <c r="Y112" s="167">
        <v>6.9971963999999998E-2</v>
      </c>
      <c r="Z112" s="168">
        <v>5.8578346000000003E-2</v>
      </c>
      <c r="AA112" s="168">
        <v>4.6442296000000001E-2</v>
      </c>
      <c r="AB112" s="169">
        <v>3.8721472E-2</v>
      </c>
    </row>
    <row r="113" spans="1:28">
      <c r="A113" s="142" t="s">
        <v>111</v>
      </c>
      <c r="B113" s="142"/>
      <c r="C113" s="144">
        <v>65</v>
      </c>
      <c r="D113" s="246">
        <v>8</v>
      </c>
      <c r="E113" s="145">
        <v>65</v>
      </c>
      <c r="F113" s="248">
        <v>4.7</v>
      </c>
      <c r="G113" s="146">
        <v>65</v>
      </c>
      <c r="H113" s="248">
        <v>3.15</v>
      </c>
      <c r="I113" s="146">
        <v>65</v>
      </c>
      <c r="J113" s="248">
        <v>2.2999999999999998</v>
      </c>
      <c r="K113" s="146">
        <v>65</v>
      </c>
      <c r="L113" s="248">
        <v>1.1102399999999999</v>
      </c>
      <c r="M113" s="145">
        <v>65</v>
      </c>
      <c r="N113" s="248">
        <v>1.32</v>
      </c>
      <c r="O113" s="144">
        <v>65</v>
      </c>
      <c r="P113" s="248">
        <v>0.8</v>
      </c>
      <c r="Q113" s="144">
        <v>65</v>
      </c>
      <c r="R113" s="250">
        <v>0.37784200000000001</v>
      </c>
      <c r="S113" s="305"/>
      <c r="X113" s="222">
        <v>2.2000000000000002</v>
      </c>
      <c r="Y113" s="167">
        <v>7.8810229999999995E-2</v>
      </c>
      <c r="Z113" s="168">
        <v>6.4471290000000001E-2</v>
      </c>
      <c r="AA113" s="168">
        <v>4.8655773999999999E-2</v>
      </c>
      <c r="AB113" s="169">
        <v>4.1302826000000001E-2</v>
      </c>
    </row>
    <row r="114" spans="1:28">
      <c r="A114" s="142" t="s">
        <v>74</v>
      </c>
      <c r="B114" s="142"/>
      <c r="C114" s="144">
        <v>70</v>
      </c>
      <c r="D114" s="246">
        <v>8.6999999999999993</v>
      </c>
      <c r="E114" s="145">
        <v>70</v>
      </c>
      <c r="F114" s="248">
        <v>5.24</v>
      </c>
      <c r="G114" s="146">
        <v>70</v>
      </c>
      <c r="H114" s="248">
        <v>3.75</v>
      </c>
      <c r="I114" s="146">
        <v>70</v>
      </c>
      <c r="J114" s="248">
        <v>2.8</v>
      </c>
      <c r="K114" s="146">
        <v>70</v>
      </c>
      <c r="L114" s="248">
        <v>1.3483700000000001</v>
      </c>
      <c r="M114" s="145">
        <v>70</v>
      </c>
      <c r="N114" s="248">
        <v>1.7</v>
      </c>
      <c r="O114" s="144">
        <v>70</v>
      </c>
      <c r="P114" s="248">
        <v>1.0691999999999999</v>
      </c>
      <c r="Q114" s="144">
        <v>70</v>
      </c>
      <c r="R114" s="250">
        <v>0.42</v>
      </c>
      <c r="S114" s="305"/>
      <c r="X114" s="222">
        <v>2.4</v>
      </c>
      <c r="Y114" s="167">
        <v>8.2125729999999994E-2</v>
      </c>
      <c r="Z114" s="168">
        <v>6.9628246000000005E-2</v>
      </c>
      <c r="AA114" s="168">
        <v>5.5287233999999998E-2</v>
      </c>
      <c r="AB114" s="169">
        <v>4.6096046000000002E-2</v>
      </c>
    </row>
    <row r="115" spans="1:28">
      <c r="A115" s="142" t="s">
        <v>66</v>
      </c>
      <c r="B115" s="142"/>
      <c r="C115" s="144">
        <v>75</v>
      </c>
      <c r="D115" s="246">
        <v>9.1999999999999993</v>
      </c>
      <c r="E115" s="145">
        <v>75</v>
      </c>
      <c r="F115" s="248">
        <v>6.8</v>
      </c>
      <c r="G115" s="146">
        <v>75</v>
      </c>
      <c r="H115" s="248">
        <v>4.1188599999999997</v>
      </c>
      <c r="I115" s="146">
        <v>75</v>
      </c>
      <c r="J115" s="248">
        <v>3.2</v>
      </c>
      <c r="K115" s="146">
        <v>75</v>
      </c>
      <c r="L115" s="248">
        <v>1.6209100000000001</v>
      </c>
      <c r="M115" s="145">
        <v>75</v>
      </c>
      <c r="N115" s="248">
        <v>2.2008200000000002</v>
      </c>
      <c r="O115" s="144">
        <v>75</v>
      </c>
      <c r="P115" s="248">
        <v>1.32</v>
      </c>
      <c r="Q115" s="144">
        <v>75</v>
      </c>
      <c r="R115" s="250">
        <v>0.691967</v>
      </c>
      <c r="S115" s="305"/>
      <c r="X115" s="222">
        <v>2.6027936999999999</v>
      </c>
      <c r="Y115" s="167">
        <v>8.9858750000000001E-2</v>
      </c>
      <c r="Z115" s="168">
        <v>7.4785199999999996E-2</v>
      </c>
      <c r="AA115" s="168">
        <v>6.0446720000000002E-2</v>
      </c>
      <c r="AB115" s="169">
        <v>4.9785174000000001E-2</v>
      </c>
    </row>
    <row r="116" spans="1:28">
      <c r="A116" s="142" t="s">
        <v>67</v>
      </c>
      <c r="B116" s="142"/>
      <c r="C116" s="144">
        <v>80</v>
      </c>
      <c r="D116" s="246">
        <v>10</v>
      </c>
      <c r="E116" s="145">
        <v>80</v>
      </c>
      <c r="F116" s="248">
        <v>6.3</v>
      </c>
      <c r="G116" s="146">
        <v>80</v>
      </c>
      <c r="H116" s="248">
        <v>4.75</v>
      </c>
      <c r="I116" s="146">
        <v>80</v>
      </c>
      <c r="J116" s="248">
        <v>3.7</v>
      </c>
      <c r="K116" s="146">
        <v>80</v>
      </c>
      <c r="L116" s="248">
        <v>1.95</v>
      </c>
      <c r="M116" s="145">
        <v>80</v>
      </c>
      <c r="N116" s="248">
        <v>2.5</v>
      </c>
      <c r="O116" s="144">
        <v>80</v>
      </c>
      <c r="P116" s="248">
        <v>1.67632</v>
      </c>
      <c r="Q116" s="144">
        <v>80</v>
      </c>
      <c r="R116" s="250">
        <v>0.91</v>
      </c>
      <c r="S116" s="305"/>
      <c r="X116" s="222">
        <v>2.8</v>
      </c>
      <c r="Y116" s="167">
        <v>9.6120949999999997E-2</v>
      </c>
      <c r="Z116" s="168">
        <v>0.08</v>
      </c>
      <c r="AA116" s="168">
        <v>6.5238333999999995E-2</v>
      </c>
      <c r="AB116" s="169">
        <v>5.4576556999999998E-2</v>
      </c>
    </row>
    <row r="117" spans="1:28">
      <c r="A117" s="142" t="s">
        <v>68</v>
      </c>
      <c r="B117" s="142"/>
      <c r="C117" s="144">
        <v>85</v>
      </c>
      <c r="D117" s="246">
        <v>14</v>
      </c>
      <c r="E117" s="145">
        <v>85</v>
      </c>
      <c r="F117" s="248">
        <v>7</v>
      </c>
      <c r="G117" s="146">
        <v>85</v>
      </c>
      <c r="H117" s="248">
        <v>5.2</v>
      </c>
      <c r="I117" s="146">
        <v>85</v>
      </c>
      <c r="J117" s="248">
        <v>4.05</v>
      </c>
      <c r="K117" s="146">
        <v>85</v>
      </c>
      <c r="L117" s="248">
        <v>2.2180399999999998</v>
      </c>
      <c r="M117" s="145">
        <v>85</v>
      </c>
      <c r="N117" s="248">
        <v>2.9</v>
      </c>
      <c r="O117" s="144">
        <v>85</v>
      </c>
      <c r="P117" s="248">
        <v>2.0666199999999999</v>
      </c>
      <c r="Q117" s="144">
        <v>85</v>
      </c>
      <c r="R117" s="250">
        <v>1.15154</v>
      </c>
      <c r="S117" s="305"/>
      <c r="X117" s="222">
        <v>3</v>
      </c>
      <c r="Y117" s="167">
        <v>0.10274988</v>
      </c>
      <c r="Z117" s="168">
        <v>8.3258583999999997E-2</v>
      </c>
      <c r="AA117" s="168">
        <v>6.9661150000000005E-2</v>
      </c>
      <c r="AB117" s="169">
        <v>5.8264073E-2</v>
      </c>
    </row>
    <row r="118" spans="1:28">
      <c r="A118" s="142" t="s">
        <v>69</v>
      </c>
      <c r="B118" s="142"/>
      <c r="C118" s="144">
        <v>90</v>
      </c>
      <c r="D118" s="246">
        <v>18</v>
      </c>
      <c r="E118" s="145">
        <v>90</v>
      </c>
      <c r="F118" s="248">
        <v>7.7</v>
      </c>
      <c r="G118" s="146">
        <v>90</v>
      </c>
      <c r="H118" s="248">
        <v>5.9</v>
      </c>
      <c r="I118" s="146">
        <v>90</v>
      </c>
      <c r="J118" s="248">
        <v>4.5</v>
      </c>
      <c r="K118" s="146">
        <v>90</v>
      </c>
      <c r="L118" s="248">
        <v>2.5076700000000001</v>
      </c>
      <c r="M118" s="145">
        <v>90</v>
      </c>
      <c r="N118" s="248">
        <v>3.3</v>
      </c>
      <c r="O118" s="144">
        <v>90</v>
      </c>
      <c r="P118" s="248">
        <v>2.34626</v>
      </c>
      <c r="Q118" s="144">
        <v>90</v>
      </c>
      <c r="R118" s="250">
        <v>1.4001399999999999</v>
      </c>
      <c r="S118" s="305"/>
      <c r="X118" s="222">
        <v>3.2</v>
      </c>
      <c r="Y118" s="167">
        <v>0.10753873</v>
      </c>
      <c r="Z118" s="168">
        <v>8.9151523999999996E-2</v>
      </c>
      <c r="AA118" s="168">
        <v>7.4083270000000007E-2</v>
      </c>
      <c r="AB118" s="169">
        <v>6.1583024E-2</v>
      </c>
    </row>
    <row r="119" spans="1:28">
      <c r="A119" s="142" t="s">
        <v>73</v>
      </c>
      <c r="B119" s="142"/>
      <c r="C119" s="144">
        <v>95</v>
      </c>
      <c r="D119" s="246">
        <v>20</v>
      </c>
      <c r="E119" s="145">
        <v>95</v>
      </c>
      <c r="F119" s="248">
        <v>8.1</v>
      </c>
      <c r="G119" s="146">
        <v>95</v>
      </c>
      <c r="H119" s="248">
        <v>6.1949800000000002</v>
      </c>
      <c r="I119" s="146">
        <v>95</v>
      </c>
      <c r="J119" s="248">
        <v>5.0668100000000003</v>
      </c>
      <c r="K119" s="146">
        <v>95</v>
      </c>
      <c r="L119" s="248">
        <v>2.8447900000000002</v>
      </c>
      <c r="M119" s="145">
        <v>95</v>
      </c>
      <c r="N119" s="248">
        <v>3.8</v>
      </c>
      <c r="O119" s="144">
        <v>95</v>
      </c>
      <c r="P119" s="248">
        <v>2.7378300000000002</v>
      </c>
      <c r="Q119" s="144">
        <v>95</v>
      </c>
      <c r="R119" s="250">
        <v>1.6339999999999999</v>
      </c>
      <c r="S119" s="305"/>
      <c r="X119" s="222">
        <v>3.4027626999999998</v>
      </c>
      <c r="Y119" s="167">
        <v>0.114534155</v>
      </c>
      <c r="Z119" s="168">
        <v>0.09</v>
      </c>
      <c r="AA119" s="168">
        <v>7.8136823999999994E-2</v>
      </c>
      <c r="AB119" s="169">
        <v>6.4534099999999997E-2</v>
      </c>
    </row>
    <row r="120" spans="1:28">
      <c r="A120" s="142" t="s">
        <v>72</v>
      </c>
      <c r="B120" s="142"/>
      <c r="C120" s="144">
        <v>100</v>
      </c>
      <c r="D120" s="246">
        <v>26</v>
      </c>
      <c r="E120" s="145">
        <v>100</v>
      </c>
      <c r="F120" s="248">
        <v>8.9</v>
      </c>
      <c r="G120" s="146">
        <v>100</v>
      </c>
      <c r="H120" s="248">
        <v>6.9</v>
      </c>
      <c r="I120" s="146">
        <v>100</v>
      </c>
      <c r="J120" s="248">
        <v>5.6</v>
      </c>
      <c r="K120" s="146">
        <v>100</v>
      </c>
      <c r="L120" s="248">
        <v>3.1404100000000001</v>
      </c>
      <c r="M120" s="145">
        <v>100</v>
      </c>
      <c r="N120" s="248">
        <v>4.2</v>
      </c>
      <c r="O120" s="144">
        <v>100</v>
      </c>
      <c r="P120" s="248">
        <v>3.14</v>
      </c>
      <c r="Q120" s="144">
        <v>100</v>
      </c>
      <c r="R120" s="250">
        <v>1.96852</v>
      </c>
      <c r="S120" s="305"/>
      <c r="X120" s="222">
        <v>3.6046097000000001</v>
      </c>
      <c r="Y120" s="167">
        <v>0.11711228999999999</v>
      </c>
      <c r="Z120" s="168">
        <v>0.1</v>
      </c>
      <c r="AA120" s="168">
        <v>8.2557800000000001E-2</v>
      </c>
      <c r="AB120" s="169">
        <v>6.7851889999999998E-2</v>
      </c>
    </row>
    <row r="121" spans="1:28">
      <c r="A121" s="142" t="s">
        <v>75</v>
      </c>
      <c r="B121" s="142"/>
      <c r="C121" s="144">
        <v>105</v>
      </c>
      <c r="D121" s="246">
        <v>32</v>
      </c>
      <c r="E121" s="145">
        <v>105</v>
      </c>
      <c r="F121" s="248">
        <v>9.3000000000000007</v>
      </c>
      <c r="G121" s="146">
        <v>105</v>
      </c>
      <c r="H121" s="248">
        <v>7.4</v>
      </c>
      <c r="I121" s="146">
        <v>105</v>
      </c>
      <c r="J121" s="248">
        <v>6.0486800000000001</v>
      </c>
      <c r="K121" s="146">
        <v>105</v>
      </c>
      <c r="L121" s="248">
        <v>3.4904700000000002</v>
      </c>
      <c r="M121" s="145">
        <v>105</v>
      </c>
      <c r="N121" s="248">
        <v>4.92584</v>
      </c>
      <c r="O121" s="144">
        <v>105</v>
      </c>
      <c r="P121" s="248">
        <v>3.61429</v>
      </c>
      <c r="Q121" s="144">
        <v>105</v>
      </c>
      <c r="R121" s="250">
        <v>2.3287100000000001</v>
      </c>
      <c r="S121" s="305"/>
      <c r="X121" s="222">
        <v>3.8</v>
      </c>
      <c r="Y121" s="167">
        <v>0.12779132000000001</v>
      </c>
      <c r="Z121" s="168">
        <v>0.10462539</v>
      </c>
      <c r="AA121" s="168">
        <v>8.6243009999999995E-2</v>
      </c>
      <c r="AB121" s="169">
        <v>7.1169234999999997E-2</v>
      </c>
    </row>
    <row r="122" spans="1:28">
      <c r="A122" s="142" t="s">
        <v>70</v>
      </c>
      <c r="B122" s="142" t="s">
        <v>71</v>
      </c>
      <c r="C122" s="144">
        <v>110</v>
      </c>
      <c r="D122" s="246">
        <v>39</v>
      </c>
      <c r="E122" s="145">
        <v>110</v>
      </c>
      <c r="F122" s="248">
        <v>10</v>
      </c>
      <c r="G122" s="146">
        <v>110</v>
      </c>
      <c r="H122" s="248">
        <v>8</v>
      </c>
      <c r="I122" s="146">
        <v>110</v>
      </c>
      <c r="J122" s="248">
        <v>6.7</v>
      </c>
      <c r="K122" s="146">
        <v>110</v>
      </c>
      <c r="L122" s="248">
        <v>3.827</v>
      </c>
      <c r="M122" s="145">
        <v>110</v>
      </c>
      <c r="N122" s="248">
        <v>5.3</v>
      </c>
      <c r="O122" s="144">
        <v>110</v>
      </c>
      <c r="P122" s="248">
        <v>4.0748300000000004</v>
      </c>
      <c r="Q122" s="144">
        <v>110</v>
      </c>
      <c r="R122" s="250">
        <v>2.6322700000000001</v>
      </c>
      <c r="S122" s="305"/>
      <c r="X122" s="222">
        <v>4.0999999999999996</v>
      </c>
      <c r="Y122" s="167">
        <v>0.13294643</v>
      </c>
      <c r="Z122" s="168">
        <v>0.10941355</v>
      </c>
      <c r="AA122" s="168">
        <v>9.1401583999999994E-2</v>
      </c>
      <c r="AB122" s="169">
        <v>7.485675E-2</v>
      </c>
    </row>
    <row r="123" spans="1:28">
      <c r="A123" s="142">
        <v>5.0000000000000001E-4</v>
      </c>
      <c r="B123" s="142">
        <v>0.25</v>
      </c>
      <c r="C123" s="144">
        <v>115</v>
      </c>
      <c r="D123" s="246">
        <v>46</v>
      </c>
      <c r="E123" s="145">
        <v>115</v>
      </c>
      <c r="F123" s="248">
        <v>15</v>
      </c>
      <c r="G123" s="146">
        <v>115</v>
      </c>
      <c r="H123" s="248">
        <v>8.3000000000000007</v>
      </c>
      <c r="I123" s="146">
        <v>115</v>
      </c>
      <c r="J123" s="248">
        <v>7.1</v>
      </c>
      <c r="K123" s="146">
        <v>115</v>
      </c>
      <c r="L123" s="248">
        <v>4.25359</v>
      </c>
      <c r="M123" s="145">
        <v>115</v>
      </c>
      <c r="N123" s="248">
        <v>6.0108300000000003</v>
      </c>
      <c r="O123" s="144">
        <v>115</v>
      </c>
      <c r="P123" s="248">
        <v>4.4000000000000004</v>
      </c>
      <c r="Q123" s="144">
        <v>115</v>
      </c>
      <c r="R123" s="250">
        <v>3.0024999999999999</v>
      </c>
      <c r="S123" s="305"/>
      <c r="X123" s="222">
        <v>4.3974500000000001</v>
      </c>
      <c r="Y123" s="167">
        <v>0.13736534</v>
      </c>
      <c r="Z123" s="168">
        <v>0.11456980999999999</v>
      </c>
      <c r="AA123" s="168">
        <v>9.6927799999999995E-2</v>
      </c>
      <c r="AB123" s="169">
        <v>8.0016240000000002E-2</v>
      </c>
    </row>
    <row r="124" spans="1:28">
      <c r="A124" s="142">
        <v>1E-4</v>
      </c>
      <c r="B124" s="142">
        <v>1</v>
      </c>
      <c r="C124" s="144">
        <v>120</v>
      </c>
      <c r="D124" s="246">
        <v>60</v>
      </c>
      <c r="E124" s="145">
        <v>120</v>
      </c>
      <c r="F124" s="248">
        <v>20</v>
      </c>
      <c r="G124" s="146">
        <v>120</v>
      </c>
      <c r="H124" s="248">
        <v>9.0231999999999992</v>
      </c>
      <c r="I124" s="146">
        <v>120</v>
      </c>
      <c r="J124" s="248">
        <v>7.9</v>
      </c>
      <c r="K124" s="146">
        <v>120</v>
      </c>
      <c r="L124" s="248">
        <v>4.5692700000000004</v>
      </c>
      <c r="M124" s="145">
        <v>120</v>
      </c>
      <c r="N124" s="248">
        <v>6.4</v>
      </c>
      <c r="O124" s="144">
        <v>120</v>
      </c>
      <c r="P124" s="248">
        <v>5.0390600000000001</v>
      </c>
      <c r="Q124" s="144">
        <v>120</v>
      </c>
      <c r="R124" s="250">
        <v>3.3630499999999999</v>
      </c>
      <c r="S124" s="305"/>
      <c r="X124" s="222">
        <v>4.6987524000000001</v>
      </c>
      <c r="Y124" s="167">
        <v>0.14657102999999999</v>
      </c>
      <c r="Z124" s="168">
        <v>0.12119966</v>
      </c>
      <c r="AA124" s="168">
        <v>0.1009825</v>
      </c>
      <c r="AB124" s="169">
        <v>8.3703070000000004E-2</v>
      </c>
    </row>
    <row r="125" spans="1:28">
      <c r="A125" s="142">
        <v>1.2999999999999999E-3</v>
      </c>
      <c r="B125" s="142"/>
      <c r="C125" s="144">
        <v>125</v>
      </c>
      <c r="D125" s="246">
        <v>70</v>
      </c>
      <c r="E125" s="145">
        <v>125</v>
      </c>
      <c r="F125" s="248">
        <v>25</v>
      </c>
      <c r="G125" s="146">
        <v>125</v>
      </c>
      <c r="H125" s="248">
        <v>9.9</v>
      </c>
      <c r="I125" s="146">
        <v>124</v>
      </c>
      <c r="J125" s="248">
        <v>8.3000000000000007</v>
      </c>
      <c r="K125" s="146">
        <v>125</v>
      </c>
      <c r="L125" s="248">
        <v>4.9927599999999996</v>
      </c>
      <c r="M125" s="145">
        <v>125</v>
      </c>
      <c r="N125" s="248">
        <v>7.1591699999999996</v>
      </c>
      <c r="O125" s="144">
        <v>125</v>
      </c>
      <c r="P125" s="248">
        <v>5.45</v>
      </c>
      <c r="Q125" s="144">
        <v>125</v>
      </c>
      <c r="R125" s="250">
        <v>3.7838500000000002</v>
      </c>
      <c r="S125" s="305"/>
      <c r="X125" s="222">
        <v>5.1008797000000001</v>
      </c>
      <c r="Y125" s="167">
        <v>0.15503980000000001</v>
      </c>
      <c r="Z125" s="168">
        <v>0.12966912999999999</v>
      </c>
      <c r="AA125" s="168">
        <v>0.10761327</v>
      </c>
      <c r="AB125" s="169">
        <v>8.8863479999999995E-2</v>
      </c>
    </row>
    <row r="126" spans="1:28" ht="19.5" thickBot="1">
      <c r="A126" s="142">
        <v>1.6999999999999999E-3</v>
      </c>
      <c r="B126" s="163"/>
      <c r="C126" s="147">
        <v>130</v>
      </c>
      <c r="D126" s="247">
        <v>80</v>
      </c>
      <c r="E126" s="148">
        <v>130</v>
      </c>
      <c r="F126" s="248">
        <v>30</v>
      </c>
      <c r="G126" s="149">
        <v>130</v>
      </c>
      <c r="H126" s="248">
        <v>10.5</v>
      </c>
      <c r="I126" s="149">
        <v>130</v>
      </c>
      <c r="J126" s="248">
        <v>8.8000000000000007</v>
      </c>
      <c r="K126" s="149">
        <v>130</v>
      </c>
      <c r="L126" s="248">
        <v>5.4369399999999999</v>
      </c>
      <c r="M126" s="148">
        <v>130</v>
      </c>
      <c r="N126" s="248">
        <v>7.75</v>
      </c>
      <c r="O126" s="147">
        <v>130</v>
      </c>
      <c r="P126" s="248">
        <v>5.9794900000000002</v>
      </c>
      <c r="Q126" s="147">
        <v>130</v>
      </c>
      <c r="R126" s="251">
        <v>4.1428500000000001</v>
      </c>
      <c r="S126" s="305"/>
      <c r="X126" s="222">
        <v>5.5</v>
      </c>
      <c r="Y126" s="167">
        <v>0.16534887000000001</v>
      </c>
      <c r="Z126" s="168">
        <v>0.13630036000000001</v>
      </c>
      <c r="AA126" s="168">
        <v>0.11350782</v>
      </c>
      <c r="AB126" s="169">
        <v>9.3654860000000006E-2</v>
      </c>
    </row>
    <row r="127" spans="1:28" ht="20.25" thickTop="1" thickBot="1">
      <c r="A127" s="142">
        <v>2.2000000000000001E-3</v>
      </c>
      <c r="B127"/>
      <c r="C127"/>
      <c r="D127"/>
      <c r="E127" s="178"/>
      <c r="F127" s="162"/>
      <c r="G127" s="161"/>
      <c r="H127" s="448"/>
      <c r="I127" s="449"/>
      <c r="J127" s="175"/>
      <c r="K127" s="175"/>
      <c r="L127" s="175"/>
      <c r="M127" s="175"/>
      <c r="N127" s="175"/>
      <c r="O127" s="176"/>
      <c r="P127" s="162"/>
      <c r="Q127" s="162"/>
      <c r="R127" s="234"/>
      <c r="S127" s="234"/>
      <c r="X127" s="222">
        <v>6</v>
      </c>
      <c r="Y127" s="167">
        <v>0.17087187000000001</v>
      </c>
      <c r="Z127" s="168">
        <v>0.1429309</v>
      </c>
      <c r="AA127" s="168">
        <v>0.12087434499999999</v>
      </c>
      <c r="AB127" s="169">
        <v>9.955079E-2</v>
      </c>
    </row>
    <row r="128" spans="1:28" ht="20.25" thickTop="1" thickBot="1">
      <c r="A128" s="142">
        <v>2.5000000000000001E-3</v>
      </c>
      <c r="B128" t="s">
        <v>76</v>
      </c>
      <c r="C128" t="s">
        <v>79</v>
      </c>
      <c r="D128"/>
      <c r="E128" s="144"/>
      <c r="F128" s="79"/>
      <c r="G128" s="162"/>
      <c r="H128" s="234"/>
      <c r="I128" s="179" t="s">
        <v>15</v>
      </c>
      <c r="J128" s="180" t="s">
        <v>2</v>
      </c>
      <c r="K128" s="181" t="s">
        <v>16</v>
      </c>
      <c r="L128" s="182" t="s">
        <v>2</v>
      </c>
      <c r="M128" s="181" t="s">
        <v>17</v>
      </c>
      <c r="N128" s="183" t="s">
        <v>2</v>
      </c>
      <c r="O128" s="79" t="s">
        <v>14</v>
      </c>
      <c r="P128" s="184">
        <f ca="1">M20</f>
        <v>8.7487499999999994</v>
      </c>
      <c r="Q128" s="185">
        <f>VLOOKUP(L10,Listes!$A$1:$C$10,3)</f>
        <v>70</v>
      </c>
      <c r="R128" s="186">
        <f ca="1">VLOOKUP(P128,OFFSET($O$140:$P$200,,MATCH("Fs "&amp;Q128&amp;" kV",$O$139:$X$139,0)-1),2)</f>
        <v>0.16</v>
      </c>
      <c r="S128" s="306"/>
      <c r="X128" s="222">
        <v>6.5</v>
      </c>
      <c r="Y128" s="167">
        <v>0.17860329</v>
      </c>
      <c r="Z128" s="168">
        <v>0.15103203000000001</v>
      </c>
      <c r="AA128" s="168">
        <v>0.12676983</v>
      </c>
      <c r="AB128" s="169">
        <v>0.10544604</v>
      </c>
    </row>
    <row r="129" spans="1:30" ht="20.25" thickTop="1" thickBot="1">
      <c r="A129" s="142">
        <v>2.5999999999999999E-3</v>
      </c>
      <c r="B129" t="s">
        <v>77</v>
      </c>
      <c r="C129" t="s">
        <v>80</v>
      </c>
      <c r="D129"/>
      <c r="E129" s="187" t="s">
        <v>14</v>
      </c>
      <c r="F129" s="188">
        <f>S20</f>
        <v>7.2906249999999995</v>
      </c>
      <c r="G129" s="159">
        <f>VLOOKUP(L10,Listes!$A$1:$C$10,2)</f>
        <v>75</v>
      </c>
      <c r="H129" s="186">
        <f ca="1">VLOOKUP(F129,OFFSET($I$129:$J$203,,MATCH("Fg "&amp;G129&amp;" kV",$I$128:$M$128,0)-1),2)</f>
        <v>0.43</v>
      </c>
      <c r="I129" s="189">
        <v>0</v>
      </c>
      <c r="J129" s="271">
        <v>0</v>
      </c>
      <c r="K129" s="190">
        <v>0</v>
      </c>
      <c r="L129" s="274">
        <v>1.6945059000000001E-3</v>
      </c>
      <c r="M129" s="192">
        <v>0</v>
      </c>
      <c r="N129" s="276">
        <v>1.6976732000000001E-3</v>
      </c>
      <c r="O129" s="70"/>
      <c r="P129" s="79" t="s">
        <v>18</v>
      </c>
      <c r="Q129" s="79" t="s">
        <v>13</v>
      </c>
      <c r="R129" s="234" t="s">
        <v>49</v>
      </c>
      <c r="S129" s="234"/>
      <c r="T129" s="141"/>
      <c r="U129" s="141"/>
      <c r="V129" s="141"/>
      <c r="W129" s="141"/>
      <c r="X129" s="222">
        <v>7.1047162999999998</v>
      </c>
      <c r="Y129" s="167">
        <v>0.19185859999999999</v>
      </c>
      <c r="Z129" s="168">
        <v>0.15692634999999999</v>
      </c>
      <c r="AA129" s="168">
        <v>0.13413681</v>
      </c>
      <c r="AB129" s="169">
        <v>0.11134266</v>
      </c>
      <c r="AC129" s="141"/>
      <c r="AD129" s="141"/>
    </row>
    <row r="130" spans="1:30" ht="20.25" thickTop="1" thickBot="1">
      <c r="A130" s="142">
        <v>2.8E-3</v>
      </c>
      <c r="B130"/>
      <c r="C130" t="s">
        <v>81</v>
      </c>
      <c r="D130"/>
      <c r="E130" s="144"/>
      <c r="F130" s="79" t="s">
        <v>19</v>
      </c>
      <c r="G130" s="79" t="s">
        <v>13</v>
      </c>
      <c r="H130" s="234" t="s">
        <v>54</v>
      </c>
      <c r="I130" s="194">
        <v>1</v>
      </c>
      <c r="J130" s="272">
        <v>1E-3</v>
      </c>
      <c r="K130" s="191">
        <v>1</v>
      </c>
      <c r="L130" s="274">
        <v>0.01</v>
      </c>
      <c r="M130" s="195">
        <v>1</v>
      </c>
      <c r="N130" s="276">
        <v>0</v>
      </c>
      <c r="O130" s="79" t="s">
        <v>14</v>
      </c>
      <c r="P130" s="184">
        <f ca="1">M23</f>
        <v>8.7487499999999994</v>
      </c>
      <c r="Q130" s="185">
        <f>VLOOKUP(L10,Listes!$A$1:$C$10,3)</f>
        <v>70</v>
      </c>
      <c r="R130" s="186">
        <f ca="1">VLOOKUP(P130,OFFSET($O$140:$P$200,,MATCH("Fs "&amp;Q128&amp;" kV",$O$139:$X$139,0)-1),2)</f>
        <v>0.16</v>
      </c>
      <c r="S130" s="306"/>
      <c r="T130" s="141"/>
      <c r="U130" s="141"/>
      <c r="V130" s="141"/>
      <c r="W130" s="141"/>
      <c r="X130" s="222">
        <v>7.7</v>
      </c>
      <c r="Y130" s="167">
        <v>0.19811851</v>
      </c>
      <c r="Z130" s="168">
        <v>0.16981563</v>
      </c>
      <c r="AA130" s="168">
        <v>0.14076711</v>
      </c>
      <c r="AB130" s="169">
        <v>0.11723767</v>
      </c>
      <c r="AC130" s="141"/>
      <c r="AD130" s="141"/>
    </row>
    <row r="131" spans="1:30" ht="20.25" thickTop="1" thickBot="1">
      <c r="A131"/>
      <c r="B131"/>
      <c r="C131" t="s">
        <v>82</v>
      </c>
      <c r="D131"/>
      <c r="E131" s="187" t="s">
        <v>14</v>
      </c>
      <c r="F131" s="188">
        <f>S23</f>
        <v>9.0007716049382687</v>
      </c>
      <c r="G131" s="159">
        <f>VLOOKUP(L10,Listes!$A$1:$C$10,2)</f>
        <v>75</v>
      </c>
      <c r="H131" s="186">
        <f ca="1">VLOOKUP(F131,OFFSET($I$129:$J$203,,MATCH("Fg "&amp;G129&amp;" kV",$I$128:$M$128,0)-1),2)</f>
        <v>0.47499999999999998</v>
      </c>
      <c r="I131" s="196">
        <v>1.1475114</v>
      </c>
      <c r="J131" s="272">
        <v>3.3919454000000002E-2</v>
      </c>
      <c r="K131" s="191">
        <v>1.1000000000000001</v>
      </c>
      <c r="L131" s="274">
        <v>0.03</v>
      </c>
      <c r="M131" s="195">
        <v>1.0992061</v>
      </c>
      <c r="N131" s="276">
        <v>7.1109069999999996E-2</v>
      </c>
      <c r="O131" s="70"/>
      <c r="P131" s="79" t="s">
        <v>20</v>
      </c>
      <c r="Q131" s="79" t="s">
        <v>13</v>
      </c>
      <c r="R131" s="234" t="s">
        <v>50</v>
      </c>
      <c r="S131" s="234"/>
      <c r="T131" s="156"/>
      <c r="U131" s="141"/>
      <c r="V131" s="141"/>
      <c r="W131" s="156"/>
      <c r="X131" s="222">
        <v>8.0999359999999996</v>
      </c>
      <c r="Y131" s="170"/>
      <c r="Z131" s="168">
        <v>0.17</v>
      </c>
      <c r="AA131" s="168">
        <v>0.14481951000000001</v>
      </c>
      <c r="AB131" s="169">
        <v>0.12092243</v>
      </c>
      <c r="AC131" s="156"/>
      <c r="AD131" s="141"/>
    </row>
    <row r="132" spans="1:30" ht="20.25" thickTop="1" thickBot="1">
      <c r="A132" t="s">
        <v>86</v>
      </c>
      <c r="B132"/>
      <c r="C132" t="s">
        <v>83</v>
      </c>
      <c r="D132"/>
      <c r="E132" s="144"/>
      <c r="F132" s="79" t="s">
        <v>21</v>
      </c>
      <c r="G132" s="79" t="s">
        <v>13</v>
      </c>
      <c r="H132" s="234" t="s">
        <v>55</v>
      </c>
      <c r="I132" s="196">
        <v>1.2943903999999999</v>
      </c>
      <c r="J132" s="272">
        <v>4.9181945999999997E-2</v>
      </c>
      <c r="K132" s="191">
        <v>1.2</v>
      </c>
      <c r="L132" s="274">
        <v>3.7999999999999999E-2</v>
      </c>
      <c r="M132" s="195">
        <v>1.1474359999999999</v>
      </c>
      <c r="N132" s="276">
        <v>0.08</v>
      </c>
      <c r="O132" s="79" t="s">
        <v>14</v>
      </c>
      <c r="P132" s="184">
        <f ca="1">M26</f>
        <v>0.85437011718749989</v>
      </c>
      <c r="Q132" s="185">
        <f>VLOOKUP(L10,Listes!$A$1:$C$10,3)</f>
        <v>70</v>
      </c>
      <c r="R132" s="186">
        <f ca="1">VLOOKUP(P132,OFFSET($O$140:$P$200,,MATCH("Fs "&amp;Q128&amp;" kV",$O$139:$X$139,0)-1),2)</f>
        <v>2.7783513000000002E-3</v>
      </c>
      <c r="S132" s="306"/>
      <c r="T132" s="141"/>
      <c r="U132" s="141"/>
      <c r="V132" s="141"/>
      <c r="W132" s="141"/>
      <c r="X132" s="222">
        <v>8.5</v>
      </c>
      <c r="Y132" s="170"/>
      <c r="Z132" s="168">
        <v>0.17570881999999999</v>
      </c>
      <c r="AA132" s="168">
        <v>0.14850381000000001</v>
      </c>
      <c r="AB132" s="169">
        <v>0.12460673</v>
      </c>
      <c r="AC132" s="141"/>
      <c r="AD132" s="141"/>
    </row>
    <row r="133" spans="1:30" ht="20.25" thickTop="1" thickBot="1">
      <c r="A133" t="s">
        <v>87</v>
      </c>
      <c r="B133"/>
      <c r="C133" t="s">
        <v>84</v>
      </c>
      <c r="D133"/>
      <c r="E133" s="187" t="s">
        <v>14</v>
      </c>
      <c r="F133" s="188">
        <f>S26</f>
        <v>2.2501929012345672</v>
      </c>
      <c r="G133" s="159">
        <f>VLOOKUP(L10,Listes!$A$1:$C$10,2)</f>
        <v>75</v>
      </c>
      <c r="H133" s="186">
        <f ca="1">VLOOKUP(F133,OFFSET($I$129:$J$203,,MATCH("Fg "&amp;G129&amp;" kV",$I$128:$M$128,0)-1),2)</f>
        <v>0.16500000000000001</v>
      </c>
      <c r="I133" s="196">
        <v>1.5640552999999999</v>
      </c>
      <c r="J133" s="272">
        <v>6.2750353999999994E-2</v>
      </c>
      <c r="K133" s="191">
        <v>1.3</v>
      </c>
      <c r="L133" s="274">
        <v>7.0000000000000007E-2</v>
      </c>
      <c r="M133" s="195">
        <v>1.2185615000000001</v>
      </c>
      <c r="N133" s="276">
        <v>0.09</v>
      </c>
      <c r="O133" s="70"/>
      <c r="P133" s="79" t="s">
        <v>22</v>
      </c>
      <c r="Q133" s="79" t="s">
        <v>13</v>
      </c>
      <c r="R133" s="234" t="s">
        <v>51</v>
      </c>
      <c r="S133" s="234"/>
      <c r="X133" s="222">
        <v>8.9</v>
      </c>
      <c r="Y133" s="170"/>
      <c r="Z133" s="168">
        <v>0.1812318</v>
      </c>
      <c r="AA133" s="168">
        <v>0.1525553</v>
      </c>
      <c r="AB133" s="169">
        <v>0.12792268000000001</v>
      </c>
    </row>
    <row r="134" spans="1:30" ht="20.25" thickTop="1" thickBot="1">
      <c r="A134" t="s">
        <v>88</v>
      </c>
      <c r="B134"/>
      <c r="C134" t="s">
        <v>85</v>
      </c>
      <c r="D134"/>
      <c r="E134" s="144"/>
      <c r="F134" s="79" t="s">
        <v>23</v>
      </c>
      <c r="G134" s="79" t="s">
        <v>13</v>
      </c>
      <c r="H134" s="234" t="s">
        <v>56</v>
      </c>
      <c r="I134" s="196">
        <v>1.9062076999999999</v>
      </c>
      <c r="J134" s="272">
        <v>0.06</v>
      </c>
      <c r="K134" s="191">
        <v>1.3988537999999999</v>
      </c>
      <c r="L134" s="274">
        <v>0.09</v>
      </c>
      <c r="M134" s="195">
        <v>1.3165671000000001</v>
      </c>
      <c r="N134" s="276">
        <v>0.11</v>
      </c>
      <c r="O134" s="79" t="s">
        <v>14</v>
      </c>
      <c r="P134" s="184">
        <f ca="1">M29</f>
        <v>0.34994999999999998</v>
      </c>
      <c r="Q134" s="185">
        <f>VLOOKUP(L10,Listes!$A$1:$C$10,3)</f>
        <v>70</v>
      </c>
      <c r="R134" s="186">
        <f ca="1">VLOOKUP(P134,OFFSET($O$140:$P$200,,MATCH("Fs "&amp;Q128&amp;" kV",$O$139:$X$139,0)-1),2)</f>
        <v>2.7783513000000002E-3</v>
      </c>
      <c r="S134" s="306"/>
      <c r="X134" s="222">
        <v>9.3013169999999992</v>
      </c>
      <c r="Y134" s="170"/>
      <c r="Z134" s="168">
        <v>0.18638761000000001</v>
      </c>
      <c r="AA134" s="168">
        <v>0.15623867999999999</v>
      </c>
      <c r="AB134" s="169">
        <v>0.13123865000000001</v>
      </c>
    </row>
    <row r="135" spans="1:30" ht="20.25" thickTop="1" thickBot="1">
      <c r="A135" t="s">
        <v>89</v>
      </c>
      <c r="B135" t="s">
        <v>78</v>
      </c>
      <c r="C135"/>
      <c r="D135"/>
      <c r="E135" s="197" t="s">
        <v>14</v>
      </c>
      <c r="F135" s="188">
        <f>S29</f>
        <v>2.2501929012345672</v>
      </c>
      <c r="G135" s="159">
        <f>VLOOKUP(L10,Listes!$A$1:$C$10,2)</f>
        <v>75</v>
      </c>
      <c r="H135" s="186">
        <f ca="1">VLOOKUP(F135,OFFSET($I$129:$J$203,,MATCH("Fg "&amp;G129&amp;" kV",$I$128:$M$128,0)-1),2)</f>
        <v>0.16500000000000001</v>
      </c>
      <c r="I135" s="196">
        <v>2.2835930000000002</v>
      </c>
      <c r="J135" s="272">
        <v>7.0000000000000007E-2</v>
      </c>
      <c r="K135" s="191">
        <v>1.5644046</v>
      </c>
      <c r="L135" s="274">
        <v>0.1</v>
      </c>
      <c r="M135" s="195">
        <v>1.4102633</v>
      </c>
      <c r="N135" s="276">
        <v>0.12</v>
      </c>
      <c r="O135" s="70"/>
      <c r="P135" s="79" t="s">
        <v>24</v>
      </c>
      <c r="Q135" s="79" t="s">
        <v>13</v>
      </c>
      <c r="R135" s="234" t="s">
        <v>52</v>
      </c>
      <c r="S135" s="234"/>
      <c r="X135" s="222">
        <v>9.6</v>
      </c>
      <c r="Y135" s="170"/>
      <c r="Z135" s="168">
        <v>0.18638761000000001</v>
      </c>
      <c r="AA135" s="168">
        <v>0.15881703999999999</v>
      </c>
      <c r="AB135" s="169">
        <v>0.1334496</v>
      </c>
    </row>
    <row r="136" spans="1:30" ht="20.25" thickTop="1" thickBot="1">
      <c r="A136" t="s">
        <v>90</v>
      </c>
      <c r="B136"/>
      <c r="C136"/>
      <c r="D136"/>
      <c r="E136" s="144"/>
      <c r="F136" s="79" t="s">
        <v>25</v>
      </c>
      <c r="G136" s="79" t="s">
        <v>13</v>
      </c>
      <c r="H136" s="234" t="s">
        <v>57</v>
      </c>
      <c r="I136" s="196">
        <v>2.8805543999999998</v>
      </c>
      <c r="J136" s="272">
        <v>0.08</v>
      </c>
      <c r="K136" s="191">
        <v>1.7496326</v>
      </c>
      <c r="L136" s="274">
        <v>0.125</v>
      </c>
      <c r="M136" s="195">
        <v>1.5106033000000001</v>
      </c>
      <c r="N136" s="276">
        <v>0.15</v>
      </c>
      <c r="O136" s="79" t="s">
        <v>14</v>
      </c>
      <c r="P136" s="184">
        <f ca="1">M32</f>
        <v>13.669921874999998</v>
      </c>
      <c r="Q136" s="185">
        <f>VLOOKUP(L10,Listes!$A$1:$C$10,3)</f>
        <v>70</v>
      </c>
      <c r="R136" s="186">
        <f ca="1">VLOOKUP(P136,OFFSET($O$140:$P$200,,MATCH("Fs "&amp;Q128&amp;" kV",$O$139:$X$139,0)-1),2)</f>
        <v>0.2</v>
      </c>
      <c r="S136" s="306"/>
      <c r="X136" s="222">
        <v>9.8957160000000002</v>
      </c>
      <c r="Y136" s="170"/>
      <c r="Z136" s="168">
        <v>0.18638761000000001</v>
      </c>
      <c r="AA136" s="168">
        <v>0.16176328000000001</v>
      </c>
      <c r="AB136" s="169">
        <v>0.13639583999999999</v>
      </c>
    </row>
    <row r="137" spans="1:30" ht="20.25" thickTop="1" thickBot="1">
      <c r="A137" s="270" t="s">
        <v>96</v>
      </c>
      <c r="B137"/>
      <c r="C137"/>
      <c r="D137"/>
      <c r="E137" s="197" t="s">
        <v>14</v>
      </c>
      <c r="F137" s="188">
        <f>S32</f>
        <v>2.2501929012345672</v>
      </c>
      <c r="G137" s="159">
        <f>VLOOKUP(L10,Listes!$A$1:$C$10,2)</f>
        <v>75</v>
      </c>
      <c r="H137" s="186">
        <f ca="1">VLOOKUP(F137,OFFSET($I$129:$J$203,,MATCH("Fg "&amp;G129&amp;" kV",$I$128:$M$128,0)-1),2)</f>
        <v>0.16500000000000001</v>
      </c>
      <c r="I137" s="196">
        <v>3.5107602999999998</v>
      </c>
      <c r="J137" s="272">
        <v>0.1</v>
      </c>
      <c r="K137" s="191">
        <v>2</v>
      </c>
      <c r="L137" s="274">
        <v>0.15</v>
      </c>
      <c r="M137" s="195">
        <v>1.604266</v>
      </c>
      <c r="N137" s="276">
        <v>0.2</v>
      </c>
      <c r="O137" s="70"/>
      <c r="P137" s="79" t="s">
        <v>26</v>
      </c>
      <c r="Q137" s="79" t="s">
        <v>13</v>
      </c>
      <c r="R137" s="234" t="s">
        <v>53</v>
      </c>
      <c r="S137" s="234"/>
      <c r="X137" s="224">
        <v>10</v>
      </c>
      <c r="Y137" s="171"/>
      <c r="Z137" s="172">
        <v>0.19227986</v>
      </c>
      <c r="AA137" s="172">
        <v>0.16323641</v>
      </c>
      <c r="AB137" s="173">
        <v>0.13713320000000001</v>
      </c>
    </row>
    <row r="138" spans="1:30" ht="20.25" thickTop="1" thickBot="1">
      <c r="A138" t="s">
        <v>92</v>
      </c>
      <c r="B138"/>
      <c r="C138"/>
      <c r="D138"/>
      <c r="E138" s="144"/>
      <c r="F138" s="79" t="s">
        <v>27</v>
      </c>
      <c r="G138" s="79" t="s">
        <v>13</v>
      </c>
      <c r="H138" s="234" t="s">
        <v>58</v>
      </c>
      <c r="I138" s="198">
        <v>4.0635300000000001</v>
      </c>
      <c r="J138" s="272">
        <v>0.1</v>
      </c>
      <c r="K138" s="191">
        <v>2.2456200000000002</v>
      </c>
      <c r="L138" s="274">
        <v>0.16500000000000001</v>
      </c>
      <c r="M138" s="195">
        <v>1.7332927</v>
      </c>
      <c r="N138" s="276">
        <v>0.23</v>
      </c>
      <c r="O138" s="79" t="s">
        <v>14</v>
      </c>
      <c r="P138" s="184">
        <f ca="1">M35</f>
        <v>13.669921874999998</v>
      </c>
      <c r="Q138" s="185">
        <f>VLOOKUP(L10,Listes!$A$1:$C$10,3)</f>
        <v>70</v>
      </c>
      <c r="R138" s="186">
        <f ca="1">VLOOKUP(P138,OFFSET($O$140:$P$200,,MATCH("Fs "&amp;Q128&amp;" kV",$O$139:$X$139,0)-1),2)</f>
        <v>0.2</v>
      </c>
      <c r="S138" s="306"/>
    </row>
    <row r="139" spans="1:30" ht="20.25" thickTop="1" thickBot="1">
      <c r="A139" t="s">
        <v>93</v>
      </c>
      <c r="B139"/>
      <c r="C139"/>
      <c r="D139"/>
      <c r="E139" s="197" t="s">
        <v>14</v>
      </c>
      <c r="F139" s="188">
        <f>S35</f>
        <v>7.2906249999999995</v>
      </c>
      <c r="G139" s="159">
        <f>VLOOKUP(L10,Listes!$A$1:$C$10,2)</f>
        <v>75</v>
      </c>
      <c r="H139" s="186">
        <f ca="1">VLOOKUP(F139,OFFSET($I$130:$J$203,,MATCH("Fg "&amp;G129&amp;" kV",$I$128:$M$128,0)-1),2)</f>
        <v>0.43</v>
      </c>
      <c r="I139" s="198">
        <v>4.7439929999999997</v>
      </c>
      <c r="J139" s="272">
        <v>0.11</v>
      </c>
      <c r="K139" s="191">
        <v>2.5114239999999999</v>
      </c>
      <c r="L139" s="274">
        <v>0.215</v>
      </c>
      <c r="M139" s="195">
        <v>1.8727571999999999</v>
      </c>
      <c r="N139" s="276">
        <v>0.24</v>
      </c>
      <c r="O139" s="199" t="s">
        <v>28</v>
      </c>
      <c r="P139" s="153" t="s">
        <v>2</v>
      </c>
      <c r="Q139" s="199" t="s">
        <v>29</v>
      </c>
      <c r="R139" s="153" t="s">
        <v>2</v>
      </c>
      <c r="S139" s="343"/>
      <c r="T139" s="199" t="s">
        <v>30</v>
      </c>
      <c r="U139" s="153" t="s">
        <v>2</v>
      </c>
      <c r="V139" s="343"/>
      <c r="W139" s="199" t="s">
        <v>31</v>
      </c>
      <c r="X139" s="153" t="s">
        <v>2</v>
      </c>
    </row>
    <row r="140" spans="1:30" ht="20.25" thickTop="1" thickBot="1">
      <c r="A140" t="s">
        <v>94</v>
      </c>
      <c r="B140"/>
      <c r="C140"/>
      <c r="D140"/>
      <c r="E140" s="176"/>
      <c r="F140" s="70"/>
      <c r="G140" s="70"/>
      <c r="H140" s="155"/>
      <c r="I140" s="198">
        <v>4.9951999999999996</v>
      </c>
      <c r="J140" s="272">
        <v>0.12</v>
      </c>
      <c r="K140" s="191">
        <v>2.9</v>
      </c>
      <c r="L140" s="274">
        <v>0.23499999999999999</v>
      </c>
      <c r="M140" s="195">
        <v>2.0060036000000001</v>
      </c>
      <c r="N140" s="276">
        <v>0.25</v>
      </c>
      <c r="O140" s="200">
        <v>0</v>
      </c>
      <c r="P140" s="242">
        <v>4.2950330000000002E-3</v>
      </c>
      <c r="Q140" s="200">
        <v>0</v>
      </c>
      <c r="R140" s="244">
        <v>2.7783513000000002E-3</v>
      </c>
      <c r="S140" s="307"/>
      <c r="T140" s="200">
        <v>0</v>
      </c>
      <c r="U140" s="281">
        <v>5.1114073999999996E-4</v>
      </c>
      <c r="V140" s="283"/>
      <c r="W140" s="342">
        <v>0</v>
      </c>
      <c r="X140" s="281">
        <v>2.5612838E-4</v>
      </c>
    </row>
    <row r="141" spans="1:30">
      <c r="A141" t="s">
        <v>88</v>
      </c>
      <c r="B141"/>
      <c r="C141"/>
      <c r="D141"/>
      <c r="E141" s="70"/>
      <c r="F141" s="70"/>
      <c r="G141" s="70"/>
      <c r="H141" s="155"/>
      <c r="I141" s="198">
        <v>5.9329413999999998</v>
      </c>
      <c r="J141" s="272">
        <v>0.13</v>
      </c>
      <c r="K141" s="191">
        <v>3.1957895999999999</v>
      </c>
      <c r="L141" s="274">
        <v>0.26</v>
      </c>
      <c r="M141" s="195">
        <v>2.1487997000000001</v>
      </c>
      <c r="N141" s="276">
        <v>0.27</v>
      </c>
      <c r="O141" s="201">
        <v>1.0000074000000001</v>
      </c>
      <c r="P141" s="242">
        <v>0</v>
      </c>
      <c r="Q141" s="202">
        <v>0.99329730000000005</v>
      </c>
      <c r="R141" s="244">
        <v>0</v>
      </c>
      <c r="S141" s="307"/>
      <c r="T141" s="202">
        <v>0.99329730000000005</v>
      </c>
      <c r="U141" s="280">
        <v>0.01</v>
      </c>
      <c r="V141" s="283"/>
      <c r="W141" s="202">
        <v>0.99496689999999999</v>
      </c>
      <c r="X141" s="281">
        <v>2.5612838E-4</v>
      </c>
    </row>
    <row r="142" spans="1:30">
      <c r="A142" t="s">
        <v>112</v>
      </c>
      <c r="B142"/>
      <c r="C142"/>
      <c r="D142"/>
      <c r="E142" s="70"/>
      <c r="F142" s="70"/>
      <c r="G142" s="70"/>
      <c r="H142" s="155"/>
      <c r="I142" s="198">
        <v>6.8670834999999997</v>
      </c>
      <c r="J142" s="272">
        <v>0.15</v>
      </c>
      <c r="K142" s="191">
        <v>3.6</v>
      </c>
      <c r="L142" s="274">
        <v>0.28000000000000003</v>
      </c>
      <c r="M142" s="195">
        <v>2.3017237000000002</v>
      </c>
      <c r="N142" s="276">
        <v>0.32</v>
      </c>
      <c r="O142" s="201">
        <v>1.0970633999999999</v>
      </c>
      <c r="P142" s="242">
        <v>8.8434039999999992E-3</v>
      </c>
      <c r="Q142" s="202">
        <v>1.0643005000000001</v>
      </c>
      <c r="R142" s="244">
        <v>1.2901839999999999E-2</v>
      </c>
      <c r="S142" s="307"/>
      <c r="T142" s="202">
        <v>1.0897502999999999</v>
      </c>
      <c r="U142" s="341">
        <v>0.02</v>
      </c>
      <c r="V142" s="282"/>
      <c r="W142" s="202">
        <v>1.0715536000000001</v>
      </c>
      <c r="X142" s="280">
        <v>1.3441438999999999E-2</v>
      </c>
    </row>
    <row r="143" spans="1:30">
      <c r="A143" t="s">
        <v>92</v>
      </c>
      <c r="B143"/>
      <c r="C143"/>
      <c r="D143"/>
      <c r="E143" s="70"/>
      <c r="F143" s="70"/>
      <c r="G143" s="70"/>
      <c r="H143" s="155"/>
      <c r="I143" s="198">
        <v>7.8803096000000004</v>
      </c>
      <c r="J143" s="272">
        <v>0.17</v>
      </c>
      <c r="K143" s="191">
        <v>4</v>
      </c>
      <c r="L143" s="274">
        <v>0.3</v>
      </c>
      <c r="M143" s="195">
        <v>2.4444387000000001</v>
      </c>
      <c r="N143" s="276">
        <v>0.35</v>
      </c>
      <c r="O143" s="201">
        <v>1.207611</v>
      </c>
      <c r="P143" s="242">
        <v>1.4910690000000001E-2</v>
      </c>
      <c r="Q143" s="203">
        <v>1.1500553</v>
      </c>
      <c r="R143" s="244">
        <v>1.8980285E-2</v>
      </c>
      <c r="S143" s="307"/>
      <c r="T143" s="202">
        <v>1.2118082999999999</v>
      </c>
      <c r="U143" s="280">
        <v>2.5593866E-2</v>
      </c>
      <c r="V143" s="283"/>
      <c r="W143" s="202">
        <v>1.1443641</v>
      </c>
      <c r="X143" s="280">
        <v>2.1048844000000001E-2</v>
      </c>
    </row>
    <row r="144" spans="1:30">
      <c r="A144" t="s">
        <v>113</v>
      </c>
      <c r="B144"/>
      <c r="C144"/>
      <c r="D144"/>
      <c r="E144" s="70"/>
      <c r="F144" s="70"/>
      <c r="G144" s="70"/>
      <c r="H144" s="155"/>
      <c r="I144" s="198">
        <v>8.8125040000000006</v>
      </c>
      <c r="J144" s="272">
        <v>0.18</v>
      </c>
      <c r="K144" s="191">
        <v>4.4319123999999999</v>
      </c>
      <c r="L144" s="274">
        <v>0.32500000000000001</v>
      </c>
      <c r="M144" s="195">
        <v>2.6409954999999998</v>
      </c>
      <c r="N144" s="276">
        <v>0.37</v>
      </c>
      <c r="O144" s="204">
        <v>1.3</v>
      </c>
      <c r="P144" s="242">
        <v>2.047409E-2</v>
      </c>
      <c r="Q144" s="203">
        <v>1.2553519</v>
      </c>
      <c r="R144" s="244">
        <v>2.4548706E-2</v>
      </c>
      <c r="S144" s="307"/>
      <c r="T144" s="205">
        <v>1.3</v>
      </c>
      <c r="U144" s="280">
        <v>3.3952914000000001E-2</v>
      </c>
      <c r="V144" s="283"/>
      <c r="W144" s="202">
        <v>1.2387078</v>
      </c>
      <c r="X144" s="280">
        <v>2.9162365999999999E-2</v>
      </c>
    </row>
    <row r="145" spans="1:24">
      <c r="A145" t="s">
        <v>91</v>
      </c>
      <c r="B145"/>
      <c r="C145"/>
      <c r="D145"/>
      <c r="E145" s="155"/>
      <c r="F145" s="155"/>
      <c r="G145" s="155"/>
      <c r="H145" s="155"/>
      <c r="I145" s="198">
        <v>9.8551300000000008</v>
      </c>
      <c r="J145" s="272">
        <v>0.19</v>
      </c>
      <c r="K145" s="191">
        <v>4.9994272999999998</v>
      </c>
      <c r="L145" s="274">
        <v>0.35</v>
      </c>
      <c r="M145" s="195">
        <v>2.8289933</v>
      </c>
      <c r="N145" s="276">
        <v>0.38</v>
      </c>
      <c r="O145" s="201">
        <v>1.3610243</v>
      </c>
      <c r="P145" s="242">
        <v>2.047409E-2</v>
      </c>
      <c r="Q145" s="203">
        <v>1.3679949</v>
      </c>
      <c r="R145" s="280">
        <v>3.0371582000000001E-2</v>
      </c>
      <c r="S145" s="283"/>
      <c r="T145" s="202">
        <v>1.3773685</v>
      </c>
      <c r="U145" s="280">
        <v>3.3952914000000001E-2</v>
      </c>
      <c r="V145" s="283"/>
      <c r="W145" s="202">
        <v>1.3521711999999999</v>
      </c>
      <c r="X145" s="280">
        <v>3.7783124000000001E-2</v>
      </c>
    </row>
    <row r="146" spans="1:24">
      <c r="A146" t="s">
        <v>95</v>
      </c>
      <c r="B146"/>
      <c r="C146"/>
      <c r="D146"/>
      <c r="E146" s="141"/>
      <c r="F146" s="141"/>
      <c r="G146" s="141"/>
      <c r="H146" s="141"/>
      <c r="I146" s="206">
        <v>13.432086999999999</v>
      </c>
      <c r="J146" s="272">
        <v>0.2</v>
      </c>
      <c r="K146" s="191">
        <v>5.6</v>
      </c>
      <c r="L146" s="274">
        <v>0.374</v>
      </c>
      <c r="M146" s="195">
        <v>3.0829445999999998</v>
      </c>
      <c r="N146" s="276">
        <v>0.4</v>
      </c>
      <c r="O146" s="201">
        <v>1.5108542</v>
      </c>
      <c r="P146" s="242">
        <v>2.6543606000000001E-2</v>
      </c>
      <c r="Q146" s="203">
        <v>1.4957612</v>
      </c>
      <c r="R146" s="244">
        <v>3.6954470000000003E-2</v>
      </c>
      <c r="S146" s="307"/>
      <c r="T146" s="202">
        <v>1.5445800000000001</v>
      </c>
      <c r="U146" s="341">
        <v>0.04</v>
      </c>
      <c r="V146" s="282"/>
      <c r="W146" s="202">
        <v>1.4835106</v>
      </c>
      <c r="X146" s="280">
        <v>4.6148865999999997E-2</v>
      </c>
    </row>
    <row r="147" spans="1:24">
      <c r="A147"/>
      <c r="B147"/>
      <c r="C147"/>
      <c r="D147"/>
      <c r="E147" s="141"/>
      <c r="F147" s="141"/>
      <c r="G147" s="141"/>
      <c r="H147" s="141"/>
      <c r="I147" s="206">
        <v>19.611784</v>
      </c>
      <c r="J147" s="272">
        <v>0.22</v>
      </c>
      <c r="K147" s="191">
        <v>6.3071489999999999</v>
      </c>
      <c r="L147" s="274">
        <v>0.41</v>
      </c>
      <c r="M147" s="195">
        <v>3.3024022999999998</v>
      </c>
      <c r="N147" s="276">
        <v>0.44</v>
      </c>
      <c r="O147" s="204">
        <v>1.6</v>
      </c>
      <c r="P147" s="243">
        <v>0.03</v>
      </c>
      <c r="Q147" s="202">
        <v>1.6354664999999999</v>
      </c>
      <c r="R147" s="244">
        <v>4.3537363000000003E-2</v>
      </c>
      <c r="S147" s="307"/>
      <c r="T147" s="205">
        <v>1.6</v>
      </c>
      <c r="U147" s="280">
        <v>4.2821989999999997E-2</v>
      </c>
      <c r="V147" s="283"/>
      <c r="W147" s="202">
        <v>1.6303432</v>
      </c>
      <c r="X147" s="280">
        <v>5.4006819999999997E-2</v>
      </c>
    </row>
    <row r="148" spans="1:24">
      <c r="A148"/>
      <c r="B148"/>
      <c r="C148"/>
      <c r="D148"/>
      <c r="E148" s="141"/>
      <c r="F148" s="141"/>
      <c r="G148" s="141"/>
      <c r="H148" s="141"/>
      <c r="I148" s="206">
        <v>26.048535999999999</v>
      </c>
      <c r="J148" s="272">
        <v>0.25</v>
      </c>
      <c r="K148" s="191">
        <v>7.1147910000000003</v>
      </c>
      <c r="L148" s="274">
        <v>0.43</v>
      </c>
      <c r="M148" s="195">
        <v>3.5071062999999998</v>
      </c>
      <c r="N148" s="276">
        <v>0.47</v>
      </c>
      <c r="O148" s="206">
        <v>1.6913651999999999</v>
      </c>
      <c r="P148" s="242">
        <v>3.4132036999999997E-2</v>
      </c>
      <c r="Q148" s="202">
        <v>1.8063910000000001</v>
      </c>
      <c r="R148" s="244">
        <v>5.0623021999999997E-2</v>
      </c>
      <c r="S148" s="307"/>
      <c r="T148" s="202">
        <v>1.7262826</v>
      </c>
      <c r="U148" s="280">
        <v>5.1688273E-2</v>
      </c>
      <c r="V148" s="283"/>
      <c r="W148" s="202">
        <v>1.7856742000000001</v>
      </c>
      <c r="X148" s="280">
        <v>6.2119226999999999E-2</v>
      </c>
    </row>
    <row r="149" spans="1:24">
      <c r="A149"/>
      <c r="B149"/>
      <c r="C149"/>
      <c r="D149"/>
      <c r="E149" s="141"/>
      <c r="F149" s="141"/>
      <c r="G149" s="141"/>
      <c r="H149" s="141"/>
      <c r="I149" s="206">
        <v>29.891953000000001</v>
      </c>
      <c r="J149" s="272">
        <v>0.27</v>
      </c>
      <c r="K149" s="191">
        <v>8</v>
      </c>
      <c r="L149" s="274">
        <v>0.45</v>
      </c>
      <c r="M149" s="195">
        <v>3.7244989999999998</v>
      </c>
      <c r="N149" s="276">
        <v>0.48</v>
      </c>
      <c r="O149" s="204">
        <v>1.8</v>
      </c>
      <c r="P149" s="242">
        <v>0.03</v>
      </c>
      <c r="Q149" s="202">
        <v>1.995179</v>
      </c>
      <c r="R149" s="244">
        <v>5.7205353E-2</v>
      </c>
      <c r="S149" s="307"/>
      <c r="T149" s="202">
        <v>1.9456662</v>
      </c>
      <c r="U149" s="280">
        <v>6.2080164E-2</v>
      </c>
      <c r="V149" s="283"/>
      <c r="W149" s="202">
        <v>1.9558116000000001</v>
      </c>
      <c r="X149" s="280">
        <v>6.947441E-2</v>
      </c>
    </row>
    <row r="150" spans="1:24">
      <c r="A150"/>
      <c r="B150"/>
      <c r="C150"/>
      <c r="D150"/>
      <c r="E150" s="141"/>
      <c r="F150" s="141"/>
      <c r="G150" s="141"/>
      <c r="H150" s="141"/>
      <c r="I150" s="206">
        <v>39.70402</v>
      </c>
      <c r="J150" s="272">
        <v>0.28999999999999998</v>
      </c>
      <c r="K150" s="191">
        <v>9</v>
      </c>
      <c r="L150" s="274">
        <v>0.47499999999999998</v>
      </c>
      <c r="M150" s="195">
        <v>4.0589029999999999</v>
      </c>
      <c r="N150" s="276">
        <v>0.51</v>
      </c>
      <c r="O150" s="206">
        <v>1.9386336</v>
      </c>
      <c r="P150" s="242">
        <v>0.04</v>
      </c>
      <c r="Q150" s="202">
        <v>2.2448955000000002</v>
      </c>
      <c r="R150" s="244">
        <v>6.4801040000000004E-2</v>
      </c>
      <c r="S150" s="307"/>
      <c r="T150" s="202">
        <v>2.2003734000000001</v>
      </c>
      <c r="U150" s="284">
        <v>7.0438650000000005E-2</v>
      </c>
      <c r="V150" s="283"/>
      <c r="W150" s="202">
        <v>2.1028395</v>
      </c>
      <c r="X150" s="280">
        <v>7.7081256000000001E-2</v>
      </c>
    </row>
    <row r="151" spans="1:24">
      <c r="A151"/>
      <c r="B151"/>
      <c r="C151"/>
      <c r="D151"/>
      <c r="E151" s="141"/>
      <c r="F151" s="141"/>
      <c r="G151" s="141"/>
      <c r="H151" s="141"/>
      <c r="I151" s="206">
        <v>48.807205000000003</v>
      </c>
      <c r="J151" s="272">
        <v>0.3</v>
      </c>
      <c r="K151" s="191">
        <v>10</v>
      </c>
      <c r="L151" s="274">
        <v>0.5</v>
      </c>
      <c r="M151" s="195">
        <v>4.3477635000000001</v>
      </c>
      <c r="N151" s="276">
        <v>0.54</v>
      </c>
      <c r="O151" s="201">
        <v>2.1849150000000002</v>
      </c>
      <c r="P151" s="242">
        <v>0.04</v>
      </c>
      <c r="Q151" s="203">
        <v>2.483689</v>
      </c>
      <c r="R151" s="244">
        <v>7.0876695000000003E-2</v>
      </c>
      <c r="S151" s="307"/>
      <c r="T151" s="202">
        <v>2.4716537000000001</v>
      </c>
      <c r="U151" s="284">
        <v>8.0827759999999998E-2</v>
      </c>
      <c r="V151" s="283"/>
      <c r="W151" s="202">
        <v>2.2800362000000001</v>
      </c>
      <c r="X151" s="280">
        <v>8.3924730000000003E-2</v>
      </c>
    </row>
    <row r="152" spans="1:24">
      <c r="A152"/>
      <c r="B152"/>
      <c r="C152"/>
      <c r="D152"/>
      <c r="E152" s="141"/>
      <c r="F152" s="141"/>
      <c r="G152" s="141"/>
      <c r="H152" s="141"/>
      <c r="I152" s="207">
        <v>59.998493000000003</v>
      </c>
      <c r="J152" s="272">
        <v>0.31</v>
      </c>
      <c r="K152" s="191">
        <v>11.323869</v>
      </c>
      <c r="L152" s="274">
        <v>0.54</v>
      </c>
      <c r="M152" s="195">
        <v>4.6171913</v>
      </c>
      <c r="N152" s="276">
        <v>0.55000000000000004</v>
      </c>
      <c r="O152" s="201">
        <v>2.4625108</v>
      </c>
      <c r="P152" s="242">
        <v>0.05</v>
      </c>
      <c r="Q152" s="203">
        <v>2.7851762999999998</v>
      </c>
      <c r="R152" s="244">
        <v>7.7206250000000004E-2</v>
      </c>
      <c r="S152" s="307"/>
      <c r="T152" s="202">
        <v>2.8188412</v>
      </c>
      <c r="U152" s="280">
        <v>9.0452939999999996E-2</v>
      </c>
      <c r="V152" s="283"/>
      <c r="W152" s="202">
        <v>2.4721372000000001</v>
      </c>
      <c r="X152" s="280">
        <v>9.1786034000000002E-2</v>
      </c>
    </row>
    <row r="153" spans="1:24">
      <c r="A153"/>
      <c r="B153"/>
      <c r="C153"/>
      <c r="D153"/>
      <c r="E153" s="141"/>
      <c r="F153" s="141"/>
      <c r="G153" s="141"/>
      <c r="H153" s="141"/>
      <c r="I153" s="207">
        <v>68.261054999999999</v>
      </c>
      <c r="J153" s="272">
        <v>0.33</v>
      </c>
      <c r="K153" s="191">
        <v>12.555884000000001</v>
      </c>
      <c r="L153" s="274">
        <v>0.57499999999999996</v>
      </c>
      <c r="M153" s="195">
        <v>4.9459434</v>
      </c>
      <c r="N153" s="276">
        <v>0.57999999999999996</v>
      </c>
      <c r="O153" s="201">
        <v>2.7847137000000002</v>
      </c>
      <c r="P153" s="242">
        <v>0.06</v>
      </c>
      <c r="Q153" s="203">
        <v>3.0607413999999999</v>
      </c>
      <c r="R153" s="244">
        <v>8.5566409999999996E-2</v>
      </c>
      <c r="S153" s="307"/>
      <c r="T153" s="202">
        <v>3.2201773999999999</v>
      </c>
      <c r="U153" s="280">
        <v>9.8311449999999995E-2</v>
      </c>
      <c r="V153" s="283"/>
      <c r="W153" s="202">
        <v>2.680463</v>
      </c>
      <c r="X153" s="280">
        <v>9.9392880000000003E-2</v>
      </c>
    </row>
    <row r="154" spans="1:24">
      <c r="A154"/>
      <c r="B154"/>
      <c r="C154"/>
      <c r="D154"/>
      <c r="E154" s="141"/>
      <c r="F154" s="141"/>
      <c r="G154" s="141"/>
      <c r="H154" s="141"/>
      <c r="I154" s="207">
        <v>78.332854999999995</v>
      </c>
      <c r="J154" s="272">
        <v>0.34</v>
      </c>
      <c r="K154" s="208">
        <v>14.042068</v>
      </c>
      <c r="L154" s="274">
        <v>0.59</v>
      </c>
      <c r="M154" s="195">
        <v>5.3437320000000001</v>
      </c>
      <c r="N154" s="276">
        <v>0.6</v>
      </c>
      <c r="O154" s="201">
        <v>3.2134330000000002</v>
      </c>
      <c r="P154" s="242">
        <v>0.06</v>
      </c>
      <c r="Q154" s="203">
        <v>3.3692495999999998</v>
      </c>
      <c r="R154" s="244">
        <v>9.3415990000000004E-2</v>
      </c>
      <c r="S154" s="307"/>
      <c r="T154" s="202">
        <v>3.5210482999999999</v>
      </c>
      <c r="U154" s="280">
        <v>0.10870055000000001</v>
      </c>
      <c r="V154" s="283"/>
      <c r="W154" s="202">
        <v>2.9063336999999998</v>
      </c>
      <c r="X154" s="280">
        <v>0.10776197</v>
      </c>
    </row>
    <row r="155" spans="1:24">
      <c r="A155"/>
      <c r="B155"/>
      <c r="C155"/>
      <c r="D155"/>
      <c r="E155" s="141"/>
      <c r="F155" s="141"/>
      <c r="G155" s="141"/>
      <c r="H155" s="141"/>
      <c r="I155" s="207">
        <v>89.121729999999999</v>
      </c>
      <c r="J155" s="272">
        <v>0.34</v>
      </c>
      <c r="K155" s="208">
        <v>16</v>
      </c>
      <c r="L155" s="274">
        <v>0.62</v>
      </c>
      <c r="M155" s="195">
        <v>5.6749706</v>
      </c>
      <c r="N155" s="276">
        <v>0.62</v>
      </c>
      <c r="O155" s="201">
        <v>3.6523251999999999</v>
      </c>
      <c r="P155" s="242">
        <v>7.0000000000000007E-2</v>
      </c>
      <c r="Q155" s="203">
        <v>3.7655764</v>
      </c>
      <c r="R155" s="244">
        <v>0.10076280999999999</v>
      </c>
      <c r="S155" s="307"/>
      <c r="T155" s="202">
        <v>4.0156419999999997</v>
      </c>
      <c r="U155" s="280">
        <v>0.11833355</v>
      </c>
      <c r="V155" s="283"/>
      <c r="W155" s="202">
        <v>3.1618984000000001</v>
      </c>
      <c r="X155" s="280">
        <v>0.11689107999999999</v>
      </c>
    </row>
    <row r="156" spans="1:24">
      <c r="A156"/>
      <c r="B156"/>
      <c r="C156"/>
      <c r="D156"/>
      <c r="E156" s="141"/>
      <c r="F156" s="141"/>
      <c r="G156" s="141"/>
      <c r="H156" s="141"/>
      <c r="I156" s="207">
        <v>99.664299999999997</v>
      </c>
      <c r="J156" s="272">
        <v>0.35</v>
      </c>
      <c r="K156" s="208">
        <v>18</v>
      </c>
      <c r="L156" s="274">
        <v>0.64</v>
      </c>
      <c r="M156" s="195">
        <v>6.1314916999999998</v>
      </c>
      <c r="N156" s="276">
        <v>0.64</v>
      </c>
      <c r="O156" s="201">
        <v>4.1094039999999996</v>
      </c>
      <c r="P156" s="242">
        <v>7.4999999999999997E-2</v>
      </c>
      <c r="Q156" s="203">
        <v>4.2297969999999996</v>
      </c>
      <c r="R156" s="244">
        <v>0.10912464600000001</v>
      </c>
      <c r="S156" s="307"/>
      <c r="T156" s="202">
        <v>4.4805393000000002</v>
      </c>
      <c r="U156" s="280">
        <v>0.12771265000000001</v>
      </c>
      <c r="V156" s="283"/>
      <c r="W156" s="202">
        <v>3.4748901999999999</v>
      </c>
      <c r="X156" s="280">
        <v>0.12449625</v>
      </c>
    </row>
    <row r="157" spans="1:24">
      <c r="A157"/>
      <c r="B157"/>
      <c r="C157"/>
      <c r="D157"/>
      <c r="E157" s="141"/>
      <c r="F157" s="141"/>
      <c r="G157" s="141"/>
      <c r="H157" s="141"/>
      <c r="I157" s="207">
        <v>100.69438</v>
      </c>
      <c r="J157" s="272">
        <v>0.35</v>
      </c>
      <c r="K157" s="208">
        <v>19.983564000000001</v>
      </c>
      <c r="L157" s="274">
        <v>0.65</v>
      </c>
      <c r="M157" s="195">
        <v>7.0352680000000003</v>
      </c>
      <c r="N157" s="276">
        <v>0.71</v>
      </c>
      <c r="O157" s="201">
        <v>4.6159606000000002</v>
      </c>
      <c r="P157" s="242">
        <v>0.08</v>
      </c>
      <c r="Q157" s="203">
        <v>4.664053</v>
      </c>
      <c r="R157" s="244">
        <v>0.11799372</v>
      </c>
      <c r="S157" s="307"/>
      <c r="T157" s="202">
        <v>4.9908330000000003</v>
      </c>
      <c r="U157" s="280">
        <v>0.13633005000000001</v>
      </c>
      <c r="V157" s="283"/>
      <c r="W157" s="202">
        <v>3.7867768000000002</v>
      </c>
      <c r="X157" s="280">
        <v>0.13210421999999999</v>
      </c>
    </row>
    <row r="158" spans="1:24">
      <c r="A158"/>
      <c r="B158"/>
      <c r="C158"/>
      <c r="D158"/>
      <c r="E158" s="141"/>
      <c r="F158" s="141"/>
      <c r="G158" s="141"/>
      <c r="H158" s="141"/>
      <c r="I158" s="207">
        <v>113.6481</v>
      </c>
      <c r="J158" s="272">
        <v>0.37</v>
      </c>
      <c r="K158" s="208">
        <v>22.542133</v>
      </c>
      <c r="L158" s="274">
        <v>0.67</v>
      </c>
      <c r="M158" s="195">
        <v>7.4713583000000003</v>
      </c>
      <c r="N158" s="276">
        <v>0.73</v>
      </c>
      <c r="O158" s="201">
        <v>5.2641790000000004</v>
      </c>
      <c r="P158" s="242">
        <v>0.09</v>
      </c>
      <c r="Q158" s="203">
        <v>5.1864330000000001</v>
      </c>
      <c r="R158" s="244">
        <v>0.12559164</v>
      </c>
      <c r="S158" s="307"/>
      <c r="T158" s="202">
        <v>5.5311820000000003</v>
      </c>
      <c r="U158" s="280">
        <v>0.14672362999999999</v>
      </c>
      <c r="V158" s="283"/>
      <c r="W158" s="202">
        <v>4.0920730000000001</v>
      </c>
      <c r="X158" s="280">
        <v>0.14022108999999999</v>
      </c>
    </row>
    <row r="159" spans="1:24">
      <c r="A159"/>
      <c r="B159"/>
      <c r="C159"/>
      <c r="D159"/>
      <c r="E159" s="141"/>
      <c r="F159" s="141"/>
      <c r="G159" s="141"/>
      <c r="H159" s="141"/>
      <c r="I159" s="207">
        <v>137.92741000000001</v>
      </c>
      <c r="J159" s="272">
        <v>0.42</v>
      </c>
      <c r="K159" s="208">
        <v>25</v>
      </c>
      <c r="L159" s="274">
        <v>0.71</v>
      </c>
      <c r="M159" s="195">
        <v>8.1421749999999999</v>
      </c>
      <c r="N159" s="276">
        <v>0.76</v>
      </c>
      <c r="O159" s="201">
        <v>5.8932320000000002</v>
      </c>
      <c r="P159" s="242">
        <v>0.09</v>
      </c>
      <c r="Q159" s="203">
        <v>5.7965590000000002</v>
      </c>
      <c r="R159" s="244">
        <v>0.13420849000000001</v>
      </c>
      <c r="S159" s="307"/>
      <c r="T159" s="202">
        <v>6.2237625000000003</v>
      </c>
      <c r="U159" s="280">
        <v>0.15636106999999999</v>
      </c>
      <c r="V159" s="283"/>
      <c r="W159" s="202">
        <v>4.422015</v>
      </c>
      <c r="X159" s="280">
        <v>0.1473207</v>
      </c>
    </row>
    <row r="160" spans="1:24">
      <c r="A160"/>
      <c r="B160"/>
      <c r="C160"/>
      <c r="D160"/>
      <c r="E160" s="141"/>
      <c r="F160" s="141"/>
      <c r="G160" s="141"/>
      <c r="H160" s="141"/>
      <c r="I160" s="207">
        <v>172.08816999999999</v>
      </c>
      <c r="J160" s="272">
        <v>0.45</v>
      </c>
      <c r="K160" s="208">
        <v>28</v>
      </c>
      <c r="L160" s="274">
        <v>0.73</v>
      </c>
      <c r="M160" s="195">
        <v>8.7216290000000001</v>
      </c>
      <c r="N160" s="276">
        <v>0.78</v>
      </c>
      <c r="O160" s="201">
        <v>6.6645427000000002</v>
      </c>
      <c r="P160" s="242">
        <v>0.1</v>
      </c>
      <c r="Q160" s="203">
        <v>6.4565682000000004</v>
      </c>
      <c r="R160" s="244">
        <v>0.13</v>
      </c>
      <c r="S160" s="307"/>
      <c r="T160" s="202">
        <v>6.8514166000000003</v>
      </c>
      <c r="U160" s="280">
        <v>0.16548851000000001</v>
      </c>
      <c r="V160" s="283"/>
      <c r="W160" s="202">
        <v>4.770454</v>
      </c>
      <c r="X160" s="280">
        <v>0.15569314000000001</v>
      </c>
    </row>
    <row r="161" spans="1:24">
      <c r="A161"/>
      <c r="B161"/>
      <c r="C161"/>
      <c r="D161"/>
      <c r="E161" s="141"/>
      <c r="F161" s="141"/>
      <c r="G161" s="141"/>
      <c r="H161" s="141"/>
      <c r="I161" s="207">
        <v>218.45570000000001</v>
      </c>
      <c r="J161" s="272">
        <v>0.47</v>
      </c>
      <c r="K161" s="208">
        <v>30.994436</v>
      </c>
      <c r="L161" s="274">
        <v>0.74</v>
      </c>
      <c r="M161" s="209">
        <v>9.2318149999999992</v>
      </c>
      <c r="N161" s="276">
        <v>0.8</v>
      </c>
      <c r="O161" s="201">
        <v>7.3859925000000004</v>
      </c>
      <c r="P161" s="242">
        <v>0.11</v>
      </c>
      <c r="Q161" s="203">
        <v>7.1676644999999999</v>
      </c>
      <c r="R161" s="244">
        <v>0.14000000000000001</v>
      </c>
      <c r="S161" s="307"/>
      <c r="T161" s="202">
        <v>7.5677459999999996</v>
      </c>
      <c r="U161" s="280">
        <v>0.17613709</v>
      </c>
      <c r="V161" s="283"/>
      <c r="W161" s="202">
        <v>5.1377879999999996</v>
      </c>
      <c r="X161" s="280">
        <v>0.16406277999999999</v>
      </c>
    </row>
    <row r="162" spans="1:24">
      <c r="A162"/>
      <c r="B162"/>
      <c r="C162"/>
      <c r="D162"/>
      <c r="E162" s="141"/>
      <c r="F162" s="141"/>
      <c r="G162" s="141"/>
      <c r="H162" s="141"/>
      <c r="I162" s="207">
        <v>282.1506</v>
      </c>
      <c r="J162" s="272">
        <v>0.48</v>
      </c>
      <c r="K162" s="208">
        <v>35</v>
      </c>
      <c r="L162" s="274">
        <v>0.77</v>
      </c>
      <c r="M162" s="209">
        <v>10.349392999999999</v>
      </c>
      <c r="N162" s="276">
        <v>0.83</v>
      </c>
      <c r="O162" s="201">
        <v>8.0487389999999994</v>
      </c>
      <c r="P162" s="242">
        <v>0.11</v>
      </c>
      <c r="Q162" s="203">
        <v>7.8903055000000002</v>
      </c>
      <c r="R162" s="244">
        <v>0.15</v>
      </c>
      <c r="S162" s="307"/>
      <c r="T162" s="202">
        <v>8.5010429999999992</v>
      </c>
      <c r="U162" s="280">
        <v>0.18602566000000001</v>
      </c>
      <c r="V162" s="283"/>
      <c r="W162" s="202">
        <v>5.5801724999999998</v>
      </c>
      <c r="X162" s="280">
        <v>0.17218189</v>
      </c>
    </row>
    <row r="163" spans="1:24">
      <c r="A163"/>
      <c r="B163"/>
      <c r="C163"/>
      <c r="D163"/>
      <c r="E163" s="141"/>
      <c r="F163" s="141"/>
      <c r="G163" s="141"/>
      <c r="H163" s="141"/>
      <c r="I163" s="207">
        <v>342.42809999999997</v>
      </c>
      <c r="J163" s="272">
        <v>0.49</v>
      </c>
      <c r="K163" s="210">
        <v>40.277572999999997</v>
      </c>
      <c r="L163" s="274">
        <v>0.8</v>
      </c>
      <c r="M163" s="209">
        <v>12.052524</v>
      </c>
      <c r="N163" s="276">
        <v>0.87</v>
      </c>
      <c r="O163" s="201">
        <v>8.8302709999999998</v>
      </c>
      <c r="P163" s="242">
        <v>0.12</v>
      </c>
      <c r="Q163" s="202">
        <v>8.5984320000000007</v>
      </c>
      <c r="R163" s="244">
        <v>0.16</v>
      </c>
      <c r="S163" s="307"/>
      <c r="T163" s="202">
        <v>9.4533810000000003</v>
      </c>
      <c r="U163" s="280">
        <v>0.19413026</v>
      </c>
      <c r="V163" s="283"/>
      <c r="W163" s="202">
        <v>5.9896374000000003</v>
      </c>
      <c r="X163" s="280">
        <v>0.18004374000000001</v>
      </c>
    </row>
    <row r="164" spans="1:24">
      <c r="A164"/>
      <c r="B164"/>
      <c r="C164"/>
      <c r="D164"/>
      <c r="E164" s="141"/>
      <c r="F164" s="141"/>
      <c r="G164" s="141"/>
      <c r="H164" s="141"/>
      <c r="I164" s="207">
        <v>419.91806000000003</v>
      </c>
      <c r="J164" s="272">
        <v>0.49</v>
      </c>
      <c r="K164" s="210">
        <v>50</v>
      </c>
      <c r="L164" s="274">
        <v>0.84</v>
      </c>
      <c r="M164" s="209">
        <v>14.429689</v>
      </c>
      <c r="N164" s="276">
        <v>0.92</v>
      </c>
      <c r="O164" s="201">
        <v>9.5258529999999997</v>
      </c>
      <c r="P164" s="244">
        <v>0.13</v>
      </c>
      <c r="Q164" s="202">
        <v>9.4334769999999999</v>
      </c>
      <c r="R164" s="244">
        <v>0.18</v>
      </c>
      <c r="S164" s="307"/>
      <c r="T164" s="202">
        <v>10</v>
      </c>
      <c r="U164" s="280">
        <v>0.19</v>
      </c>
      <c r="V164" s="283"/>
      <c r="W164" s="202">
        <v>6.4834589999999999</v>
      </c>
      <c r="X164" s="280">
        <v>0.18714782999999999</v>
      </c>
    </row>
    <row r="165" spans="1:24">
      <c r="A165"/>
      <c r="B165"/>
      <c r="C165"/>
      <c r="D165"/>
      <c r="E165" s="141"/>
      <c r="F165" s="141"/>
      <c r="G165" s="141"/>
      <c r="H165" s="141"/>
      <c r="I165" s="207">
        <v>518.51666</v>
      </c>
      <c r="J165" s="272">
        <v>0.5</v>
      </c>
      <c r="K165" s="210">
        <v>60</v>
      </c>
      <c r="L165" s="274">
        <v>0.89</v>
      </c>
      <c r="M165" s="209">
        <v>17.158560000000001</v>
      </c>
      <c r="N165" s="276">
        <v>1.04</v>
      </c>
      <c r="O165" s="201">
        <v>10.002879</v>
      </c>
      <c r="P165" s="244">
        <v>0.15</v>
      </c>
      <c r="Q165" s="202">
        <v>10.000584999999999</v>
      </c>
      <c r="R165" s="244">
        <v>0.18</v>
      </c>
      <c r="S165" s="307"/>
      <c r="T165" s="202">
        <v>11.74916</v>
      </c>
      <c r="U165" s="280">
        <v>0.23</v>
      </c>
      <c r="V165" s="283"/>
      <c r="W165" s="202">
        <v>6.9007820000000004</v>
      </c>
      <c r="X165" s="280">
        <v>0.19298241999999999</v>
      </c>
    </row>
    <row r="166" spans="1:24">
      <c r="A166" s="266" t="s">
        <v>60</v>
      </c>
      <c r="B166" s="260" t="s">
        <v>65</v>
      </c>
      <c r="C166" s="263" t="s">
        <v>64</v>
      </c>
      <c r="E166" s="287"/>
      <c r="G166" s="141"/>
      <c r="H166" s="141"/>
      <c r="I166" s="207">
        <v>640.26329999999996</v>
      </c>
      <c r="J166" s="272">
        <v>0.51</v>
      </c>
      <c r="K166" s="210">
        <v>70</v>
      </c>
      <c r="L166" s="274">
        <v>0.92</v>
      </c>
      <c r="M166" s="211">
        <v>20.758741000000001</v>
      </c>
      <c r="N166" s="276">
        <v>1.1200000000000001</v>
      </c>
      <c r="O166" s="212">
        <v>11</v>
      </c>
      <c r="P166" s="244">
        <v>0.15</v>
      </c>
      <c r="Q166" s="202">
        <v>13.289121</v>
      </c>
      <c r="R166" s="244">
        <v>0.2</v>
      </c>
      <c r="S166" s="307"/>
      <c r="T166" s="202">
        <v>14.749997</v>
      </c>
      <c r="U166" s="280">
        <v>0.27</v>
      </c>
      <c r="V166" s="283"/>
      <c r="W166" s="202">
        <v>7.2832780000000001</v>
      </c>
      <c r="X166" s="280">
        <v>0.19421801</v>
      </c>
    </row>
    <row r="167" spans="1:24">
      <c r="A167" s="267" t="s">
        <v>61</v>
      </c>
      <c r="B167" s="261">
        <v>5.0000000000000001E-4</v>
      </c>
      <c r="C167" s="264">
        <v>0.25</v>
      </c>
      <c r="E167" s="261"/>
      <c r="G167" s="141"/>
      <c r="H167" s="141"/>
      <c r="I167" s="207">
        <v>790.60400000000004</v>
      </c>
      <c r="J167" s="272">
        <v>0.52</v>
      </c>
      <c r="K167" s="210">
        <v>85</v>
      </c>
      <c r="L167" s="274">
        <v>0.96</v>
      </c>
      <c r="M167" s="211">
        <v>24.257256999999999</v>
      </c>
      <c r="N167" s="276">
        <v>1.17</v>
      </c>
      <c r="O167" s="212">
        <v>13.038798</v>
      </c>
      <c r="P167" s="244">
        <v>0.17</v>
      </c>
      <c r="Q167" s="212">
        <v>19.231473999999999</v>
      </c>
      <c r="R167" s="244">
        <v>0.22</v>
      </c>
      <c r="S167" s="307"/>
      <c r="T167" s="212">
        <v>18.871794000000001</v>
      </c>
      <c r="U167" s="280">
        <v>0.33</v>
      </c>
      <c r="V167" s="283"/>
      <c r="W167" s="202">
        <v>7.7431912000000001</v>
      </c>
      <c r="X167" s="280">
        <v>0.23842940000000001</v>
      </c>
    </row>
    <row r="168" spans="1:24">
      <c r="A168" s="267" t="s">
        <v>62</v>
      </c>
      <c r="B168" s="261">
        <v>1E-4</v>
      </c>
      <c r="C168" s="264">
        <v>1</v>
      </c>
      <c r="E168" s="261"/>
      <c r="G168" s="141"/>
      <c r="H168" s="141"/>
      <c r="I168" s="207">
        <v>952.89855999999997</v>
      </c>
      <c r="J168" s="272">
        <v>0.53</v>
      </c>
      <c r="K168" s="210">
        <v>99.69905</v>
      </c>
      <c r="L168" s="274">
        <v>1</v>
      </c>
      <c r="M168" s="211">
        <v>29.24428</v>
      </c>
      <c r="N168" s="276">
        <v>1.2</v>
      </c>
      <c r="O168" s="212">
        <v>17.657778</v>
      </c>
      <c r="P168" s="244">
        <v>0.18</v>
      </c>
      <c r="Q168" s="212">
        <v>28.096159</v>
      </c>
      <c r="R168" s="244">
        <v>0.27</v>
      </c>
      <c r="S168" s="307"/>
      <c r="T168" s="212">
        <v>25.078628999999999</v>
      </c>
      <c r="U168" s="280">
        <v>0.39</v>
      </c>
      <c r="V168" s="283"/>
      <c r="W168" s="202">
        <v>9.5385059999999999</v>
      </c>
      <c r="X168" s="280">
        <v>0.28752428000000002</v>
      </c>
    </row>
    <row r="169" spans="1:24">
      <c r="A169" s="268" t="s">
        <v>63</v>
      </c>
      <c r="B169" s="262">
        <v>1E-4</v>
      </c>
      <c r="C169" s="265">
        <v>1</v>
      </c>
      <c r="E169" s="261"/>
      <c r="G169" s="141"/>
      <c r="H169" s="141"/>
      <c r="I169" s="207">
        <v>1201.3063999999999</v>
      </c>
      <c r="J169" s="272">
        <v>0.54</v>
      </c>
      <c r="K169" s="210">
        <v>115</v>
      </c>
      <c r="L169" s="274">
        <v>1.08</v>
      </c>
      <c r="M169" s="211">
        <v>35.136830000000003</v>
      </c>
      <c r="N169" s="276">
        <v>1.3</v>
      </c>
      <c r="O169" s="212">
        <v>27.305876000000001</v>
      </c>
      <c r="P169" s="244">
        <v>0.2</v>
      </c>
      <c r="Q169" s="212">
        <v>42.230575999999999</v>
      </c>
      <c r="R169" s="244">
        <v>0.33</v>
      </c>
      <c r="S169" s="307"/>
      <c r="T169" s="212">
        <v>35.27675</v>
      </c>
      <c r="U169" s="280">
        <v>0.46</v>
      </c>
      <c r="V169" s="283"/>
      <c r="W169" s="202">
        <v>13.041002000000001</v>
      </c>
      <c r="X169" s="280">
        <v>0.36614629999999998</v>
      </c>
    </row>
    <row r="170" spans="1:24">
      <c r="A170"/>
      <c r="B170"/>
      <c r="C170"/>
      <c r="D170"/>
      <c r="E170" s="141"/>
      <c r="F170" s="141"/>
      <c r="G170" s="141"/>
      <c r="H170" s="141"/>
      <c r="I170" s="207">
        <v>1432.9695999999999</v>
      </c>
      <c r="J170" s="272">
        <v>0.55000000000000004</v>
      </c>
      <c r="K170" s="210">
        <v>140.41989000000001</v>
      </c>
      <c r="L170" s="274">
        <v>1.1200000000000001</v>
      </c>
      <c r="M170" s="211">
        <v>42.951720000000002</v>
      </c>
      <c r="N170" s="276">
        <v>1.37</v>
      </c>
      <c r="O170" s="212">
        <v>40.654859999999999</v>
      </c>
      <c r="P170" s="244">
        <v>0.23</v>
      </c>
      <c r="Q170" s="212">
        <v>62.879047</v>
      </c>
      <c r="R170" s="244">
        <v>0.4</v>
      </c>
      <c r="S170" s="307"/>
      <c r="T170" s="212">
        <v>50.09563</v>
      </c>
      <c r="U170" s="280">
        <v>0.55000000000000004</v>
      </c>
      <c r="V170" s="283"/>
      <c r="W170" s="212">
        <v>17.662140000000001</v>
      </c>
      <c r="X170" s="280">
        <v>0.46442383999999998</v>
      </c>
    </row>
    <row r="171" spans="1:24">
      <c r="A171"/>
      <c r="B171"/>
      <c r="C171" s="467" t="s">
        <v>59</v>
      </c>
      <c r="D171" s="468"/>
      <c r="E171" s="468"/>
      <c r="F171" s="468"/>
      <c r="G171" s="468"/>
      <c r="H171" s="141"/>
      <c r="I171" s="207">
        <v>1838.0162</v>
      </c>
      <c r="J171" s="272">
        <v>0.56999999999999995</v>
      </c>
      <c r="K171" s="210">
        <v>170</v>
      </c>
      <c r="L171" s="274">
        <v>1.18</v>
      </c>
      <c r="M171" s="211">
        <v>51.60624</v>
      </c>
      <c r="N171" s="276">
        <v>1.43</v>
      </c>
      <c r="O171" s="212">
        <v>60.530532999999998</v>
      </c>
      <c r="P171" s="244">
        <v>0.28999999999999998</v>
      </c>
      <c r="Q171" s="212">
        <v>103.91016</v>
      </c>
      <c r="R171" s="244">
        <v>0.49</v>
      </c>
      <c r="S171" s="307"/>
      <c r="T171" s="212">
        <v>73.191329999999994</v>
      </c>
      <c r="U171" s="280">
        <v>0.63</v>
      </c>
      <c r="V171" s="283"/>
      <c r="W171" s="212">
        <v>25.805288000000001</v>
      </c>
      <c r="X171" s="280">
        <v>0.55778749999999999</v>
      </c>
    </row>
    <row r="172" spans="1:24" ht="18.75" customHeight="1">
      <c r="A172"/>
      <c r="B172"/>
      <c r="C172" s="468"/>
      <c r="D172" s="468"/>
      <c r="E172" s="468"/>
      <c r="F172" s="468"/>
      <c r="G172" s="468"/>
      <c r="H172" s="141"/>
      <c r="I172" s="207">
        <v>2365.7559999999999</v>
      </c>
      <c r="J172" s="272">
        <v>0.59</v>
      </c>
      <c r="K172" s="210">
        <v>200</v>
      </c>
      <c r="L172" s="274">
        <v>1.2252482</v>
      </c>
      <c r="M172" s="211">
        <v>62.656345000000002</v>
      </c>
      <c r="N172" s="276">
        <v>1.5</v>
      </c>
      <c r="O172" s="212">
        <v>130</v>
      </c>
      <c r="P172" s="244">
        <v>0.37</v>
      </c>
      <c r="Q172" s="212">
        <v>156.18860000000001</v>
      </c>
      <c r="R172" s="244">
        <v>0.53</v>
      </c>
      <c r="S172" s="307"/>
      <c r="T172" s="212">
        <v>114.26909999999999</v>
      </c>
      <c r="U172" s="280">
        <v>0.7</v>
      </c>
      <c r="V172" s="283"/>
      <c r="W172" s="212">
        <v>36.994816</v>
      </c>
      <c r="X172" s="280">
        <v>0.69048580000000004</v>
      </c>
    </row>
    <row r="173" spans="1:24">
      <c r="A173"/>
      <c r="B173"/>
      <c r="C173" s="468"/>
      <c r="D173" s="468"/>
      <c r="E173" s="468"/>
      <c r="F173" s="468"/>
      <c r="G173" s="468"/>
      <c r="H173" s="141"/>
      <c r="I173" s="207">
        <v>3066.1037999999999</v>
      </c>
      <c r="J173" s="272">
        <v>0.61</v>
      </c>
      <c r="K173" s="210">
        <v>250</v>
      </c>
      <c r="L173" s="274">
        <v>1.2706862999999999</v>
      </c>
      <c r="M173" s="211">
        <v>74.50188</v>
      </c>
      <c r="N173" s="276">
        <v>1.57</v>
      </c>
      <c r="O173" s="212">
        <v>210</v>
      </c>
      <c r="P173" s="244">
        <v>0.41</v>
      </c>
      <c r="Q173" s="212">
        <v>243.84286</v>
      </c>
      <c r="R173" s="244">
        <v>0.63</v>
      </c>
      <c r="S173" s="307"/>
      <c r="T173" s="212">
        <v>157.72278</v>
      </c>
      <c r="U173" s="280">
        <v>0.8</v>
      </c>
      <c r="V173" s="283"/>
      <c r="W173" s="212">
        <v>57.760722999999999</v>
      </c>
      <c r="X173" s="280">
        <v>0.85757439999999996</v>
      </c>
    </row>
    <row r="174" spans="1:24">
      <c r="A174"/>
      <c r="B174"/>
      <c r="C174" s="468"/>
      <c r="D174" s="468"/>
      <c r="E174" s="468"/>
      <c r="F174" s="468"/>
      <c r="G174" s="468"/>
      <c r="H174" s="141"/>
      <c r="I174" s="207">
        <v>3892.2568000000001</v>
      </c>
      <c r="J174" s="272">
        <v>0.62</v>
      </c>
      <c r="K174" s="210">
        <v>310</v>
      </c>
      <c r="L174" s="274">
        <v>1.3</v>
      </c>
      <c r="M174" s="211">
        <v>87.363265999999996</v>
      </c>
      <c r="N174" s="276">
        <v>1.6</v>
      </c>
      <c r="O174" s="212">
        <v>310</v>
      </c>
      <c r="P174" s="244">
        <v>0.47</v>
      </c>
      <c r="Q174" s="212">
        <v>380.68939999999998</v>
      </c>
      <c r="R174" s="244">
        <v>0.72</v>
      </c>
      <c r="S174" s="307"/>
      <c r="T174" s="212">
        <v>230.43953999999999</v>
      </c>
      <c r="U174" s="280">
        <v>0.94</v>
      </c>
      <c r="V174" s="283"/>
      <c r="W174" s="212">
        <v>104.95128</v>
      </c>
      <c r="X174" s="280">
        <v>0.98536897000000001</v>
      </c>
    </row>
    <row r="175" spans="1:24">
      <c r="A175"/>
      <c r="B175"/>
      <c r="C175" s="468"/>
      <c r="D175" s="468"/>
      <c r="E175" s="468"/>
      <c r="F175" s="468"/>
      <c r="G175" s="468"/>
      <c r="H175" s="141"/>
      <c r="I175" s="207">
        <v>4723.7579999999998</v>
      </c>
      <c r="J175" s="272">
        <v>0.63</v>
      </c>
      <c r="K175" s="210">
        <v>380</v>
      </c>
      <c r="L175" s="274">
        <v>1.34</v>
      </c>
      <c r="M175" s="211">
        <v>100.70188</v>
      </c>
      <c r="N175" s="276">
        <v>1.65</v>
      </c>
      <c r="O175" s="212">
        <v>465</v>
      </c>
      <c r="P175" s="244">
        <v>0.52</v>
      </c>
      <c r="Q175" s="212">
        <v>600</v>
      </c>
      <c r="R175" s="244">
        <v>0.81</v>
      </c>
      <c r="S175" s="307"/>
      <c r="T175" s="212">
        <v>356.38499999999999</v>
      </c>
      <c r="U175" s="280">
        <v>1.05</v>
      </c>
      <c r="V175" s="283"/>
      <c r="W175" s="212">
        <v>156.27897999999999</v>
      </c>
      <c r="X175" s="280">
        <v>1.1180706</v>
      </c>
    </row>
    <row r="176" spans="1:24">
      <c r="A176"/>
      <c r="B176"/>
      <c r="C176" s="468"/>
      <c r="D176" s="468"/>
      <c r="E176" s="468"/>
      <c r="F176" s="468"/>
      <c r="G176" s="468"/>
      <c r="H176" s="141"/>
      <c r="I176" s="207">
        <v>5634.7295000000004</v>
      </c>
      <c r="J176" s="272">
        <v>0.64</v>
      </c>
      <c r="K176" s="210">
        <v>460</v>
      </c>
      <c r="L176" s="274">
        <v>1.38</v>
      </c>
      <c r="M176" s="211">
        <v>112.99923</v>
      </c>
      <c r="N176" s="276">
        <v>1.68</v>
      </c>
      <c r="O176" s="212">
        <v>660</v>
      </c>
      <c r="P176" s="244">
        <v>0.56999999999999995</v>
      </c>
      <c r="Q176" s="212">
        <v>900</v>
      </c>
      <c r="R176" s="244">
        <v>0.89</v>
      </c>
      <c r="S176" s="307"/>
      <c r="T176" s="212">
        <v>551.1617</v>
      </c>
      <c r="U176" s="280">
        <v>1.1399999999999999</v>
      </c>
      <c r="V176" s="283"/>
      <c r="W176" s="212">
        <v>241.70024000000001</v>
      </c>
      <c r="X176" s="280">
        <v>1.2999312999999999</v>
      </c>
    </row>
    <row r="177" spans="1:24">
      <c r="A177"/>
      <c r="B177"/>
      <c r="C177" s="468"/>
      <c r="D177" s="468"/>
      <c r="E177" s="468"/>
      <c r="F177" s="468"/>
      <c r="G177" s="468"/>
      <c r="H177" s="141"/>
      <c r="I177" s="207">
        <v>6744.5186000000003</v>
      </c>
      <c r="J177" s="272">
        <v>0.66</v>
      </c>
      <c r="K177" s="210">
        <v>550</v>
      </c>
      <c r="L177" s="274">
        <v>1.42</v>
      </c>
      <c r="M177" s="211">
        <v>130.66482999999999</v>
      </c>
      <c r="N177" s="276">
        <v>1.75</v>
      </c>
      <c r="O177" s="212">
        <v>1030</v>
      </c>
      <c r="P177" s="244">
        <v>0.61</v>
      </c>
      <c r="Q177" s="212">
        <v>1400</v>
      </c>
      <c r="R177" s="244">
        <v>0.95</v>
      </c>
      <c r="S177" s="307"/>
      <c r="T177" s="212">
        <v>753.59479999999996</v>
      </c>
      <c r="U177" s="280">
        <v>1.23</v>
      </c>
      <c r="V177" s="283"/>
      <c r="W177" s="212">
        <v>426.86935</v>
      </c>
      <c r="X177" s="280">
        <v>1.4621363999999999</v>
      </c>
    </row>
    <row r="178" spans="1:24">
      <c r="A178"/>
      <c r="B178"/>
      <c r="C178" s="468"/>
      <c r="D178" s="468"/>
      <c r="E178" s="468"/>
      <c r="F178" s="468"/>
      <c r="G178" s="468"/>
      <c r="H178" s="141"/>
      <c r="I178" s="207">
        <v>8357.0040000000008</v>
      </c>
      <c r="J178" s="272">
        <v>0.68</v>
      </c>
      <c r="K178" s="210">
        <v>650</v>
      </c>
      <c r="L178" s="274">
        <v>1.45</v>
      </c>
      <c r="M178" s="211">
        <v>155.86823999999999</v>
      </c>
      <c r="N178" s="276">
        <v>1.8</v>
      </c>
      <c r="O178" s="212">
        <v>1550</v>
      </c>
      <c r="P178" s="244">
        <v>0.66</v>
      </c>
      <c r="Q178" s="212">
        <v>2200</v>
      </c>
      <c r="R178" s="244">
        <v>1.08</v>
      </c>
      <c r="S178" s="307"/>
      <c r="T178" s="212">
        <v>1154.4764</v>
      </c>
      <c r="U178" s="280">
        <v>1.33</v>
      </c>
      <c r="V178" s="283"/>
      <c r="W178" s="212">
        <v>698.84325999999999</v>
      </c>
      <c r="X178" s="280">
        <v>1.6046826999999999</v>
      </c>
    </row>
    <row r="179" spans="1:24">
      <c r="A179"/>
      <c r="B179"/>
      <c r="C179"/>
      <c r="D179"/>
      <c r="E179" s="141"/>
      <c r="F179" s="141"/>
      <c r="G179" s="141"/>
      <c r="H179" s="141"/>
      <c r="I179" s="207">
        <v>9530.42</v>
      </c>
      <c r="J179" s="272">
        <v>0.7</v>
      </c>
      <c r="K179" s="210">
        <v>800</v>
      </c>
      <c r="L179" s="274">
        <v>1.47</v>
      </c>
      <c r="M179" s="211">
        <v>180.23665</v>
      </c>
      <c r="N179" s="276">
        <v>1.85</v>
      </c>
      <c r="O179" s="212">
        <v>2500</v>
      </c>
      <c r="P179" s="244">
        <v>0.72</v>
      </c>
      <c r="Q179" s="212">
        <v>3300</v>
      </c>
      <c r="R179" s="244">
        <v>1.1599999999999999</v>
      </c>
      <c r="S179" s="307"/>
      <c r="T179" s="212">
        <v>1751.9425000000001</v>
      </c>
      <c r="U179" s="280">
        <v>1.44</v>
      </c>
      <c r="V179" s="283"/>
      <c r="W179" s="212">
        <v>1070.6481000000001</v>
      </c>
      <c r="X179" s="280">
        <v>1.7816497</v>
      </c>
    </row>
    <row r="180" spans="1:24" ht="19.5" thickBot="1">
      <c r="A180"/>
      <c r="B180"/>
      <c r="C180"/>
      <c r="D180"/>
      <c r="E180" s="141"/>
      <c r="F180" s="141"/>
      <c r="G180" s="141"/>
      <c r="H180" s="141"/>
      <c r="I180" s="213">
        <v>10003.063</v>
      </c>
      <c r="J180" s="273">
        <v>0.71</v>
      </c>
      <c r="K180" s="210">
        <v>970.35504000000003</v>
      </c>
      <c r="L180" s="274">
        <v>1.5</v>
      </c>
      <c r="M180" s="211">
        <v>209.85873000000001</v>
      </c>
      <c r="N180" s="276">
        <v>1.92</v>
      </c>
      <c r="O180" s="212">
        <v>4029.9376999999999</v>
      </c>
      <c r="P180" s="244">
        <v>0.79</v>
      </c>
      <c r="Q180" s="212">
        <v>5500</v>
      </c>
      <c r="R180" s="244">
        <v>1.27</v>
      </c>
      <c r="S180" s="307"/>
      <c r="T180" s="212">
        <v>2683.9395</v>
      </c>
      <c r="U180" s="280">
        <v>1.6</v>
      </c>
      <c r="V180" s="283"/>
      <c r="W180" s="212">
        <v>1752.8308999999999</v>
      </c>
      <c r="X180" s="280">
        <v>1.9192889</v>
      </c>
    </row>
    <row r="181" spans="1:24" ht="19.5" thickTop="1">
      <c r="A181"/>
      <c r="B181"/>
      <c r="C181"/>
      <c r="D181"/>
      <c r="E181" s="141"/>
      <c r="F181" s="141"/>
      <c r="G181" s="141"/>
      <c r="H181" s="141"/>
      <c r="I181" s="204"/>
      <c r="J181" s="204"/>
      <c r="K181" s="207">
        <v>1200</v>
      </c>
      <c r="L181" s="274">
        <v>1.55</v>
      </c>
      <c r="M181" s="211">
        <v>252.07848000000001</v>
      </c>
      <c r="N181" s="276">
        <v>2.0099999999999998</v>
      </c>
      <c r="O181" s="212">
        <v>6291.4472999999998</v>
      </c>
      <c r="P181" s="244">
        <v>0.83</v>
      </c>
      <c r="Q181" s="212">
        <v>8100</v>
      </c>
      <c r="R181" s="244">
        <v>1.37</v>
      </c>
      <c r="S181" s="307"/>
      <c r="T181" s="212">
        <v>4970.0214999999998</v>
      </c>
      <c r="U181" s="280">
        <v>1.77</v>
      </c>
      <c r="V181" s="283"/>
      <c r="W181" s="212">
        <v>2585.4922000000001</v>
      </c>
      <c r="X181" s="280">
        <v>2.106087</v>
      </c>
    </row>
    <row r="182" spans="1:24">
      <c r="A182"/>
      <c r="B182"/>
      <c r="C182"/>
      <c r="D182"/>
      <c r="E182" s="141"/>
      <c r="F182" s="141"/>
      <c r="G182" s="141"/>
      <c r="H182" s="141"/>
      <c r="I182" s="204"/>
      <c r="J182" s="204"/>
      <c r="K182" s="207">
        <v>1500</v>
      </c>
      <c r="L182" s="274">
        <v>1.6</v>
      </c>
      <c r="M182" s="211">
        <v>292.49637000000001</v>
      </c>
      <c r="N182" s="276">
        <v>2.08</v>
      </c>
      <c r="O182" s="212">
        <v>9915.4490000000005</v>
      </c>
      <c r="P182" s="244">
        <v>0.9</v>
      </c>
      <c r="Q182" s="212">
        <v>13200</v>
      </c>
      <c r="R182" s="244">
        <v>1.48</v>
      </c>
      <c r="S182" s="307"/>
      <c r="T182" s="212">
        <v>8213.8544999999995</v>
      </c>
      <c r="U182" s="280">
        <v>1.95</v>
      </c>
      <c r="V182" s="283"/>
      <c r="W182" s="212">
        <v>4354.9970000000003</v>
      </c>
      <c r="X182" s="280">
        <v>2.2781403</v>
      </c>
    </row>
    <row r="183" spans="1:24">
      <c r="A183" s="89"/>
      <c r="B183" s="89"/>
      <c r="C183" s="89"/>
      <c r="D183" s="89"/>
      <c r="E183" s="290"/>
      <c r="F183" s="290"/>
      <c r="G183" s="290"/>
      <c r="H183" s="141"/>
      <c r="I183" s="204"/>
      <c r="J183" s="204"/>
      <c r="K183" s="207">
        <v>1750</v>
      </c>
      <c r="L183" s="274">
        <v>1.65</v>
      </c>
      <c r="M183" s="211">
        <v>341.75150000000002</v>
      </c>
      <c r="N183" s="276">
        <v>2.1800000000000002</v>
      </c>
      <c r="O183" s="212">
        <v>13800</v>
      </c>
      <c r="P183" s="244">
        <v>0.95</v>
      </c>
      <c r="Q183" s="212">
        <v>20000</v>
      </c>
      <c r="R183" s="244">
        <v>1.58</v>
      </c>
      <c r="S183" s="307"/>
      <c r="T183" s="212">
        <v>15210.314</v>
      </c>
      <c r="U183" s="280">
        <v>2.1</v>
      </c>
      <c r="V183" s="283"/>
      <c r="W183" s="212">
        <v>6995.9687999999996</v>
      </c>
      <c r="X183" s="280">
        <v>2.4256139000000001</v>
      </c>
    </row>
    <row r="184" spans="1:24">
      <c r="A184" s="89"/>
      <c r="B184" s="89"/>
      <c r="C184" s="89"/>
      <c r="D184" s="89"/>
      <c r="E184" s="291"/>
      <c r="F184" s="290"/>
      <c r="G184" s="89"/>
      <c r="H184" s="141"/>
      <c r="I184" s="204"/>
      <c r="J184" s="204"/>
      <c r="K184" s="207">
        <v>2100</v>
      </c>
      <c r="L184" s="274">
        <v>1.7</v>
      </c>
      <c r="M184" s="211">
        <v>406.26357999999999</v>
      </c>
      <c r="N184" s="276">
        <v>2.21</v>
      </c>
      <c r="O184" s="212">
        <v>21500</v>
      </c>
      <c r="P184" s="244">
        <v>1.01</v>
      </c>
      <c r="Q184" s="212">
        <v>30000</v>
      </c>
      <c r="R184" s="244">
        <v>1.68</v>
      </c>
      <c r="S184" s="307"/>
      <c r="T184" s="212">
        <v>23974.724999999999</v>
      </c>
      <c r="U184" s="280">
        <v>2.27</v>
      </c>
      <c r="V184" s="283"/>
      <c r="W184" s="212">
        <v>10516.887000000001</v>
      </c>
      <c r="X184" s="280">
        <v>2.5780082000000002</v>
      </c>
    </row>
    <row r="185" spans="1:24">
      <c r="A185" s="89"/>
      <c r="B185" s="89"/>
      <c r="C185" s="89"/>
      <c r="D185" s="89"/>
      <c r="E185" s="291"/>
      <c r="F185" s="292"/>
      <c r="G185" s="293"/>
      <c r="H185" s="141"/>
      <c r="I185" s="204"/>
      <c r="J185" s="204"/>
      <c r="K185" s="207">
        <v>2500</v>
      </c>
      <c r="L185" s="274">
        <v>1.75</v>
      </c>
      <c r="M185" s="211">
        <v>484.63369999999998</v>
      </c>
      <c r="N185" s="276">
        <v>2.23</v>
      </c>
      <c r="O185" s="212">
        <v>34500</v>
      </c>
      <c r="P185" s="244">
        <v>1.1000000000000001</v>
      </c>
      <c r="Q185" s="212">
        <v>47500</v>
      </c>
      <c r="R185" s="244">
        <v>1.78</v>
      </c>
      <c r="S185" s="307"/>
      <c r="T185" s="212">
        <v>41153.438000000002</v>
      </c>
      <c r="U185" s="280">
        <v>2.4</v>
      </c>
      <c r="V185" s="283"/>
      <c r="W185" s="212">
        <v>15809.906999999999</v>
      </c>
      <c r="X185" s="280">
        <v>2.7648264999999999</v>
      </c>
    </row>
    <row r="186" spans="1:24">
      <c r="A186" s="89"/>
      <c r="B186" s="89"/>
      <c r="C186" s="89"/>
      <c r="D186" s="89"/>
      <c r="E186" s="291"/>
      <c r="F186" s="292"/>
      <c r="G186" s="293"/>
      <c r="H186" s="141"/>
      <c r="I186" s="204"/>
      <c r="J186" s="204"/>
      <c r="K186" s="207">
        <v>3100</v>
      </c>
      <c r="L186" s="274">
        <v>1.78</v>
      </c>
      <c r="M186" s="211">
        <v>576.11450000000002</v>
      </c>
      <c r="N186" s="276">
        <v>2.29</v>
      </c>
      <c r="O186" s="212">
        <v>51000</v>
      </c>
      <c r="P186" s="244">
        <v>1.1499999999999999</v>
      </c>
      <c r="Q186" s="212">
        <v>80000</v>
      </c>
      <c r="R186" s="244">
        <v>1.93</v>
      </c>
      <c r="S186" s="307"/>
      <c r="T186" s="212">
        <v>66106.835999999996</v>
      </c>
      <c r="U186" s="280">
        <v>2.6</v>
      </c>
      <c r="V186" s="283"/>
      <c r="W186" s="212">
        <v>25158.375</v>
      </c>
      <c r="X186" s="280">
        <v>2.9221482000000001</v>
      </c>
    </row>
    <row r="187" spans="1:24">
      <c r="A187" s="89"/>
      <c r="B187" s="89"/>
      <c r="C187" s="89"/>
      <c r="D187" s="89"/>
      <c r="E187" s="291"/>
      <c r="F187" s="292"/>
      <c r="G187" s="293"/>
      <c r="H187" s="141"/>
      <c r="I187" s="204"/>
      <c r="J187" s="204"/>
      <c r="K187" s="207">
        <v>3763.855</v>
      </c>
      <c r="L187" s="274">
        <v>1.8</v>
      </c>
      <c r="M187" s="211">
        <v>708.97389999999996</v>
      </c>
      <c r="N187" s="276">
        <v>2.35</v>
      </c>
      <c r="O187" s="212">
        <v>73000</v>
      </c>
      <c r="P187" s="244">
        <v>1.19</v>
      </c>
      <c r="Q187" s="212">
        <v>120000</v>
      </c>
      <c r="R187" s="244">
        <v>2</v>
      </c>
      <c r="S187" s="307"/>
      <c r="T187" s="212">
        <v>118984.91</v>
      </c>
      <c r="U187" s="280">
        <v>2.73</v>
      </c>
      <c r="V187" s="283"/>
      <c r="W187" s="212">
        <v>37110.523000000001</v>
      </c>
      <c r="X187" s="280">
        <v>3.0942082000000002</v>
      </c>
    </row>
    <row r="188" spans="1:24">
      <c r="A188"/>
      <c r="B188"/>
      <c r="C188"/>
      <c r="D188"/>
      <c r="E188" s="141"/>
      <c r="F188" s="141"/>
      <c r="G188" s="141"/>
      <c r="H188" s="141"/>
      <c r="I188" s="204"/>
      <c r="J188" s="204"/>
      <c r="K188" s="207">
        <v>4583.8887000000004</v>
      </c>
      <c r="L188" s="274">
        <v>1.83</v>
      </c>
      <c r="M188" s="211">
        <v>811.34717000000001</v>
      </c>
      <c r="N188" s="276">
        <v>2.4</v>
      </c>
      <c r="O188" s="212">
        <v>106000</v>
      </c>
      <c r="P188" s="244">
        <v>1.21</v>
      </c>
      <c r="Q188" s="212">
        <v>180000</v>
      </c>
      <c r="R188" s="244">
        <v>2.12</v>
      </c>
      <c r="S188" s="307"/>
      <c r="T188" s="212">
        <v>194795.77</v>
      </c>
      <c r="U188" s="280">
        <v>2.85</v>
      </c>
      <c r="V188" s="283"/>
      <c r="W188" s="212">
        <v>58496.065999999999</v>
      </c>
      <c r="X188" s="280">
        <v>3.2761059000000001</v>
      </c>
    </row>
    <row r="189" spans="1:24">
      <c r="A189"/>
      <c r="B189"/>
      <c r="C189"/>
      <c r="D189"/>
      <c r="E189" s="141"/>
      <c r="F189" s="141"/>
      <c r="G189" s="141"/>
      <c r="H189" s="141"/>
      <c r="I189" s="204"/>
      <c r="J189" s="204"/>
      <c r="K189" s="207">
        <v>5600</v>
      </c>
      <c r="L189" s="274">
        <v>1.86</v>
      </c>
      <c r="M189" s="211">
        <v>961.18539999999996</v>
      </c>
      <c r="N189" s="276">
        <v>2.4500000000000002</v>
      </c>
      <c r="O189" s="212">
        <v>155000</v>
      </c>
      <c r="P189" s="244">
        <v>1.3</v>
      </c>
      <c r="Q189" s="212">
        <v>300000</v>
      </c>
      <c r="R189" s="244">
        <v>2.2200000000000002</v>
      </c>
      <c r="S189" s="307"/>
      <c r="T189" s="212">
        <v>318896.84000000003</v>
      </c>
      <c r="U189" s="280">
        <v>2.99</v>
      </c>
      <c r="V189" s="283"/>
      <c r="W189" s="212">
        <v>93084.44</v>
      </c>
      <c r="X189" s="280">
        <v>3.4235964000000001</v>
      </c>
    </row>
    <row r="190" spans="1:24">
      <c r="A190"/>
      <c r="B190"/>
      <c r="C190"/>
      <c r="D190"/>
      <c r="E190" s="141"/>
      <c r="F190" s="141"/>
      <c r="G190" s="141"/>
      <c r="H190" s="141"/>
      <c r="I190" s="204"/>
      <c r="J190" s="204"/>
      <c r="K190" s="207">
        <v>6400</v>
      </c>
      <c r="L190" s="274">
        <v>1.9</v>
      </c>
      <c r="M190" s="211">
        <v>1103.7924</v>
      </c>
      <c r="N190" s="276">
        <v>2.5299999999999998</v>
      </c>
      <c r="O190" s="212">
        <v>225000</v>
      </c>
      <c r="P190" s="244">
        <v>1.33</v>
      </c>
      <c r="Q190" s="212">
        <v>450000</v>
      </c>
      <c r="R190" s="244">
        <v>2.3199999999999998</v>
      </c>
      <c r="S190" s="307"/>
      <c r="T190" s="212">
        <v>488546.47</v>
      </c>
      <c r="U190" s="280">
        <v>3.15</v>
      </c>
      <c r="V190" s="283"/>
      <c r="W190" s="212">
        <v>133456.67000000001</v>
      </c>
      <c r="X190" s="280">
        <v>3.5809114000000002</v>
      </c>
    </row>
    <row r="191" spans="1:24">
      <c r="A191"/>
      <c r="B191"/>
      <c r="C191"/>
      <c r="D191"/>
      <c r="E191" s="141"/>
      <c r="F191" s="141"/>
      <c r="G191" s="141"/>
      <c r="H191" s="141"/>
      <c r="I191" s="204"/>
      <c r="J191" s="204"/>
      <c r="K191" s="207">
        <v>7700</v>
      </c>
      <c r="L191" s="274">
        <v>1.96</v>
      </c>
      <c r="M191" s="211">
        <v>1325.8414</v>
      </c>
      <c r="N191" s="276">
        <v>2.57</v>
      </c>
      <c r="O191" s="212">
        <v>350000</v>
      </c>
      <c r="P191" s="244">
        <v>1.4</v>
      </c>
      <c r="Q191" s="212">
        <v>720000</v>
      </c>
      <c r="R191" s="244">
        <v>2.44</v>
      </c>
      <c r="S191" s="307"/>
      <c r="T191" s="212">
        <v>862821.5</v>
      </c>
      <c r="U191" s="280">
        <v>3.32</v>
      </c>
      <c r="V191" s="283"/>
      <c r="W191" s="212">
        <v>200625.1</v>
      </c>
      <c r="X191" s="280">
        <v>3.8365475999999998</v>
      </c>
    </row>
    <row r="192" spans="1:24">
      <c r="A192"/>
      <c r="B192"/>
      <c r="C192"/>
      <c r="D192"/>
      <c r="E192" s="141"/>
      <c r="F192" s="141"/>
      <c r="G192" s="141"/>
      <c r="H192" s="141"/>
      <c r="I192" s="204"/>
      <c r="J192" s="204"/>
      <c r="K192" s="207">
        <v>8700</v>
      </c>
      <c r="L192" s="274">
        <v>1.98</v>
      </c>
      <c r="M192" s="211">
        <v>1554.4725000000001</v>
      </c>
      <c r="N192" s="276">
        <v>2.64</v>
      </c>
      <c r="O192" s="212">
        <v>500000</v>
      </c>
      <c r="P192" s="244">
        <v>1.47</v>
      </c>
      <c r="Q192" s="212">
        <v>1100000</v>
      </c>
      <c r="R192" s="244">
        <v>2.5499999999999998</v>
      </c>
      <c r="S192" s="307"/>
      <c r="T192" s="212">
        <v>1386011.5</v>
      </c>
      <c r="U192" s="280">
        <v>3.45</v>
      </c>
      <c r="V192" s="283"/>
      <c r="W192" s="212">
        <v>389580.97</v>
      </c>
      <c r="X192" s="280">
        <v>4.0774660000000003</v>
      </c>
    </row>
    <row r="193" spans="1:24">
      <c r="A193"/>
      <c r="B193"/>
      <c r="C193"/>
      <c r="D193"/>
      <c r="E193" s="141"/>
      <c r="F193" s="141"/>
      <c r="G193" s="141"/>
      <c r="H193" s="141"/>
      <c r="I193" s="204"/>
      <c r="J193" s="204"/>
      <c r="K193" s="207">
        <v>9500</v>
      </c>
      <c r="L193" s="274">
        <v>1.99</v>
      </c>
      <c r="M193" s="211">
        <v>1900</v>
      </c>
      <c r="N193" s="276">
        <v>2.7</v>
      </c>
      <c r="O193" s="212">
        <v>750000</v>
      </c>
      <c r="P193" s="244">
        <v>1.54</v>
      </c>
      <c r="Q193" s="212">
        <v>1650000</v>
      </c>
      <c r="R193" s="244">
        <v>2.66</v>
      </c>
      <c r="S193" s="307"/>
      <c r="T193" s="212">
        <v>2123382</v>
      </c>
      <c r="U193" s="280">
        <v>3.59</v>
      </c>
      <c r="V193" s="283"/>
      <c r="W193" s="212">
        <v>668811.6</v>
      </c>
      <c r="X193" s="280">
        <v>4.279026</v>
      </c>
    </row>
    <row r="194" spans="1:24" ht="19.5" thickBot="1">
      <c r="A194"/>
      <c r="B194"/>
      <c r="C194"/>
      <c r="D194"/>
      <c r="E194" s="141"/>
      <c r="F194" s="141"/>
      <c r="G194" s="141"/>
      <c r="H194" s="141"/>
      <c r="I194" s="204"/>
      <c r="J194" s="204"/>
      <c r="K194" s="213">
        <v>10000</v>
      </c>
      <c r="L194" s="275">
        <v>2.0028302999999998</v>
      </c>
      <c r="M194" s="211">
        <v>2250</v>
      </c>
      <c r="N194" s="276">
        <v>2.75</v>
      </c>
      <c r="O194" s="212">
        <v>1150000</v>
      </c>
      <c r="P194" s="244">
        <v>1.6</v>
      </c>
      <c r="Q194" s="212">
        <v>2600000</v>
      </c>
      <c r="R194" s="244">
        <v>2.77</v>
      </c>
      <c r="S194" s="307"/>
      <c r="T194" s="212">
        <v>3044189</v>
      </c>
      <c r="U194" s="280">
        <v>3.7</v>
      </c>
      <c r="V194" s="283"/>
      <c r="W194" s="212">
        <v>1126566.6000000001</v>
      </c>
      <c r="X194" s="280">
        <v>4.4363545999999996</v>
      </c>
    </row>
    <row r="195" spans="1:24" ht="19.5" thickTop="1">
      <c r="A195"/>
      <c r="B195"/>
      <c r="C195"/>
      <c r="D195"/>
      <c r="E195" s="141"/>
      <c r="F195" s="141"/>
      <c r="G195" s="141"/>
      <c r="H195" s="141"/>
      <c r="I195" s="204"/>
      <c r="J195" s="204"/>
      <c r="K195" s="204"/>
      <c r="L195" s="204"/>
      <c r="M195" s="207">
        <v>2700</v>
      </c>
      <c r="N195" s="276">
        <v>2.8</v>
      </c>
      <c r="O195" s="212">
        <v>1600000</v>
      </c>
      <c r="P195" s="244">
        <v>1.63</v>
      </c>
      <c r="Q195" s="212">
        <v>4300000</v>
      </c>
      <c r="R195" s="244">
        <v>2.9</v>
      </c>
      <c r="S195" s="307"/>
      <c r="T195" s="212">
        <v>4936686.5</v>
      </c>
      <c r="U195" s="280">
        <v>3.88</v>
      </c>
      <c r="V195" s="283"/>
      <c r="W195" s="212">
        <v>1630575.8</v>
      </c>
      <c r="X195" s="280">
        <v>4.608428</v>
      </c>
    </row>
    <row r="196" spans="1:24">
      <c r="A196"/>
      <c r="B196"/>
      <c r="C196"/>
      <c r="D196"/>
      <c r="E196" s="141"/>
      <c r="F196" s="141"/>
      <c r="G196" s="141"/>
      <c r="H196" s="141"/>
      <c r="I196" s="204"/>
      <c r="J196" s="204"/>
      <c r="K196" s="204"/>
      <c r="L196" s="204"/>
      <c r="M196" s="207">
        <v>3100</v>
      </c>
      <c r="N196" s="276">
        <v>2.86</v>
      </c>
      <c r="O196" s="212">
        <v>2350000</v>
      </c>
      <c r="P196" s="244">
        <v>1.71</v>
      </c>
      <c r="Q196" s="212">
        <v>6500000</v>
      </c>
      <c r="R196" s="244">
        <v>3</v>
      </c>
      <c r="S196" s="307"/>
      <c r="T196" s="212">
        <v>7077393.5</v>
      </c>
      <c r="U196" s="280">
        <v>3.95</v>
      </c>
      <c r="V196" s="283"/>
      <c r="W196" s="212">
        <v>2474626.2000000002</v>
      </c>
      <c r="X196" s="280">
        <v>4.8444190000000003</v>
      </c>
    </row>
    <row r="197" spans="1:24" ht="19.5" thickBot="1">
      <c r="A197"/>
      <c r="B197"/>
      <c r="C197"/>
      <c r="D197"/>
      <c r="E197" s="141"/>
      <c r="F197" s="141"/>
      <c r="G197" s="141"/>
      <c r="H197" s="141"/>
      <c r="I197" s="204"/>
      <c r="J197" s="204"/>
      <c r="K197" s="204"/>
      <c r="L197" s="204"/>
      <c r="M197" s="207">
        <v>3700</v>
      </c>
      <c r="N197" s="276">
        <v>2.92</v>
      </c>
      <c r="O197" s="212">
        <v>3500000</v>
      </c>
      <c r="P197" s="244">
        <v>1.75</v>
      </c>
      <c r="Q197" s="214">
        <v>10000000</v>
      </c>
      <c r="R197" s="245">
        <v>3.1</v>
      </c>
      <c r="S197" s="308"/>
      <c r="T197" s="214">
        <v>10050887</v>
      </c>
      <c r="U197" s="285">
        <v>4.0999999999999996</v>
      </c>
      <c r="V197" s="283"/>
      <c r="W197" s="212">
        <v>4329556</v>
      </c>
      <c r="X197" s="280">
        <v>5.0656749999999997</v>
      </c>
    </row>
    <row r="198" spans="1:24" ht="19.5" thickTop="1">
      <c r="A198"/>
      <c r="B198"/>
      <c r="C198"/>
      <c r="D198"/>
      <c r="E198" s="141"/>
      <c r="F198" s="141"/>
      <c r="G198" s="141"/>
      <c r="H198" s="141"/>
      <c r="I198" s="204"/>
      <c r="J198" s="204"/>
      <c r="K198" s="204"/>
      <c r="L198" s="204"/>
      <c r="M198" s="207">
        <v>4300</v>
      </c>
      <c r="N198" s="276">
        <v>3</v>
      </c>
      <c r="O198" s="212">
        <v>5500000</v>
      </c>
      <c r="P198" s="244">
        <v>1.82</v>
      </c>
      <c r="Q198" s="141"/>
      <c r="R198" s="141"/>
      <c r="S198" s="141"/>
      <c r="T198" s="141"/>
      <c r="U198" s="141"/>
      <c r="V198" s="141"/>
      <c r="W198" s="212">
        <v>7021773.5</v>
      </c>
      <c r="X198" s="280">
        <v>5.2180862000000001</v>
      </c>
    </row>
    <row r="199" spans="1:24" ht="19.5" thickBot="1">
      <c r="A199"/>
      <c r="B199"/>
      <c r="C199"/>
      <c r="D199"/>
      <c r="E199" s="141"/>
      <c r="F199" s="141"/>
      <c r="G199" s="141"/>
      <c r="H199" s="141"/>
      <c r="I199" s="204"/>
      <c r="J199" s="204"/>
      <c r="K199" s="204"/>
      <c r="L199" s="204"/>
      <c r="M199" s="207">
        <v>5200</v>
      </c>
      <c r="N199" s="276">
        <v>3.1</v>
      </c>
      <c r="O199" s="212">
        <v>8000000</v>
      </c>
      <c r="P199" s="244">
        <v>1.89</v>
      </c>
      <c r="Q199" s="141"/>
      <c r="R199" s="141"/>
      <c r="S199" s="141"/>
      <c r="T199" s="141"/>
      <c r="U199" s="141"/>
      <c r="V199" s="141"/>
      <c r="W199" s="214">
        <v>10067296</v>
      </c>
      <c r="X199" s="280">
        <v>5.2180862000000001</v>
      </c>
    </row>
    <row r="200" spans="1:24" ht="20.25" thickTop="1" thickBot="1">
      <c r="A200"/>
      <c r="B200"/>
      <c r="C200"/>
      <c r="D200"/>
      <c r="E200" s="141"/>
      <c r="F200" s="141"/>
      <c r="G200" s="141"/>
      <c r="H200" s="141"/>
      <c r="I200" s="204"/>
      <c r="J200" s="204"/>
      <c r="K200" s="204"/>
      <c r="L200" s="204"/>
      <c r="M200" s="207">
        <v>6200</v>
      </c>
      <c r="N200" s="276">
        <v>3.18</v>
      </c>
      <c r="O200" s="214">
        <v>10000000</v>
      </c>
      <c r="P200" s="245">
        <v>1.92</v>
      </c>
      <c r="Q200" s="141"/>
      <c r="R200" s="141"/>
      <c r="S200" s="141"/>
      <c r="T200" s="141"/>
      <c r="U200" s="141"/>
      <c r="V200" s="141"/>
      <c r="W200" s="141"/>
      <c r="X200" s="215"/>
    </row>
    <row r="201" spans="1:24" ht="19.5" thickTop="1">
      <c r="A201"/>
      <c r="B201"/>
      <c r="C201"/>
      <c r="D201"/>
      <c r="E201" s="141"/>
      <c r="F201" s="141"/>
      <c r="G201" s="141"/>
      <c r="H201" s="141"/>
      <c r="I201" s="204"/>
      <c r="J201" s="204"/>
      <c r="K201" s="204"/>
      <c r="L201" s="204"/>
      <c r="M201" s="207">
        <v>7400</v>
      </c>
      <c r="N201" s="276">
        <v>3.22</v>
      </c>
      <c r="O201" s="216"/>
      <c r="P201" s="141"/>
      <c r="Q201" s="141"/>
      <c r="R201" s="141"/>
      <c r="S201" s="141"/>
      <c r="T201" s="141"/>
      <c r="U201" s="141"/>
      <c r="V201" s="141"/>
      <c r="W201" s="141"/>
      <c r="X201" s="141"/>
    </row>
    <row r="202" spans="1:24">
      <c r="A202"/>
      <c r="B202"/>
      <c r="C202"/>
      <c r="D202"/>
      <c r="E202" s="141"/>
      <c r="F202" s="141"/>
      <c r="G202" s="141"/>
      <c r="H202" s="141"/>
      <c r="I202" s="204"/>
      <c r="J202" s="204"/>
      <c r="K202" s="204"/>
      <c r="L202" s="217"/>
      <c r="M202" s="207">
        <v>8700</v>
      </c>
      <c r="N202" s="276">
        <v>3.25</v>
      </c>
      <c r="O202" s="216"/>
      <c r="P202" s="141"/>
      <c r="Q202" s="141"/>
      <c r="R202" s="141"/>
      <c r="S202" s="141"/>
      <c r="T202" s="141"/>
      <c r="U202" s="141"/>
      <c r="V202" s="141"/>
      <c r="W202" s="141"/>
      <c r="X202" s="141"/>
    </row>
    <row r="203" spans="1:24" ht="19.5" thickBot="1">
      <c r="A203"/>
      <c r="B203"/>
      <c r="C203"/>
      <c r="D203"/>
      <c r="E203" s="193"/>
      <c r="F203" s="193"/>
      <c r="G203" s="193"/>
      <c r="H203" s="193"/>
      <c r="I203" s="204"/>
      <c r="J203" s="204"/>
      <c r="K203" s="204"/>
      <c r="L203" s="217"/>
      <c r="M203" s="213">
        <v>9700</v>
      </c>
      <c r="N203" s="277">
        <v>3.29</v>
      </c>
      <c r="O203" s="216"/>
      <c r="P203" s="141"/>
      <c r="Q203" s="141"/>
      <c r="R203" s="141"/>
      <c r="S203" s="141"/>
      <c r="T203" s="141"/>
      <c r="U203" s="141"/>
      <c r="V203" s="141"/>
      <c r="W203" s="141"/>
      <c r="X203" s="141"/>
    </row>
    <row r="204" spans="1:24" ht="19.5" thickTop="1"/>
  </sheetData>
  <sheetProtection selectLockedCells="1" pivotTables="0"/>
  <mergeCells count="182">
    <mergeCell ref="B2:J3"/>
    <mergeCell ref="M2:N2"/>
    <mergeCell ref="L7:N7"/>
    <mergeCell ref="J10:K10"/>
    <mergeCell ref="C15:H15"/>
    <mergeCell ref="R7:U7"/>
    <mergeCell ref="D7:H7"/>
    <mergeCell ref="C14:H14"/>
    <mergeCell ref="K8:N8"/>
    <mergeCell ref="D8:H8"/>
    <mergeCell ref="D9:H9"/>
    <mergeCell ref="J13:K13"/>
    <mergeCell ref="K9:L9"/>
    <mergeCell ref="J15:K15"/>
    <mergeCell ref="J12:K12"/>
    <mergeCell ref="M14:N14"/>
    <mergeCell ref="J14:K14"/>
    <mergeCell ref="B4:J4"/>
    <mergeCell ref="D12:H12"/>
    <mergeCell ref="T2:V3"/>
    <mergeCell ref="AB17:AE18"/>
    <mergeCell ref="AD19:AE19"/>
    <mergeCell ref="AC10:AD10"/>
    <mergeCell ref="AA20:AA21"/>
    <mergeCell ref="T13:T15"/>
    <mergeCell ref="U13:W15"/>
    <mergeCell ref="X13:AB13"/>
    <mergeCell ref="X14:AB14"/>
    <mergeCell ref="X15:AB15"/>
    <mergeCell ref="AD13:AD15"/>
    <mergeCell ref="T12:U12"/>
    <mergeCell ref="O17:U17"/>
    <mergeCell ref="Y17:AA18"/>
    <mergeCell ref="Y20:Y21"/>
    <mergeCell ref="Z20:Z21"/>
    <mergeCell ref="AB20:AB21"/>
    <mergeCell ref="AC20:AC21"/>
    <mergeCell ref="AD20:AE21"/>
    <mergeCell ref="W17:X18"/>
    <mergeCell ref="S10:U10"/>
    <mergeCell ref="J21:X21"/>
    <mergeCell ref="W19:X19"/>
    <mergeCell ref="W20:X20"/>
    <mergeCell ref="U20:V20"/>
    <mergeCell ref="Y99:AB99"/>
    <mergeCell ref="W29:X29"/>
    <mergeCell ref="AB35:AB36"/>
    <mergeCell ref="Z32:Z33"/>
    <mergeCell ref="AA32:AA33"/>
    <mergeCell ref="AB26:AB27"/>
    <mergeCell ref="W35:X35"/>
    <mergeCell ref="AD22:AE22"/>
    <mergeCell ref="Y35:Y36"/>
    <mergeCell ref="AB32:AB33"/>
    <mergeCell ref="AD28:AE28"/>
    <mergeCell ref="AD34:AE34"/>
    <mergeCell ref="AD31:AE31"/>
    <mergeCell ref="Y29:Y30"/>
    <mergeCell ref="AC23:AC24"/>
    <mergeCell ref="J24:X24"/>
    <mergeCell ref="J27:X27"/>
    <mergeCell ref="AC35:AC36"/>
    <mergeCell ref="AD35:AE36"/>
    <mergeCell ref="AD32:AE33"/>
    <mergeCell ref="AD23:AE24"/>
    <mergeCell ref="AD26:AE27"/>
    <mergeCell ref="Y26:Y27"/>
    <mergeCell ref="Z26:Z27"/>
    <mergeCell ref="AC26:AC27"/>
    <mergeCell ref="Y95:AE95"/>
    <mergeCell ref="Y38:AE94"/>
    <mergeCell ref="AD25:AE25"/>
    <mergeCell ref="B33:E33"/>
    <mergeCell ref="B30:E30"/>
    <mergeCell ref="Z29:Z30"/>
    <mergeCell ref="AA29:AA30"/>
    <mergeCell ref="AB29:AB30"/>
    <mergeCell ref="AC29:AC30"/>
    <mergeCell ref="AD29:AE30"/>
    <mergeCell ref="Y32:Y33"/>
    <mergeCell ref="AC32:AC33"/>
    <mergeCell ref="AA26:AA27"/>
    <mergeCell ref="B27:E27"/>
    <mergeCell ref="F27:I27"/>
    <mergeCell ref="Z35:Z36"/>
    <mergeCell ref="AA35:AA36"/>
    <mergeCell ref="U26:V26"/>
    <mergeCell ref="U29:V29"/>
    <mergeCell ref="U32:V32"/>
    <mergeCell ref="U35:V35"/>
    <mergeCell ref="S25:T25"/>
    <mergeCell ref="S26:T26"/>
    <mergeCell ref="Y23:Y24"/>
    <mergeCell ref="Z23:Z24"/>
    <mergeCell ref="AA23:AA24"/>
    <mergeCell ref="AB23:AB24"/>
    <mergeCell ref="J30:X30"/>
    <mergeCell ref="F30:I30"/>
    <mergeCell ref="J33:X33"/>
    <mergeCell ref="F33:I33"/>
    <mergeCell ref="W31:X31"/>
    <mergeCell ref="W32:X32"/>
    <mergeCell ref="F22:I23"/>
    <mergeCell ref="F24:I24"/>
    <mergeCell ref="U23:V23"/>
    <mergeCell ref="S22:T22"/>
    <mergeCell ref="S23:T23"/>
    <mergeCell ref="S28:T28"/>
    <mergeCell ref="S29:T29"/>
    <mergeCell ref="S31:T31"/>
    <mergeCell ref="S32:T32"/>
    <mergeCell ref="W22:X22"/>
    <mergeCell ref="W23:X23"/>
    <mergeCell ref="W26:X26"/>
    <mergeCell ref="W25:X25"/>
    <mergeCell ref="W28:X28"/>
    <mergeCell ref="C171:G178"/>
    <mergeCell ref="A98:B99"/>
    <mergeCell ref="F98:G98"/>
    <mergeCell ref="F99:F101"/>
    <mergeCell ref="G99:G101"/>
    <mergeCell ref="I98:P98"/>
    <mergeCell ref="B21:E21"/>
    <mergeCell ref="A28:A30"/>
    <mergeCell ref="A19:A21"/>
    <mergeCell ref="A22:A24"/>
    <mergeCell ref="A25:A27"/>
    <mergeCell ref="M102:N102"/>
    <mergeCell ref="M103:N103"/>
    <mergeCell ref="M104:N104"/>
    <mergeCell ref="M105:N105"/>
    <mergeCell ref="P99:U99"/>
    <mergeCell ref="M99:N99"/>
    <mergeCell ref="M100:N100"/>
    <mergeCell ref="A96:Q96"/>
    <mergeCell ref="D97:D99"/>
    <mergeCell ref="M101:N101"/>
    <mergeCell ref="B36:E36"/>
    <mergeCell ref="B24:E24"/>
    <mergeCell ref="S19:T19"/>
    <mergeCell ref="H127:I127"/>
    <mergeCell ref="J36:X36"/>
    <mergeCell ref="F19:I20"/>
    <mergeCell ref="F25:I26"/>
    <mergeCell ref="F28:I29"/>
    <mergeCell ref="F31:I32"/>
    <mergeCell ref="F34:I35"/>
    <mergeCell ref="F21:I21"/>
    <mergeCell ref="X99:X100"/>
    <mergeCell ref="W34:X34"/>
    <mergeCell ref="S20:T20"/>
    <mergeCell ref="S34:T34"/>
    <mergeCell ref="S35:T35"/>
    <mergeCell ref="O18:U18"/>
    <mergeCell ref="J17:N17"/>
    <mergeCell ref="P12:Q13"/>
    <mergeCell ref="R12:R13"/>
    <mergeCell ref="M15:N15"/>
    <mergeCell ref="J18:N18"/>
    <mergeCell ref="A34:A36"/>
    <mergeCell ref="A31:A33"/>
    <mergeCell ref="F36:I36"/>
    <mergeCell ref="B17:I18"/>
    <mergeCell ref="AE6:AE7"/>
    <mergeCell ref="S9:U9"/>
    <mergeCell ref="W6:W7"/>
    <mergeCell ref="X6:X7"/>
    <mergeCell ref="Y6:Y7"/>
    <mergeCell ref="Z6:Z7"/>
    <mergeCell ref="AA6:AA7"/>
    <mergeCell ref="AC6:AC7"/>
    <mergeCell ref="AD6:AD7"/>
    <mergeCell ref="AB6:AB7"/>
    <mergeCell ref="W10:Y10"/>
    <mergeCell ref="L4:Q4"/>
    <mergeCell ref="P9:Q10"/>
    <mergeCell ref="W2:X2"/>
    <mergeCell ref="Y2:Z2"/>
    <mergeCell ref="AA2:AB2"/>
    <mergeCell ref="AC2:AD2"/>
    <mergeCell ref="R9:R10"/>
    <mergeCell ref="P7:Q7"/>
  </mergeCells>
  <dataValidations count="5">
    <dataValidation type="list" allowBlank="1" showInputMessage="1" showErrorMessage="1" sqref="R7:V7">
      <formula1>$A$167:$A$169</formula1>
    </dataValidation>
    <dataValidation type="list" allowBlank="1" showInputMessage="1" showErrorMessage="1" sqref="K8:N8">
      <formula1>$A$114:$A$121</formula1>
    </dataValidation>
    <dataValidation type="list" allowBlank="1" showInputMessage="1" showErrorMessage="1" sqref="L7:N7">
      <formula1>$B$129:$B$135</formula1>
    </dataValidation>
    <dataValidation type="list" allowBlank="1" showInputMessage="1" showErrorMessage="1" sqref="C15:H15">
      <formula1>$C$129:$C$134</formula1>
    </dataValidation>
    <dataValidation type="list" allowBlank="1" showInputMessage="1" showErrorMessage="1" sqref="D12:H12">
      <formula1>$A$133:$A$146</formula1>
    </dataValidation>
  </dataValidations>
  <printOptions horizontalCentered="1" verticalCentered="1"/>
  <pageMargins left="0" right="0" top="0.19685039370078741" bottom="0.19685039370078741" header="0" footer="0"/>
  <pageSetup paperSize="9" scale="41" fitToHeight="0" orientation="landscape" r:id="rId1"/>
  <rowBreaks count="1" manualBreakCount="1">
    <brk id="37" max="28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workbookViewId="0">
      <selection activeCell="C1" sqref="C1"/>
    </sheetView>
  </sheetViews>
  <sheetFormatPr baseColWidth="10" defaultRowHeight="15"/>
  <cols>
    <col min="7" max="7" width="14.5703125" customWidth="1"/>
  </cols>
  <sheetData>
    <row r="1" spans="1:11">
      <c r="A1" s="225" t="s">
        <v>13</v>
      </c>
      <c r="B1" s="225"/>
      <c r="C1" s="225"/>
      <c r="E1" s="226" t="s">
        <v>34</v>
      </c>
      <c r="F1" s="226" t="s">
        <v>32</v>
      </c>
      <c r="G1" s="226" t="s">
        <v>33</v>
      </c>
      <c r="I1" s="227" t="s">
        <v>35</v>
      </c>
      <c r="J1" s="227" t="s">
        <v>36</v>
      </c>
      <c r="K1" s="227" t="s">
        <v>37</v>
      </c>
    </row>
    <row r="2" spans="1:11">
      <c r="A2" s="225">
        <v>0</v>
      </c>
      <c r="B2" s="225">
        <v>50</v>
      </c>
      <c r="C2" s="225">
        <v>60</v>
      </c>
      <c r="E2" s="228">
        <v>91</v>
      </c>
      <c r="F2" s="226">
        <f>VLOOKUP($E2,$A$1:$C$10,2)</f>
        <v>100</v>
      </c>
      <c r="G2" s="226">
        <f>VLOOKUP($E2,$A$1:$C$10,3)</f>
        <v>100</v>
      </c>
      <c r="I2" t="s">
        <v>38</v>
      </c>
      <c r="J2">
        <v>50</v>
      </c>
      <c r="K2">
        <v>60</v>
      </c>
    </row>
    <row r="3" spans="1:11">
      <c r="A3" s="225">
        <v>51</v>
      </c>
      <c r="B3" s="225">
        <v>75</v>
      </c>
      <c r="C3" s="225">
        <v>60</v>
      </c>
      <c r="I3" t="s">
        <v>39</v>
      </c>
      <c r="J3">
        <v>75</v>
      </c>
      <c r="K3">
        <v>60</v>
      </c>
    </row>
    <row r="4" spans="1:11">
      <c r="A4" s="226">
        <v>61</v>
      </c>
      <c r="B4" s="226">
        <v>75</v>
      </c>
      <c r="C4" s="226">
        <v>70</v>
      </c>
      <c r="I4" t="s">
        <v>40</v>
      </c>
      <c r="J4">
        <v>75</v>
      </c>
      <c r="K4">
        <v>70</v>
      </c>
    </row>
    <row r="5" spans="1:11">
      <c r="A5" s="225">
        <v>71</v>
      </c>
      <c r="B5" s="225">
        <v>75</v>
      </c>
      <c r="C5" s="225">
        <v>80</v>
      </c>
      <c r="I5" t="s">
        <v>41</v>
      </c>
      <c r="J5">
        <v>75</v>
      </c>
      <c r="K5">
        <v>80</v>
      </c>
    </row>
    <row r="6" spans="1:11">
      <c r="A6" s="225">
        <v>80</v>
      </c>
      <c r="B6" s="225">
        <v>100</v>
      </c>
      <c r="C6" s="225">
        <v>80</v>
      </c>
      <c r="I6" t="s">
        <v>42</v>
      </c>
      <c r="J6">
        <v>100</v>
      </c>
      <c r="K6">
        <v>80</v>
      </c>
    </row>
    <row r="7" spans="1:11">
      <c r="A7" s="225">
        <v>81</v>
      </c>
      <c r="B7" s="225">
        <v>100</v>
      </c>
      <c r="C7" s="225">
        <v>90</v>
      </c>
      <c r="I7" t="s">
        <v>43</v>
      </c>
      <c r="J7">
        <v>100</v>
      </c>
      <c r="K7">
        <v>90</v>
      </c>
    </row>
    <row r="8" spans="1:11">
      <c r="A8" s="225">
        <v>85</v>
      </c>
      <c r="B8" s="225">
        <v>100</v>
      </c>
      <c r="C8" s="225">
        <v>90</v>
      </c>
      <c r="I8" t="s">
        <v>44</v>
      </c>
      <c r="J8">
        <v>100</v>
      </c>
      <c r="K8">
        <v>90</v>
      </c>
    </row>
    <row r="9" spans="1:11">
      <c r="A9" s="225">
        <v>90</v>
      </c>
      <c r="B9" s="225">
        <v>100</v>
      </c>
      <c r="C9" s="225">
        <v>90</v>
      </c>
      <c r="I9" t="s">
        <v>45</v>
      </c>
      <c r="J9">
        <v>100</v>
      </c>
      <c r="K9" t="s">
        <v>46</v>
      </c>
    </row>
    <row r="10" spans="1:11">
      <c r="A10" s="225">
        <v>91</v>
      </c>
      <c r="B10" s="225">
        <v>100</v>
      </c>
      <c r="C10" s="225">
        <v>100</v>
      </c>
    </row>
    <row r="17" spans="1:12">
      <c r="A17" s="226" t="s">
        <v>97</v>
      </c>
      <c r="B17" s="226"/>
      <c r="C17" s="226"/>
      <c r="D17" s="226"/>
      <c r="E17" s="226"/>
      <c r="F17" s="226"/>
      <c r="G17" s="226"/>
      <c r="H17" s="226"/>
      <c r="I17" s="226"/>
    </row>
    <row r="18" spans="1:12" ht="15.75">
      <c r="A18" s="226" t="s">
        <v>110</v>
      </c>
      <c r="B18" s="297" t="s">
        <v>67</v>
      </c>
      <c r="C18" s="297" t="s">
        <v>72</v>
      </c>
      <c r="D18" s="297" t="s">
        <v>74</v>
      </c>
      <c r="E18" s="297" t="s">
        <v>69</v>
      </c>
      <c r="F18" s="297" t="s">
        <v>98</v>
      </c>
      <c r="G18" s="297" t="s">
        <v>66</v>
      </c>
      <c r="H18" s="297" t="s">
        <v>68</v>
      </c>
      <c r="I18" s="297" t="s">
        <v>75</v>
      </c>
      <c r="K18">
        <v>50</v>
      </c>
      <c r="L18">
        <v>6</v>
      </c>
    </row>
    <row r="19" spans="1:12">
      <c r="A19" s="226">
        <v>2002</v>
      </c>
      <c r="B19" s="226">
        <v>2000</v>
      </c>
      <c r="C19" s="226"/>
      <c r="D19" s="226" t="s">
        <v>101</v>
      </c>
      <c r="E19" s="226"/>
      <c r="F19" s="226"/>
      <c r="G19" s="226" t="s">
        <v>103</v>
      </c>
      <c r="H19" s="226">
        <v>708</v>
      </c>
      <c r="I19" s="226"/>
      <c r="K19">
        <v>50</v>
      </c>
      <c r="L19">
        <v>7</v>
      </c>
    </row>
    <row r="20" spans="1:12">
      <c r="A20" s="226"/>
      <c r="B20" s="226">
        <v>2002</v>
      </c>
      <c r="C20" s="226"/>
      <c r="D20" s="226"/>
      <c r="E20" s="226" t="s">
        <v>102</v>
      </c>
      <c r="F20" s="226"/>
      <c r="G20" s="226" t="s">
        <v>104</v>
      </c>
      <c r="H20" s="226" t="s">
        <v>99</v>
      </c>
      <c r="I20" s="226"/>
      <c r="K20">
        <v>50</v>
      </c>
      <c r="L20">
        <v>8</v>
      </c>
    </row>
    <row r="21" spans="1:12">
      <c r="A21" s="226"/>
      <c r="B21" s="226" t="s">
        <v>109</v>
      </c>
      <c r="C21" s="226"/>
      <c r="D21" s="226"/>
      <c r="E21" s="226"/>
      <c r="F21" s="226"/>
      <c r="G21" s="226"/>
      <c r="H21" s="226" t="s">
        <v>100</v>
      </c>
      <c r="I21" s="226"/>
      <c r="K21">
        <v>60</v>
      </c>
      <c r="L21">
        <v>6</v>
      </c>
    </row>
    <row r="22" spans="1:12">
      <c r="A22" s="226"/>
      <c r="B22" s="226"/>
      <c r="C22" s="226"/>
      <c r="D22" s="226"/>
      <c r="E22" s="226"/>
      <c r="F22" s="226"/>
      <c r="G22" s="226"/>
      <c r="H22" s="226"/>
      <c r="I22" s="226"/>
      <c r="K22">
        <v>60</v>
      </c>
      <c r="L22">
        <v>7</v>
      </c>
    </row>
    <row r="23" spans="1:12">
      <c r="A23" s="226"/>
      <c r="B23" s="226"/>
      <c r="C23" s="226"/>
      <c r="D23" s="226"/>
      <c r="E23" s="226"/>
      <c r="F23" s="226"/>
      <c r="G23" s="226"/>
      <c r="H23" s="226"/>
      <c r="I23" s="226"/>
      <c r="K23">
        <v>60</v>
      </c>
      <c r="L23">
        <v>8</v>
      </c>
    </row>
    <row r="24" spans="1:12">
      <c r="A24" s="226"/>
      <c r="B24" s="226"/>
      <c r="C24" s="226"/>
      <c r="D24" s="226"/>
      <c r="E24" s="226" t="s">
        <v>107</v>
      </c>
      <c r="F24" s="226"/>
      <c r="G24" s="226" t="s">
        <v>105</v>
      </c>
      <c r="H24" s="226"/>
      <c r="I24" s="226"/>
      <c r="K24">
        <v>63</v>
      </c>
      <c r="L24">
        <v>6</v>
      </c>
    </row>
    <row r="25" spans="1:12">
      <c r="A25" s="226"/>
      <c r="B25" s="226"/>
      <c r="C25" s="226"/>
      <c r="D25" s="226"/>
      <c r="E25" s="226" t="s">
        <v>108</v>
      </c>
      <c r="F25" s="226"/>
      <c r="G25" s="226" t="s">
        <v>106</v>
      </c>
      <c r="H25" s="226"/>
      <c r="I25" s="226"/>
      <c r="K25">
        <v>63</v>
      </c>
      <c r="L25">
        <v>7</v>
      </c>
    </row>
    <row r="26" spans="1:12">
      <c r="K26">
        <v>63</v>
      </c>
      <c r="L26">
        <v>8</v>
      </c>
    </row>
    <row r="27" spans="1:12">
      <c r="K27">
        <v>63</v>
      </c>
      <c r="L27">
        <v>9</v>
      </c>
    </row>
    <row r="28" spans="1:12">
      <c r="K28">
        <v>65</v>
      </c>
      <c r="L28">
        <v>6</v>
      </c>
    </row>
    <row r="29" spans="1:12">
      <c r="K29">
        <v>65</v>
      </c>
      <c r="L29">
        <v>7</v>
      </c>
    </row>
    <row r="30" spans="1:12">
      <c r="K30">
        <v>65</v>
      </c>
      <c r="L30">
        <v>8</v>
      </c>
    </row>
    <row r="31" spans="1:12">
      <c r="K31">
        <v>65</v>
      </c>
      <c r="L31">
        <v>9</v>
      </c>
    </row>
    <row r="32" spans="1:12">
      <c r="K32">
        <v>69</v>
      </c>
      <c r="L32">
        <v>14</v>
      </c>
    </row>
    <row r="33" spans="11:12">
      <c r="K33">
        <v>69</v>
      </c>
      <c r="L33">
        <v>15</v>
      </c>
    </row>
    <row r="34" spans="11:12">
      <c r="K34">
        <v>69</v>
      </c>
      <c r="L34">
        <v>16</v>
      </c>
    </row>
    <row r="35" spans="11:12">
      <c r="K35">
        <v>70</v>
      </c>
      <c r="L35">
        <v>6</v>
      </c>
    </row>
    <row r="36" spans="11:12">
      <c r="K36">
        <v>70</v>
      </c>
      <c r="L36">
        <v>7</v>
      </c>
    </row>
    <row r="37" spans="11:12">
      <c r="K37">
        <v>70</v>
      </c>
      <c r="L37">
        <v>8</v>
      </c>
    </row>
    <row r="38" spans="11:12">
      <c r="K38">
        <v>70</v>
      </c>
      <c r="L38">
        <v>9</v>
      </c>
    </row>
    <row r="39" spans="11:12">
      <c r="K39">
        <v>73</v>
      </c>
      <c r="L39">
        <v>7</v>
      </c>
    </row>
    <row r="40" spans="11:12">
      <c r="K40">
        <v>73</v>
      </c>
      <c r="L40">
        <v>8</v>
      </c>
    </row>
    <row r="41" spans="11:12">
      <c r="K41">
        <v>73</v>
      </c>
      <c r="L41">
        <v>9</v>
      </c>
    </row>
    <row r="42" spans="11:12">
      <c r="K42">
        <v>73</v>
      </c>
      <c r="L42">
        <v>10</v>
      </c>
    </row>
    <row r="43" spans="11:12">
      <c r="K43">
        <v>85</v>
      </c>
      <c r="L43">
        <v>6</v>
      </c>
    </row>
    <row r="44" spans="11:12">
      <c r="K44">
        <v>85</v>
      </c>
      <c r="L44">
        <v>7</v>
      </c>
    </row>
    <row r="45" spans="11:12">
      <c r="K45">
        <v>85</v>
      </c>
      <c r="L45">
        <v>8</v>
      </c>
    </row>
    <row r="46" spans="11:12">
      <c r="K46">
        <v>85</v>
      </c>
      <c r="L46">
        <v>12</v>
      </c>
    </row>
    <row r="47" spans="11:12">
      <c r="K47">
        <v>85</v>
      </c>
      <c r="L47">
        <v>15</v>
      </c>
    </row>
  </sheetData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NOTE DE CALCUL NF C15-160</vt:lpstr>
      <vt:lpstr>Listes</vt:lpstr>
      <vt:lpstr>T</vt:lpstr>
      <vt:lpstr>'NOTE DE CALCUL NF C15-160'!Zone_d_impression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PCR-Flandres</dc:creator>
  <cp:lastModifiedBy>PCR Flandres</cp:lastModifiedBy>
  <cp:lastPrinted>2015-12-06T09:21:24Z</cp:lastPrinted>
  <dcterms:created xsi:type="dcterms:W3CDTF">2011-05-04T07:53:29Z</dcterms:created>
  <dcterms:modified xsi:type="dcterms:W3CDTF">2015-12-07T19:20:44Z</dcterms:modified>
</cp:coreProperties>
</file>