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ink/ink1.xml" ContentType="application/inkml+xml"/>
  <Override PartName="/xl/ink/ink2.xml" ContentType="application/inkml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io_dovzc4l\kDrive\Common documents\logiciel devis\Model\"/>
    </mc:Choice>
  </mc:AlternateContent>
  <xr:revisionPtr revIDLastSave="0" documentId="13_ncr:1_{FF9AF2FA-8B22-4F8B-8A12-0CE10E553A3E}" xr6:coauthVersionLast="47" xr6:coauthVersionMax="47" xr10:uidLastSave="{00000000-0000-0000-0000-000000000000}"/>
  <bookViews>
    <workbookView xWindow="-120" yWindow="-120" windowWidth="38640" windowHeight="21120" activeTab="1" xr2:uid="{00000000-000D-0000-FFFF-FFFF00000000}"/>
  </bookViews>
  <sheets>
    <sheet name="TB" sheetId="3" r:id="rId1"/>
    <sheet name="Devis" sheetId="1" r:id="rId2"/>
    <sheet name="Facture" sheetId="2" r:id="rId3"/>
    <sheet name="Paramètre" sheetId="4" r:id="rId4"/>
  </sheets>
  <definedNames>
    <definedName name="_xlnm._FilterDatabase" localSheetId="1" hidden="1">Devis!$B$16:$AC$21</definedName>
    <definedName name="_xlnm._FilterDatabase" localSheetId="2" hidden="1">Facture!$B$19:$BK$23</definedName>
    <definedName name="_xleta.FACT" hidden="1" xlm="1">#NAME?</definedName>
    <definedName name="_xleta.FILTER" hidden="1" xlm="1">#NAME?</definedName>
    <definedName name="_xleta.IF" hidden="1" xlm="1">#NAME?</definedName>
    <definedName name="_xleta.ISBLANK" hidden="1" xlm="1">#NAME?</definedName>
    <definedName name="_xleta.N" hidden="1" xlm="1">#NAME?</definedName>
    <definedName name="_xleta.ROUND" hidden="1" xlm="1">#NAME?</definedName>
    <definedName name="_xleta.VLOOKUP" hidden="1" xlm="1">#NAME?</definedName>
    <definedName name="Commission">Paramètre!$D$2:$D$3</definedName>
    <definedName name="Comptable">Paramètre!$B$2:$B$6</definedName>
    <definedName name="Comptable1">Paramètre!$B$2:$B$7</definedName>
    <definedName name="Comptable2">Paramètre!$B$2:$B$4</definedName>
    <definedName name="filtre1">Devis!$B$4</definedName>
    <definedName name="Rappel">Paramètre!$A$2:$A$8</definedName>
    <definedName name="Statut">Paramètre!$E$2:$E$8</definedName>
    <definedName name="Statut1">Paramètre!$E$2:$E$5</definedName>
    <definedName name="Statut2">Paramètre!$E$2:$E$6</definedName>
    <definedName name="Taux">Paramètre!$C$2:$C$6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23" i="2" l="1"/>
  <c r="AU23" i="2"/>
  <c r="AV23" i="2" s="1"/>
  <c r="AU21" i="2"/>
  <c r="AV21" i="2" s="1"/>
  <c r="BI21" i="2"/>
  <c r="BE21" i="2"/>
  <c r="BC21" i="2"/>
  <c r="R21" i="2"/>
  <c r="S21" i="2" s="1"/>
  <c r="R23" i="2"/>
  <c r="S23" i="2" s="1"/>
  <c r="R22" i="2"/>
  <c r="S22" i="2" s="1"/>
  <c r="R20" i="2"/>
  <c r="S20" i="2" s="1"/>
  <c r="AU22" i="2"/>
  <c r="AV22" i="2" s="1"/>
  <c r="AU20" i="2"/>
  <c r="AV20" i="2" s="1"/>
  <c r="BI20" i="2"/>
  <c r="BC20" i="2"/>
  <c r="F3" i="4"/>
  <c r="F2" i="4"/>
  <c r="T22" i="2" l="1"/>
  <c r="T20" i="2"/>
  <c r="T21" i="2"/>
  <c r="BH21" i="2"/>
  <c r="AZ21" i="2"/>
  <c r="F4" i="4"/>
  <c r="F5" i="4" s="1"/>
  <c r="BI22" i="2"/>
  <c r="BE22" i="2"/>
  <c r="BC22" i="2"/>
  <c r="AZ22" i="2"/>
  <c r="AX22" i="2" s="1"/>
  <c r="AY22" i="2" s="1"/>
  <c r="AX21" i="2" l="1"/>
  <c r="BJ21" i="2" s="1"/>
  <c r="BE20" i="2"/>
  <c r="BH20" i="2" s="1"/>
  <c r="BH22" i="2"/>
  <c r="AY21" i="2" l="1"/>
  <c r="AZ23" i="2"/>
  <c r="AX23" i="2" s="1"/>
  <c r="BE23" i="2" s="1"/>
  <c r="BJ22" i="2" l="1"/>
  <c r="BC23" i="2"/>
  <c r="AY23" i="2"/>
  <c r="AV26" i="2"/>
  <c r="AV25" i="2" s="1"/>
  <c r="BH23" i="2" l="1"/>
  <c r="BI23" i="2" s="1"/>
  <c r="BJ23" i="2" s="1"/>
  <c r="AZ20" i="2"/>
  <c r="AX20" i="2" s="1"/>
  <c r="BJ20" i="2" s="1"/>
  <c r="AY20" i="2" l="1"/>
</calcChain>
</file>

<file path=xl/sharedStrings.xml><?xml version="1.0" encoding="utf-8"?>
<sst xmlns="http://schemas.openxmlformats.org/spreadsheetml/2006/main" count="242" uniqueCount="161">
  <si>
    <t>Factures exercice 2025</t>
  </si>
  <si>
    <t>Acompte</t>
  </si>
  <si>
    <t>Rappel 1</t>
  </si>
  <si>
    <t>Reste à payer</t>
  </si>
  <si>
    <t>Payé</t>
  </si>
  <si>
    <t>Facture</t>
  </si>
  <si>
    <t>N° Facture</t>
  </si>
  <si>
    <t>Type</t>
  </si>
  <si>
    <t>Adresse</t>
  </si>
  <si>
    <t>CP</t>
  </si>
  <si>
    <t>Ville</t>
  </si>
  <si>
    <t>Onex</t>
  </si>
  <si>
    <t>Sujet</t>
  </si>
  <si>
    <t xml:space="preserve">Divers travaux en intérieur </t>
  </si>
  <si>
    <t>N° de Bon</t>
  </si>
  <si>
    <t>Expiration</t>
  </si>
  <si>
    <t>Retard</t>
  </si>
  <si>
    <t>Montant TTC</t>
  </si>
  <si>
    <t>Montant HT</t>
  </si>
  <si>
    <t>Montant TVA</t>
  </si>
  <si>
    <t>Montant Reçu</t>
  </si>
  <si>
    <t>Statut</t>
  </si>
  <si>
    <t>Charge HT</t>
  </si>
  <si>
    <t>Bénéfice HT</t>
  </si>
  <si>
    <t>Rentabilité %</t>
  </si>
  <si>
    <t>Menu</t>
  </si>
  <si>
    <t>Rappel 2</t>
  </si>
  <si>
    <t>Rappel 3</t>
  </si>
  <si>
    <t>Recommandé</t>
  </si>
  <si>
    <t>Poursuite</t>
  </si>
  <si>
    <t>hypothèque</t>
  </si>
  <si>
    <t>En attente</t>
  </si>
  <si>
    <t>Confignon</t>
  </si>
  <si>
    <t>Réfection de la salle de douche</t>
  </si>
  <si>
    <t>Rappel, le</t>
  </si>
  <si>
    <t>Excel</t>
  </si>
  <si>
    <t>PDF</t>
  </si>
  <si>
    <t>EXCEL</t>
  </si>
  <si>
    <t>Différence Accepté</t>
  </si>
  <si>
    <t>Passage en Perte</t>
  </si>
  <si>
    <t>Paiements Multiples</t>
  </si>
  <si>
    <t>Ficher</t>
  </si>
  <si>
    <t>V</t>
  </si>
  <si>
    <t>Coordonnées Client</t>
  </si>
  <si>
    <t>Facture Initial</t>
  </si>
  <si>
    <t>Bénéfice par Chantier</t>
  </si>
  <si>
    <t>Commision Rapporteur d'affaire</t>
  </si>
  <si>
    <t xml:space="preserve">Montant </t>
  </si>
  <si>
    <t>Autre              % sur HT</t>
  </si>
  <si>
    <t>Taux TVA</t>
  </si>
  <si>
    <t>Taux % TVA</t>
  </si>
  <si>
    <t>Commision HT</t>
  </si>
  <si>
    <t>Facture payée</t>
  </si>
  <si>
    <t>Oui</t>
  </si>
  <si>
    <t>Non</t>
  </si>
  <si>
    <t>Commission</t>
  </si>
  <si>
    <t xml:space="preserve"> Montants Facture Reçu pour la Compta</t>
  </si>
  <si>
    <t>Téléphone</t>
  </si>
  <si>
    <t>Mail</t>
  </si>
  <si>
    <t>4623-1</t>
  </si>
  <si>
    <t>Nombre de facture emise</t>
  </si>
  <si>
    <t>Facture en retard</t>
  </si>
  <si>
    <t>Perte</t>
  </si>
  <si>
    <t>moyenne de jour paiement</t>
  </si>
  <si>
    <t>payé total</t>
  </si>
  <si>
    <t xml:space="preserve">Reste à payer </t>
  </si>
  <si>
    <t>Reste à payer - perte</t>
  </si>
  <si>
    <t>Montant commision</t>
  </si>
  <si>
    <t>Moyenne de rentabilité sur montant</t>
  </si>
  <si>
    <t>Estimation rentré sous 30 Jours</t>
  </si>
  <si>
    <t>4623-2</t>
  </si>
  <si>
    <t>4621-1</t>
  </si>
  <si>
    <t>NB facture émise</t>
  </si>
  <si>
    <t>NB devis</t>
  </si>
  <si>
    <t>Montant ht ttc</t>
  </si>
  <si>
    <t xml:space="preserve">nb validé </t>
  </si>
  <si>
    <t xml:space="preserve">Avancement </t>
  </si>
  <si>
    <t>Refusé</t>
  </si>
  <si>
    <t>trop cher</t>
  </si>
  <si>
    <t>autre</t>
  </si>
  <si>
    <t>plus tard</t>
  </si>
  <si>
    <t>Relance</t>
  </si>
  <si>
    <t xml:space="preserve">Voir grafique </t>
  </si>
  <si>
    <t xml:space="preserve">mois </t>
  </si>
  <si>
    <t>ans</t>
  </si>
  <si>
    <t>Devis</t>
  </si>
  <si>
    <t>Émission</t>
  </si>
  <si>
    <t>Conditions</t>
  </si>
  <si>
    <t>Montants Devis</t>
  </si>
  <si>
    <t>Suivi</t>
  </si>
  <si>
    <t>Date</t>
  </si>
  <si>
    <t>Devis accepté</t>
  </si>
  <si>
    <t>À rappeler le</t>
  </si>
  <si>
    <t>Devis refusé</t>
  </si>
  <si>
    <t>Devis validé à</t>
  </si>
  <si>
    <t>HT</t>
  </si>
  <si>
    <t>TTC</t>
  </si>
  <si>
    <t>À démarrer le</t>
  </si>
  <si>
    <t>Remarque</t>
  </si>
  <si>
    <t>tout</t>
  </si>
  <si>
    <t>Repoussé</t>
  </si>
  <si>
    <t>Nom Prénom</t>
  </si>
  <si>
    <t>Colonne3</t>
  </si>
  <si>
    <r>
      <t xml:space="preserve">Statut           </t>
    </r>
    <r>
      <rPr>
        <u/>
        <sz val="16"/>
        <rFont val="Times New Roman"/>
        <family val="1"/>
      </rPr>
      <t>Menu</t>
    </r>
  </si>
  <si>
    <t>N°Devis</t>
  </si>
  <si>
    <t>Relance effectué</t>
  </si>
  <si>
    <t>Variante</t>
  </si>
  <si>
    <t>4623-001</t>
  </si>
  <si>
    <t>Doublon</t>
  </si>
  <si>
    <t>Statut2</t>
  </si>
  <si>
    <t>4624-002</t>
  </si>
  <si>
    <t>4624-001</t>
  </si>
  <si>
    <t>4623-003</t>
  </si>
  <si>
    <t xml:space="preserve">Démarrer </t>
  </si>
  <si>
    <t>Devis acpp vs non</t>
  </si>
  <si>
    <t>Autre</t>
  </si>
  <si>
    <t>Ouvrir Remarque</t>
  </si>
  <si>
    <t>Montant Total Reçu</t>
  </si>
  <si>
    <t>2ème Versement</t>
  </si>
  <si>
    <t>Reçu, le</t>
  </si>
  <si>
    <t>3ème Versement</t>
  </si>
  <si>
    <t>4ème Versement</t>
  </si>
  <si>
    <t>5ème Versement</t>
  </si>
  <si>
    <t>6ème Versement</t>
  </si>
  <si>
    <t>7ème Versement</t>
  </si>
  <si>
    <t>8ème Versement</t>
  </si>
  <si>
    <t>9ème Versement</t>
  </si>
  <si>
    <t>10ème Versement</t>
  </si>
  <si>
    <t>Montant HT11</t>
  </si>
  <si>
    <t>Montant TVA12</t>
  </si>
  <si>
    <t>Montant TTC13</t>
  </si>
  <si>
    <t>Montant 14</t>
  </si>
  <si>
    <t>Facture payé</t>
  </si>
  <si>
    <t>Facture ouverte</t>
  </si>
  <si>
    <t>Facture retard</t>
  </si>
  <si>
    <t>Facture paiement multi</t>
  </si>
  <si>
    <t>Comptable2</t>
  </si>
  <si>
    <t>vert</t>
  </si>
  <si>
    <t>blanc</t>
  </si>
  <si>
    <t>rouge</t>
  </si>
  <si>
    <t>orange</t>
  </si>
  <si>
    <r>
      <t xml:space="preserve">Décision                </t>
    </r>
    <r>
      <rPr>
        <u/>
        <sz val="16"/>
        <rFont val="Times New Roman"/>
        <family val="1"/>
      </rPr>
      <t>Menu</t>
    </r>
  </si>
  <si>
    <t>Règlement       plusieurs fois</t>
  </si>
  <si>
    <r>
      <t xml:space="preserve">Rappel    </t>
    </r>
    <r>
      <rPr>
        <u/>
        <sz val="16"/>
        <rFont val="Times New Roman"/>
        <family val="1"/>
      </rPr>
      <t>Menu</t>
    </r>
  </si>
  <si>
    <t>Jours</t>
  </si>
  <si>
    <t>Échéance Jours</t>
  </si>
  <si>
    <t>Reçu, N°2</t>
  </si>
  <si>
    <t>Reçu, N°3</t>
  </si>
  <si>
    <t>Reçu, N°4</t>
  </si>
  <si>
    <t>Reçu, N°5</t>
  </si>
  <si>
    <t>Reçu, N°6</t>
  </si>
  <si>
    <t>Reçu, N°7</t>
  </si>
  <si>
    <t>Reçu, N°8</t>
  </si>
  <si>
    <t>Reçu, N°9</t>
  </si>
  <si>
    <t>Reçu, N°10</t>
  </si>
  <si>
    <t>4621-003</t>
  </si>
  <si>
    <t xml:space="preserve">Omar </t>
  </si>
  <si>
    <t xml:space="preserve">Cedric </t>
  </si>
  <si>
    <t>Vuillonex 24</t>
  </si>
  <si>
    <t>Genevrière 26</t>
  </si>
  <si>
    <t xml:space="preserve">                 % sur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</si>
</sst>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#,##0.00;\-0.00;&quot;-&quot;"/>
    <numFmt numFmtId="166" formatCode="0.0"/>
    <numFmt numFmtId="167" formatCode="#,##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Times New Roman"/>
      <family val="1"/>
    </font>
    <font>
      <sz val="16"/>
      <name val="Times New Roman"/>
      <family val="1"/>
    </font>
    <font>
      <sz val="16"/>
      <color theme="1"/>
      <name val="Times New Roman"/>
      <family val="1"/>
    </font>
    <font>
      <b/>
      <sz val="28"/>
      <name val="Times New Roman"/>
      <family val="1"/>
    </font>
    <font>
      <b/>
      <sz val="16"/>
      <color theme="1"/>
      <name val="Times New Roman"/>
      <family val="1"/>
    </font>
    <font>
      <b/>
      <sz val="16"/>
      <color theme="0"/>
      <name val="Times New Roman"/>
      <family val="1"/>
    </font>
    <font>
      <u/>
      <sz val="11"/>
      <color theme="10"/>
      <name val="Calibri"/>
      <family val="2"/>
      <scheme val="minor"/>
    </font>
    <font>
      <u/>
      <sz val="16"/>
      <color theme="10"/>
      <name val="Times New Roman"/>
      <family val="1"/>
    </font>
    <font>
      <u/>
      <sz val="16"/>
      <name val="Times New Roman"/>
      <family val="1"/>
    </font>
    <font>
      <sz val="8"/>
      <name val="Calibri"/>
      <family val="2"/>
      <scheme val="minor"/>
    </font>
    <font>
      <sz val="16"/>
      <color theme="1"/>
      <name val="Wingdings 2"/>
      <family val="1"/>
      <charset val="2"/>
    </font>
    <font>
      <b/>
      <sz val="18"/>
      <color theme="0"/>
      <name val="Times New Roman"/>
      <family val="1"/>
    </font>
    <font>
      <sz val="16"/>
      <color rgb="FF141414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thin">
        <color theme="0"/>
      </bottom>
      <diagonal/>
    </border>
    <border>
      <left/>
      <right/>
      <top style="medium">
        <color indexed="64"/>
      </top>
      <bottom style="thin">
        <color theme="0"/>
      </bottom>
      <diagonal/>
    </border>
    <border>
      <left/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auto="1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auto="1"/>
      </left>
      <right/>
      <top style="thin">
        <color theme="0"/>
      </top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0" tint="-0.14993743705557422"/>
      </left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 style="medium">
        <color theme="0" tint="-0.14993743705557422"/>
      </right>
      <top style="medium">
        <color theme="0" tint="-0.14993743705557422"/>
      </top>
      <bottom style="medium">
        <color theme="0" tint="-0.14993743705557422"/>
      </bottom>
      <diagonal/>
    </border>
    <border>
      <left/>
      <right style="thin">
        <color theme="0"/>
      </right>
      <top/>
      <bottom/>
      <diagonal/>
    </border>
    <border>
      <left style="medium">
        <color auto="1"/>
      </left>
      <right/>
      <top style="thin">
        <color theme="0"/>
      </top>
      <bottom/>
      <diagonal/>
    </border>
    <border>
      <left style="medium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1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/>
      <top/>
      <bottom style="thin">
        <color theme="0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 style="thin">
        <color theme="0"/>
      </top>
      <bottom/>
      <diagonal/>
    </border>
    <border>
      <left style="thin">
        <color theme="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 style="thin">
        <color theme="0"/>
      </top>
      <bottom/>
      <diagonal/>
    </border>
    <border>
      <left style="thin">
        <color theme="0" tint="-4.9989318521683403E-2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19">
    <xf numFmtId="0" fontId="0" fillId="0" borderId="0" xfId="0"/>
    <xf numFmtId="0" fontId="4" fillId="0" borderId="0" xfId="0" applyFont="1"/>
    <xf numFmtId="4" fontId="4" fillId="0" borderId="0" xfId="0" applyNumberFormat="1" applyFont="1" applyAlignment="1">
      <alignment horizontal="right"/>
    </xf>
    <xf numFmtId="0" fontId="4" fillId="0" borderId="0" xfId="0" applyFont="1" applyAlignment="1">
      <alignment horizontal="center"/>
    </xf>
    <xf numFmtId="10" fontId="6" fillId="0" borderId="0" xfId="0" applyNumberFormat="1" applyFont="1" applyAlignment="1">
      <alignment horizontal="center"/>
    </xf>
    <xf numFmtId="4" fontId="6" fillId="0" borderId="0" xfId="0" applyNumberFormat="1" applyFont="1" applyAlignment="1">
      <alignment horizontal="center"/>
    </xf>
    <xf numFmtId="0" fontId="4" fillId="0" borderId="0" xfId="0" applyFont="1" applyAlignment="1">
      <alignment horizontal="right"/>
    </xf>
    <xf numFmtId="4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0" fontId="3" fillId="0" borderId="0" xfId="0" applyFont="1" applyAlignment="1">
      <alignment vertical="center"/>
    </xf>
    <xf numFmtId="0" fontId="2" fillId="4" borderId="2" xfId="0" applyFont="1" applyFill="1" applyBorder="1" applyAlignment="1">
      <alignment vertical="center"/>
    </xf>
    <xf numFmtId="2" fontId="0" fillId="0" borderId="0" xfId="0" applyNumberFormat="1"/>
    <xf numFmtId="166" fontId="0" fillId="0" borderId="0" xfId="0" applyNumberFormat="1"/>
    <xf numFmtId="4" fontId="3" fillId="2" borderId="2" xfId="0" applyNumberFormat="1" applyFont="1" applyFill="1" applyBorder="1" applyAlignment="1">
      <alignment horizontal="right" vertical="center"/>
    </xf>
    <xf numFmtId="0" fontId="4" fillId="2" borderId="2" xfId="0" applyFont="1" applyFill="1" applyBorder="1" applyAlignment="1">
      <alignment vertical="center"/>
    </xf>
    <xf numFmtId="1" fontId="3" fillId="2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right" vertical="center"/>
    </xf>
    <xf numFmtId="4" fontId="3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/>
    </xf>
    <xf numFmtId="4" fontId="3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right" vertical="center"/>
    </xf>
    <xf numFmtId="49" fontId="3" fillId="0" borderId="11" xfId="0" applyNumberFormat="1" applyFont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3" fillId="0" borderId="11" xfId="0" applyFont="1" applyBorder="1" applyAlignment="1">
      <alignment horizontal="center" vertical="center" wrapText="1"/>
    </xf>
    <xf numFmtId="14" fontId="3" fillId="2" borderId="13" xfId="0" applyNumberFormat="1" applyFont="1" applyFill="1" applyBorder="1" applyAlignment="1">
      <alignment vertical="center"/>
    </xf>
    <xf numFmtId="4" fontId="3" fillId="0" borderId="11" xfId="0" applyNumberFormat="1" applyFont="1" applyBorder="1" applyAlignment="1">
      <alignment horizontal="right" vertical="center"/>
    </xf>
    <xf numFmtId="4" fontId="2" fillId="0" borderId="12" xfId="0" applyNumberFormat="1" applyFont="1" applyBorder="1" applyAlignment="1">
      <alignment horizontal="right" vertical="center"/>
    </xf>
    <xf numFmtId="4" fontId="2" fillId="0" borderId="11" xfId="0" applyNumberFormat="1" applyFont="1" applyBorder="1" applyAlignment="1">
      <alignment horizontal="right" vertical="center"/>
    </xf>
    <xf numFmtId="167" fontId="3" fillId="2" borderId="13" xfId="0" applyNumberFormat="1" applyFont="1" applyFill="1" applyBorder="1" applyAlignment="1">
      <alignment horizontal="right" vertical="center"/>
    </xf>
    <xf numFmtId="4" fontId="3" fillId="2" borderId="14" xfId="0" applyNumberFormat="1" applyFont="1" applyFill="1" applyBorder="1" applyAlignment="1">
      <alignment horizontal="right" vertical="center"/>
    </xf>
    <xf numFmtId="0" fontId="4" fillId="2" borderId="13" xfId="0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10" fontId="2" fillId="0" borderId="12" xfId="1" applyNumberFormat="1" applyFont="1" applyBorder="1" applyAlignment="1">
      <alignment horizontal="right" vertical="center"/>
    </xf>
    <xf numFmtId="0" fontId="4" fillId="6" borderId="0" xfId="0" applyFont="1" applyFill="1"/>
    <xf numFmtId="0" fontId="4" fillId="6" borderId="0" xfId="0" applyFont="1" applyFill="1" applyAlignment="1">
      <alignment horizontal="right"/>
    </xf>
    <xf numFmtId="0" fontId="4" fillId="6" borderId="0" xfId="0" applyFont="1" applyFill="1" applyAlignment="1">
      <alignment horizontal="center"/>
    </xf>
    <xf numFmtId="4" fontId="4" fillId="6" borderId="0" xfId="0" applyNumberFormat="1" applyFont="1" applyFill="1" applyAlignment="1">
      <alignment horizontal="right"/>
    </xf>
    <xf numFmtId="4" fontId="6" fillId="6" borderId="0" xfId="0" applyNumberFormat="1" applyFont="1" applyFill="1" applyAlignment="1">
      <alignment horizontal="right"/>
    </xf>
    <xf numFmtId="0" fontId="6" fillId="6" borderId="0" xfId="0" applyFont="1" applyFill="1" applyAlignment="1">
      <alignment horizontal="right"/>
    </xf>
    <xf numFmtId="4" fontId="6" fillId="6" borderId="0" xfId="0" applyNumberFormat="1" applyFont="1" applyFill="1" applyAlignment="1">
      <alignment horizontal="center"/>
    </xf>
    <xf numFmtId="10" fontId="6" fillId="6" borderId="0" xfId="0" applyNumberFormat="1" applyFont="1" applyFill="1" applyAlignment="1">
      <alignment horizontal="center"/>
    </xf>
    <xf numFmtId="0" fontId="5" fillId="6" borderId="0" xfId="0" applyFont="1" applyFill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2" fillId="6" borderId="0" xfId="0" applyFont="1" applyFill="1" applyAlignment="1">
      <alignment horizontal="center" vertical="center"/>
    </xf>
    <xf numFmtId="4" fontId="3" fillId="6" borderId="0" xfId="0" applyNumberFormat="1" applyFont="1" applyFill="1" applyAlignment="1">
      <alignment horizontal="right"/>
    </xf>
    <xf numFmtId="4" fontId="2" fillId="6" borderId="0" xfId="0" applyNumberFormat="1" applyFont="1" applyFill="1" applyAlignment="1">
      <alignment horizontal="center"/>
    </xf>
    <xf numFmtId="10" fontId="2" fillId="6" borderId="0" xfId="0" applyNumberFormat="1" applyFont="1" applyFill="1" applyAlignment="1">
      <alignment horizontal="center"/>
    </xf>
    <xf numFmtId="0" fontId="3" fillId="6" borderId="0" xfId="0" applyFont="1" applyFill="1"/>
    <xf numFmtId="0" fontId="6" fillId="6" borderId="0" xfId="0" applyFont="1" applyFill="1" applyAlignment="1">
      <alignment horizontal="left"/>
    </xf>
    <xf numFmtId="4" fontId="6" fillId="6" borderId="0" xfId="0" applyNumberFormat="1" applyFont="1" applyFill="1" applyAlignment="1">
      <alignment horizontal="left"/>
    </xf>
    <xf numFmtId="10" fontId="6" fillId="6" borderId="0" xfId="0" applyNumberFormat="1" applyFont="1" applyFill="1" applyAlignment="1">
      <alignment horizontal="left"/>
    </xf>
    <xf numFmtId="0" fontId="6" fillId="6" borderId="0" xfId="0" applyFont="1" applyFill="1" applyAlignment="1">
      <alignment horizontal="left" vertical="center" wrapText="1"/>
    </xf>
    <xf numFmtId="4" fontId="6" fillId="6" borderId="0" xfId="0" applyNumberFormat="1" applyFont="1" applyFill="1" applyAlignment="1">
      <alignment horizontal="left" vertical="center" wrapText="1"/>
    </xf>
    <xf numFmtId="10" fontId="6" fillId="6" borderId="0" xfId="0" applyNumberFormat="1" applyFont="1" applyFill="1" applyAlignment="1">
      <alignment horizontal="left" vertical="center" wrapText="1"/>
    </xf>
    <xf numFmtId="0" fontId="6" fillId="6" borderId="0" xfId="0" applyFont="1" applyFill="1" applyAlignment="1">
      <alignment horizontal="left" vertical="center"/>
    </xf>
    <xf numFmtId="4" fontId="6" fillId="6" borderId="0" xfId="0" applyNumberFormat="1" applyFont="1" applyFill="1" applyAlignment="1">
      <alignment horizontal="left" vertical="center"/>
    </xf>
    <xf numFmtId="10" fontId="6" fillId="6" borderId="0" xfId="0" applyNumberFormat="1" applyFont="1" applyFill="1" applyAlignment="1">
      <alignment horizontal="left" vertical="center"/>
    </xf>
    <xf numFmtId="0" fontId="3" fillId="6" borderId="0" xfId="0" applyFont="1" applyFill="1" applyAlignment="1">
      <alignment vertical="center"/>
    </xf>
    <xf numFmtId="0" fontId="2" fillId="6" borderId="0" xfId="0" applyFont="1" applyFill="1" applyAlignment="1">
      <alignment horizontal="right"/>
    </xf>
    <xf numFmtId="49" fontId="2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left"/>
    </xf>
    <xf numFmtId="14" fontId="3" fillId="6" borderId="0" xfId="0" applyNumberFormat="1" applyFont="1" applyFill="1" applyAlignment="1">
      <alignment horizontal="right"/>
    </xf>
    <xf numFmtId="1" fontId="3" fillId="6" borderId="0" xfId="0" applyNumberFormat="1" applyFont="1" applyFill="1" applyAlignment="1">
      <alignment horizontal="center"/>
    </xf>
    <xf numFmtId="14" fontId="3" fillId="6" borderId="0" xfId="0" applyNumberFormat="1" applyFont="1" applyFill="1" applyAlignment="1">
      <alignment horizontal="center"/>
    </xf>
    <xf numFmtId="14" fontId="3" fillId="6" borderId="0" xfId="0" applyNumberFormat="1" applyFont="1" applyFill="1"/>
    <xf numFmtId="4" fontId="2" fillId="6" borderId="0" xfId="0" applyNumberFormat="1" applyFont="1" applyFill="1" applyAlignment="1">
      <alignment horizontal="right"/>
    </xf>
    <xf numFmtId="0" fontId="2" fillId="6" borderId="0" xfId="0" applyFont="1" applyFill="1" applyAlignment="1">
      <alignment horizontal="left"/>
    </xf>
    <xf numFmtId="0" fontId="6" fillId="7" borderId="0" xfId="0" applyFont="1" applyFill="1" applyAlignment="1">
      <alignment horizontal="left"/>
    </xf>
    <xf numFmtId="0" fontId="6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left" vertical="center"/>
    </xf>
    <xf numFmtId="0" fontId="4" fillId="7" borderId="0" xfId="0" applyFont="1" applyFill="1"/>
    <xf numFmtId="0" fontId="6" fillId="7" borderId="0" xfId="0" applyFont="1" applyFill="1"/>
    <xf numFmtId="0" fontId="2" fillId="6" borderId="15" xfId="0" applyFont="1" applyFill="1" applyBorder="1" applyAlignment="1">
      <alignment horizontal="center" vertical="center" wrapText="1"/>
    </xf>
    <xf numFmtId="0" fontId="4" fillId="5" borderId="0" xfId="0" applyFont="1" applyFill="1"/>
    <xf numFmtId="49" fontId="3" fillId="0" borderId="0" xfId="0" applyNumberFormat="1" applyFont="1" applyAlignment="1">
      <alignment horizontal="left" vertical="center"/>
    </xf>
    <xf numFmtId="49" fontId="3" fillId="0" borderId="17" xfId="0" applyNumberFormat="1" applyFont="1" applyBorder="1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4" fillId="5" borderId="0" xfId="0" applyFont="1" applyFill="1" applyAlignment="1">
      <alignment horizontal="right"/>
    </xf>
    <xf numFmtId="0" fontId="4" fillId="5" borderId="0" xfId="0" applyFont="1" applyFill="1" applyAlignment="1">
      <alignment horizontal="center"/>
    </xf>
    <xf numFmtId="4" fontId="4" fillId="5" borderId="0" xfId="0" applyNumberFormat="1" applyFont="1" applyFill="1" applyAlignment="1">
      <alignment horizontal="right"/>
    </xf>
    <xf numFmtId="4" fontId="6" fillId="5" borderId="0" xfId="0" applyNumberFormat="1" applyFont="1" applyFill="1" applyAlignment="1">
      <alignment horizontal="right"/>
    </xf>
    <xf numFmtId="0" fontId="6" fillId="5" borderId="0" xfId="0" applyFont="1" applyFill="1" applyAlignment="1">
      <alignment horizontal="left"/>
    </xf>
    <xf numFmtId="4" fontId="6" fillId="5" borderId="0" xfId="0" applyNumberFormat="1" applyFont="1" applyFill="1" applyAlignment="1">
      <alignment horizontal="left"/>
    </xf>
    <xf numFmtId="0" fontId="6" fillId="5" borderId="0" xfId="0" applyFont="1" applyFill="1" applyAlignment="1">
      <alignment horizontal="left" vertical="center" wrapText="1"/>
    </xf>
    <xf numFmtId="4" fontId="6" fillId="5" borderId="0" xfId="0" applyNumberFormat="1" applyFont="1" applyFill="1" applyAlignment="1">
      <alignment horizontal="left" vertical="center" wrapText="1"/>
    </xf>
    <xf numFmtId="0" fontId="6" fillId="5" borderId="0" xfId="0" applyFont="1" applyFill="1" applyAlignment="1">
      <alignment horizontal="left" vertical="center"/>
    </xf>
    <xf numFmtId="4" fontId="6" fillId="5" borderId="0" xfId="0" applyNumberFormat="1" applyFont="1" applyFill="1" applyAlignment="1">
      <alignment horizontal="left" vertical="center"/>
    </xf>
    <xf numFmtId="0" fontId="3" fillId="5" borderId="0" xfId="0" applyFont="1" applyFill="1"/>
    <xf numFmtId="0" fontId="2" fillId="5" borderId="0" xfId="0" applyFont="1" applyFill="1" applyAlignment="1">
      <alignment horizontal="right"/>
    </xf>
    <xf numFmtId="49" fontId="2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left"/>
    </xf>
    <xf numFmtId="4" fontId="3" fillId="5" borderId="0" xfId="0" applyNumberFormat="1" applyFont="1" applyFill="1" applyAlignment="1">
      <alignment horizontal="right"/>
    </xf>
    <xf numFmtId="4" fontId="2" fillId="5" borderId="0" xfId="0" applyNumberFormat="1" applyFont="1" applyFill="1" applyAlignment="1">
      <alignment horizontal="right"/>
    </xf>
    <xf numFmtId="49" fontId="3" fillId="2" borderId="23" xfId="0" applyNumberFormat="1" applyFont="1" applyFill="1" applyBorder="1" applyAlignment="1">
      <alignment horizontal="left" vertical="center"/>
    </xf>
    <xf numFmtId="14" fontId="3" fillId="2" borderId="18" xfId="0" applyNumberFormat="1" applyFont="1" applyFill="1" applyBorder="1" applyAlignment="1">
      <alignment horizontal="left" vertical="center"/>
    </xf>
    <xf numFmtId="14" fontId="3" fillId="2" borderId="2" xfId="0" applyNumberFormat="1" applyFont="1" applyFill="1" applyBorder="1" applyAlignment="1">
      <alignment horizontal="left" vertical="center"/>
    </xf>
    <xf numFmtId="49" fontId="9" fillId="2" borderId="13" xfId="2" applyNumberFormat="1" applyFont="1" applyFill="1" applyBorder="1" applyAlignment="1">
      <alignment horizontal="left" vertical="center"/>
    </xf>
    <xf numFmtId="4" fontId="2" fillId="5" borderId="24" xfId="0" applyNumberFormat="1" applyFont="1" applyFill="1" applyBorder="1" applyAlignment="1">
      <alignment horizontal="center" vertical="center"/>
    </xf>
    <xf numFmtId="14" fontId="3" fillId="2" borderId="19" xfId="0" applyNumberFormat="1" applyFont="1" applyFill="1" applyBorder="1" applyAlignment="1">
      <alignment horizontal="left" vertical="center"/>
    </xf>
    <xf numFmtId="0" fontId="4" fillId="2" borderId="21" xfId="0" applyFont="1" applyFill="1" applyBorder="1"/>
    <xf numFmtId="0" fontId="4" fillId="5" borderId="0" xfId="0" applyFont="1" applyFill="1" applyAlignment="1">
      <alignment vertical="center"/>
    </xf>
    <xf numFmtId="0" fontId="2" fillId="0" borderId="0" xfId="0" applyFont="1" applyAlignment="1">
      <alignment horizontal="right" vertical="center"/>
    </xf>
    <xf numFmtId="14" fontId="3" fillId="2" borderId="14" xfId="0" applyNumberFormat="1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4" fillId="5" borderId="0" xfId="0" applyFont="1" applyFill="1" applyAlignment="1">
      <alignment horizontal="right" vertical="center"/>
    </xf>
    <xf numFmtId="0" fontId="2" fillId="5" borderId="0" xfId="0" applyFont="1" applyFill="1" applyAlignment="1">
      <alignment horizontal="center" vertical="center" wrapText="1"/>
    </xf>
    <xf numFmtId="0" fontId="12" fillId="5" borderId="0" xfId="0" applyFont="1" applyFill="1" applyAlignment="1">
      <alignment horizontal="right" vertical="center"/>
    </xf>
    <xf numFmtId="0" fontId="6" fillId="5" borderId="0" xfId="0" applyFont="1" applyFill="1" applyAlignment="1">
      <alignment vertical="center"/>
    </xf>
    <xf numFmtId="0" fontId="13" fillId="5" borderId="0" xfId="0" applyFont="1" applyFill="1" applyAlignment="1">
      <alignment horizontal="left"/>
    </xf>
    <xf numFmtId="0" fontId="2" fillId="5" borderId="0" xfId="0" applyFont="1" applyFill="1" applyAlignment="1">
      <alignment horizontal="left" vertical="center"/>
    </xf>
    <xf numFmtId="0" fontId="2" fillId="5" borderId="7" xfId="0" applyFont="1" applyFill="1" applyBorder="1" applyAlignment="1">
      <alignment horizontal="center" vertical="center"/>
    </xf>
    <xf numFmtId="0" fontId="4" fillId="8" borderId="0" xfId="0" applyFont="1" applyFill="1"/>
    <xf numFmtId="0" fontId="0" fillId="0" borderId="0" xfId="1" applyNumberFormat="1" applyFont="1"/>
    <xf numFmtId="9" fontId="0" fillId="0" borderId="0" xfId="0" applyNumberFormat="1"/>
    <xf numFmtId="49" fontId="3" fillId="0" borderId="30" xfId="0" applyNumberFormat="1" applyFont="1" applyBorder="1" applyAlignment="1">
      <alignment horizontal="left" vertical="center"/>
    </xf>
    <xf numFmtId="14" fontId="3" fillId="2" borderId="3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49" fontId="3" fillId="0" borderId="31" xfId="0" applyNumberFormat="1" applyFont="1" applyBorder="1" applyAlignment="1">
      <alignment horizontal="left" vertical="center"/>
    </xf>
    <xf numFmtId="4" fontId="3" fillId="2" borderId="18" xfId="0" applyNumberFormat="1" applyFont="1" applyFill="1" applyBorder="1" applyAlignment="1">
      <alignment horizontal="right" vertical="center"/>
    </xf>
    <xf numFmtId="4" fontId="3" fillId="2" borderId="32" xfId="0" applyNumberFormat="1" applyFont="1" applyFill="1" applyBorder="1" applyAlignment="1">
      <alignment horizontal="right" vertical="center"/>
    </xf>
    <xf numFmtId="14" fontId="3" fillId="2" borderId="33" xfId="0" applyNumberFormat="1" applyFont="1" applyFill="1" applyBorder="1" applyAlignment="1">
      <alignment horizontal="left" vertical="center"/>
    </xf>
    <xf numFmtId="0" fontId="6" fillId="6" borderId="0" xfId="0" applyFont="1" applyFill="1" applyAlignment="1">
      <alignment horizontal="center"/>
    </xf>
    <xf numFmtId="0" fontId="6" fillId="6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4" fontId="2" fillId="0" borderId="0" xfId="0" applyNumberFormat="1" applyFont="1" applyAlignment="1">
      <alignment horizontal="right"/>
    </xf>
    <xf numFmtId="0" fontId="3" fillId="2" borderId="21" xfId="0" applyFont="1" applyFill="1" applyBorder="1" applyAlignment="1">
      <alignment horizontal="left" vertical="center"/>
    </xf>
    <xf numFmtId="0" fontId="2" fillId="4" borderId="36" xfId="0" applyFont="1" applyFill="1" applyBorder="1" applyAlignment="1">
      <alignment vertical="center"/>
    </xf>
    <xf numFmtId="1" fontId="3" fillId="2" borderId="34" xfId="0" applyNumberFormat="1" applyFont="1" applyFill="1" applyBorder="1" applyAlignment="1">
      <alignment horizontal="center" vertical="center"/>
    </xf>
    <xf numFmtId="14" fontId="3" fillId="0" borderId="38" xfId="0" applyNumberFormat="1" applyFont="1" applyBorder="1" applyAlignment="1">
      <alignment horizontal="right" vertical="center"/>
    </xf>
    <xf numFmtId="0" fontId="4" fillId="2" borderId="34" xfId="0" applyFont="1" applyFill="1" applyBorder="1" applyAlignment="1">
      <alignment vertical="center"/>
    </xf>
    <xf numFmtId="14" fontId="3" fillId="2" borderId="37" xfId="0" applyNumberFormat="1" applyFont="1" applyFill="1" applyBorder="1" applyAlignment="1">
      <alignment vertical="center"/>
    </xf>
    <xf numFmtId="4" fontId="3" fillId="2" borderId="39" xfId="0" applyNumberFormat="1" applyFont="1" applyFill="1" applyBorder="1" applyAlignment="1">
      <alignment horizontal="right" vertical="center"/>
    </xf>
    <xf numFmtId="14" fontId="3" fillId="2" borderId="34" xfId="0" applyNumberFormat="1" applyFont="1" applyFill="1" applyBorder="1" applyAlignment="1">
      <alignment horizontal="center" vertical="center"/>
    </xf>
    <xf numFmtId="0" fontId="3" fillId="0" borderId="40" xfId="0" applyFont="1" applyBorder="1" applyAlignment="1">
      <alignment horizontal="left" vertical="center"/>
    </xf>
    <xf numFmtId="4" fontId="3" fillId="2" borderId="34" xfId="0" applyNumberFormat="1" applyFont="1" applyFill="1" applyBorder="1" applyAlignment="1">
      <alignment horizontal="right" vertical="center"/>
    </xf>
    <xf numFmtId="4" fontId="3" fillId="0" borderId="30" xfId="0" applyNumberFormat="1" applyFont="1" applyBorder="1" applyAlignment="1">
      <alignment horizontal="center" vertical="center"/>
    </xf>
    <xf numFmtId="167" fontId="3" fillId="2" borderId="37" xfId="0" applyNumberFormat="1" applyFont="1" applyFill="1" applyBorder="1" applyAlignment="1">
      <alignment horizontal="right" vertical="center"/>
    </xf>
    <xf numFmtId="0" fontId="4" fillId="2" borderId="37" xfId="0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3" fillId="2" borderId="31" xfId="0" applyFont="1" applyFill="1" applyBorder="1" applyAlignment="1">
      <alignment horizontal="left" vertical="center"/>
    </xf>
    <xf numFmtId="0" fontId="4" fillId="6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14" fontId="3" fillId="6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6" borderId="5" xfId="0" applyFont="1" applyFill="1" applyBorder="1" applyAlignment="1">
      <alignment horizontal="center" vertical="top" wrapText="1"/>
    </xf>
    <xf numFmtId="0" fontId="4" fillId="6" borderId="0" xfId="0" applyFont="1" applyFill="1" applyAlignment="1">
      <alignment vertical="top"/>
    </xf>
    <xf numFmtId="0" fontId="2" fillId="6" borderId="1" xfId="0" applyFont="1" applyFill="1" applyBorder="1" applyAlignment="1">
      <alignment horizontal="center" vertical="top" wrapText="1"/>
    </xf>
    <xf numFmtId="14" fontId="2" fillId="6" borderId="5" xfId="0" applyNumberFormat="1" applyFont="1" applyFill="1" applyBorder="1" applyAlignment="1">
      <alignment horizontal="center" vertical="top" wrapText="1"/>
    </xf>
    <xf numFmtId="0" fontId="2" fillId="6" borderId="2" xfId="0" applyFont="1" applyFill="1" applyBorder="1" applyAlignment="1">
      <alignment horizontal="center" vertical="top" wrapText="1"/>
    </xf>
    <xf numFmtId="0" fontId="2" fillId="6" borderId="9" xfId="0" applyFont="1" applyFill="1" applyBorder="1" applyAlignment="1">
      <alignment horizontal="center" vertical="top" wrapText="1"/>
    </xf>
    <xf numFmtId="0" fontId="2" fillId="6" borderId="10" xfId="0" applyFont="1" applyFill="1" applyBorder="1" applyAlignment="1">
      <alignment horizontal="center" vertical="top" wrapText="1"/>
    </xf>
    <xf numFmtId="1" fontId="2" fillId="6" borderId="1" xfId="0" applyNumberFormat="1" applyFont="1" applyFill="1" applyBorder="1" applyAlignment="1">
      <alignment horizontal="center" vertical="top" wrapText="1"/>
    </xf>
    <xf numFmtId="14" fontId="2" fillId="6" borderId="4" xfId="0" applyNumberFormat="1" applyFont="1" applyFill="1" applyBorder="1" applyAlignment="1">
      <alignment horizontal="center" vertical="top" wrapText="1"/>
    </xf>
    <xf numFmtId="4" fontId="2" fillId="6" borderId="9" xfId="0" applyNumberFormat="1" applyFont="1" applyFill="1" applyBorder="1" applyAlignment="1">
      <alignment horizontal="center" vertical="top" wrapText="1"/>
    </xf>
    <xf numFmtId="4" fontId="2" fillId="6" borderId="1" xfId="0" applyNumberFormat="1" applyFont="1" applyFill="1" applyBorder="1" applyAlignment="1">
      <alignment horizontal="center" vertical="top" wrapText="1"/>
    </xf>
    <xf numFmtId="4" fontId="2" fillId="6" borderId="10" xfId="0" applyNumberFormat="1" applyFont="1" applyFill="1" applyBorder="1" applyAlignment="1">
      <alignment horizontal="center" vertical="top" wrapText="1"/>
    </xf>
    <xf numFmtId="0" fontId="2" fillId="6" borderId="30" xfId="0" applyFont="1" applyFill="1" applyBorder="1" applyAlignment="1">
      <alignment horizontal="center" vertical="top" wrapText="1"/>
    </xf>
    <xf numFmtId="0" fontId="2" fillId="6" borderId="34" xfId="0" applyFont="1" applyFill="1" applyBorder="1" applyAlignment="1">
      <alignment horizontal="center" vertical="top" wrapText="1"/>
    </xf>
    <xf numFmtId="4" fontId="7" fillId="3" borderId="9" xfId="0" applyNumberFormat="1" applyFont="1" applyFill="1" applyBorder="1" applyAlignment="1">
      <alignment horizontal="center" vertical="top" wrapText="1"/>
    </xf>
    <xf numFmtId="4" fontId="7" fillId="3" borderId="1" xfId="0" applyNumberFormat="1" applyFont="1" applyFill="1" applyBorder="1" applyAlignment="1">
      <alignment horizontal="center" vertical="top" wrapText="1"/>
    </xf>
    <xf numFmtId="4" fontId="7" fillId="3" borderId="10" xfId="0" applyNumberFormat="1" applyFont="1" applyFill="1" applyBorder="1" applyAlignment="1">
      <alignment horizontal="center" vertical="top" wrapText="1"/>
    </xf>
    <xf numFmtId="10" fontId="2" fillId="6" borderId="9" xfId="0" applyNumberFormat="1" applyFont="1" applyFill="1" applyBorder="1" applyAlignment="1">
      <alignment horizontal="center" vertical="top" wrapText="1"/>
    </xf>
    <xf numFmtId="10" fontId="2" fillId="6" borderId="1" xfId="0" applyNumberFormat="1" applyFont="1" applyFill="1" applyBorder="1" applyAlignment="1">
      <alignment horizontal="center" vertical="top" wrapText="1"/>
    </xf>
    <xf numFmtId="10" fontId="2" fillId="6" borderId="10" xfId="0" applyNumberFormat="1" applyFont="1" applyFill="1" applyBorder="1" applyAlignment="1">
      <alignment horizontal="center" vertical="top" wrapText="1"/>
    </xf>
    <xf numFmtId="0" fontId="2" fillId="4" borderId="35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 wrapText="1"/>
    </xf>
    <xf numFmtId="0" fontId="4" fillId="5" borderId="0" xfId="0" applyFont="1" applyFill="1" applyAlignment="1">
      <alignment vertical="top"/>
    </xf>
    <xf numFmtId="0" fontId="2" fillId="5" borderId="5" xfId="0" applyFont="1" applyFill="1" applyBorder="1" applyAlignment="1">
      <alignment horizontal="center" vertical="top" wrapText="1"/>
    </xf>
    <xf numFmtId="0" fontId="2" fillId="5" borderId="1" xfId="0" applyFont="1" applyFill="1" applyBorder="1" applyAlignment="1">
      <alignment horizontal="center" vertical="top" wrapText="1"/>
    </xf>
    <xf numFmtId="14" fontId="2" fillId="5" borderId="5" xfId="0" applyNumberFormat="1" applyFont="1" applyFill="1" applyBorder="1" applyAlignment="1">
      <alignment horizontal="center" vertical="top" wrapText="1"/>
    </xf>
    <xf numFmtId="0" fontId="2" fillId="5" borderId="18" xfId="0" applyFont="1" applyFill="1" applyBorder="1" applyAlignment="1">
      <alignment horizontal="center" vertical="top" wrapText="1"/>
    </xf>
    <xf numFmtId="0" fontId="2" fillId="5" borderId="21" xfId="0" applyFont="1" applyFill="1" applyBorder="1" applyAlignment="1">
      <alignment horizontal="center"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center" vertical="top" wrapText="1"/>
    </xf>
    <xf numFmtId="0" fontId="2" fillId="5" borderId="9" xfId="0" applyFont="1" applyFill="1" applyBorder="1" applyAlignment="1">
      <alignment horizontal="center" vertical="top" wrapText="1"/>
    </xf>
    <xf numFmtId="0" fontId="2" fillId="5" borderId="10" xfId="0" applyFont="1" applyFill="1" applyBorder="1" applyAlignment="1">
      <alignment horizontal="center" vertical="top" wrapText="1"/>
    </xf>
    <xf numFmtId="4" fontId="2" fillId="5" borderId="9" xfId="0" applyNumberFormat="1" applyFont="1" applyFill="1" applyBorder="1" applyAlignment="1">
      <alignment horizontal="center" vertical="top" wrapText="1"/>
    </xf>
    <xf numFmtId="4" fontId="2" fillId="5" borderId="1" xfId="0" applyNumberFormat="1" applyFont="1" applyFill="1" applyBorder="1" applyAlignment="1">
      <alignment horizontal="center" vertical="top" wrapText="1"/>
    </xf>
    <xf numFmtId="4" fontId="2" fillId="5" borderId="10" xfId="0" applyNumberFormat="1" applyFont="1" applyFill="1" applyBorder="1" applyAlignment="1">
      <alignment horizontal="center" vertical="top" wrapText="1"/>
    </xf>
    <xf numFmtId="0" fontId="6" fillId="5" borderId="0" xfId="0" applyFont="1" applyFill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6" fillId="5" borderId="20" xfId="0" applyFont="1" applyFill="1" applyBorder="1" applyAlignment="1">
      <alignment horizontal="center" vertical="top"/>
    </xf>
    <xf numFmtId="0" fontId="4" fillId="5" borderId="11" xfId="0" applyFont="1" applyFill="1" applyBorder="1" applyAlignment="1">
      <alignment vertical="top"/>
    </xf>
    <xf numFmtId="0" fontId="3" fillId="0" borderId="0" xfId="0" applyFont="1" applyAlignment="1">
      <alignment horizontal="right" vertical="center"/>
    </xf>
    <xf numFmtId="0" fontId="3" fillId="2" borderId="2" xfId="0" applyFont="1" applyFill="1" applyBorder="1" applyAlignment="1">
      <alignment horizontal="right" vertical="center"/>
    </xf>
    <xf numFmtId="0" fontId="3" fillId="2" borderId="34" xfId="0" applyFont="1" applyFill="1" applyBorder="1" applyAlignment="1">
      <alignment horizontal="right" vertical="center"/>
    </xf>
    <xf numFmtId="0" fontId="3" fillId="2" borderId="13" xfId="0" applyFont="1" applyFill="1" applyBorder="1" applyAlignment="1">
      <alignment horizontal="right" vertical="center"/>
    </xf>
    <xf numFmtId="49" fontId="8" fillId="2" borderId="37" xfId="2" applyNumberFormat="1" applyFill="1" applyBorder="1" applyAlignment="1">
      <alignment horizontal="right" vertical="center"/>
    </xf>
    <xf numFmtId="4" fontId="2" fillId="5" borderId="6" xfId="0" applyNumberFormat="1" applyFont="1" applyFill="1" applyBorder="1" applyAlignment="1">
      <alignment horizontal="center" vertical="center"/>
    </xf>
    <xf numFmtId="4" fontId="2" fillId="5" borderId="8" xfId="0" applyNumberFormat="1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6" fillId="0" borderId="27" xfId="0" applyFont="1" applyBorder="1" applyAlignment="1">
      <alignment horizontal="left" vertical="center"/>
    </xf>
    <xf numFmtId="0" fontId="6" fillId="0" borderId="28" xfId="0" applyFont="1" applyBorder="1" applyAlignment="1">
      <alignment horizontal="left" vertical="center"/>
    </xf>
    <xf numFmtId="0" fontId="6" fillId="0" borderId="29" xfId="0" applyFont="1" applyBorder="1" applyAlignment="1">
      <alignment horizontal="left" vertical="center"/>
    </xf>
    <xf numFmtId="0" fontId="2" fillId="5" borderId="8" xfId="0" applyFont="1" applyFill="1" applyBorder="1" applyAlignment="1">
      <alignment horizontal="center" vertical="center"/>
    </xf>
    <xf numFmtId="4" fontId="2" fillId="5" borderId="7" xfId="0" applyNumberFormat="1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4" fontId="2" fillId="6" borderId="25" xfId="0" applyNumberFormat="1" applyFont="1" applyFill="1" applyBorder="1" applyAlignment="1">
      <alignment horizontal="center" vertical="center"/>
    </xf>
    <xf numFmtId="4" fontId="2" fillId="6" borderId="22" xfId="0" applyNumberFormat="1" applyFont="1" applyFill="1" applyBorder="1" applyAlignment="1">
      <alignment horizontal="center" vertical="center"/>
    </xf>
    <xf numFmtId="4" fontId="2" fillId="6" borderId="26" xfId="0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horizontal="left" vertical="center"/>
    </xf>
    <xf numFmtId="0" fontId="2" fillId="6" borderId="25" xfId="0" applyFont="1" applyFill="1" applyBorder="1" applyAlignment="1">
      <alignment horizontal="center" vertical="center"/>
    </xf>
    <xf numFmtId="0" fontId="2" fillId="6" borderId="22" xfId="0" applyFont="1" applyFill="1" applyBorder="1" applyAlignment="1">
      <alignment horizontal="center" vertical="center"/>
    </xf>
    <xf numFmtId="0" fontId="2" fillId="6" borderId="26" xfId="0" applyFont="1" applyFill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 vertical="center"/>
    </xf>
    <xf numFmtId="4" fontId="2" fillId="0" borderId="0" xfId="0" applyNumberFormat="1" applyFont="1" applyBorder="1" applyAlignment="1">
      <alignment horizontal="right" vertical="center"/>
    </xf>
    <xf numFmtId="0" fontId="6" fillId="5" borderId="24" xfId="0" applyFont="1" applyFill="1" applyBorder="1"/>
    <xf numFmtId="0" fontId="2" fillId="9" borderId="41" xfId="0" applyFont="1" applyFill="1" applyBorder="1" applyAlignment="1">
      <alignment horizontal="right" vertical="center"/>
    </xf>
    <xf numFmtId="0" fontId="2" fillId="9" borderId="42" xfId="0" applyFont="1" applyFill="1" applyBorder="1" applyAlignment="1">
      <alignment horizontal="right" vertical="center"/>
    </xf>
    <xf numFmtId="0" fontId="2" fillId="9" borderId="43" xfId="0" applyFont="1" applyFill="1" applyBorder="1" applyAlignment="1">
      <alignment horizontal="right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09">
    <dxf>
      <fill>
        <patternFill>
          <bgColor theme="0" tint="-0.14996795556505021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57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C00000"/>
      </font>
    </dxf>
    <dxf>
      <fill>
        <patternFill>
          <bgColor rgb="FFC00000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rgb="FF00B050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rgb="FF00B050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 patternType="solid">
          <bgColor rgb="FF00B050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 patternType="solid">
          <bgColor rgb="FF00B050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 patternType="solid">
          <bgColor theme="7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 patternType="solid">
          <bgColor theme="0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rgb="FFFF0000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ill>
        <patternFill>
          <bgColor theme="9" tint="-0.24994659260841701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ill>
        <patternFill>
          <bgColor theme="4" tint="-0.24994659260841701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color auto="1"/>
      </font>
      <fill>
        <patternFill>
          <bgColor theme="0" tint="-0.24994659260841701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4.9989318521683403E-2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fill>
        <patternFill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0" tint="-4.9989318521683403E-2"/>
        </top>
        <bottom style="thin">
          <color theme="0" tint="-4.9989318521683403E-2"/>
        </bottom>
        <vertical/>
        <horizontal style="thin">
          <color theme="0" tint="-4.9989318521683403E-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4" formatCode="0.00%"/>
      <alignment horizontal="right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family val="1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family val="1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indexed="64"/>
        </right>
        <top style="thin">
          <color theme="0"/>
        </top>
        <bottom style="thin">
          <color theme="0"/>
        </bottom>
        <vertical/>
        <horizontal/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7" formatCode="#,##0.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indexed="64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indexed="64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indexed="64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family val="1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141414"/>
        <name val="Times New Roman"/>
        <family val="1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outline="0">
        <right style="medium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right" vertical="center" textRotation="0" wrapText="0" indent="0" justifyLastLine="0" shrinkToFit="0" readingOrder="0"/>
      <border outline="0">
        <left style="thin">
          <color theme="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right" vertical="center" textRotation="0" wrapText="0" indent="0" justifyLastLine="0" shrinkToFit="0" readingOrder="0"/>
      <border outline="0"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thin">
          <color theme="0"/>
        </right>
        <top style="thin">
          <color theme="0"/>
        </top>
        <bottom style="medium">
          <color indexed="64"/>
        </bottom>
      </border>
    </dxf>
    <dxf>
      <alignment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medium">
          <color auto="1"/>
        </right>
        <top style="thin">
          <color theme="0"/>
        </top>
        <bottom style="thin">
          <color theme="0"/>
        </bottom>
      </border>
    </dxf>
    <dxf>
      <numFmt numFmtId="4" formatCode="#,##0.00"/>
      <alignment horizontal="right" vertical="center" textRotation="0" wrapText="0" indent="0" justifyLastLine="0" shrinkToFit="0" readingOrder="0"/>
      <border outline="0">
        <left style="thin">
          <color theme="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4" formatCode="#,##0.00"/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alignment horizontal="left" vertical="center" textRotation="0" wrapText="0" indent="0" justifyLastLine="0" shrinkToFit="0" readingOrder="0"/>
      <border outline="0"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family val="1"/>
        <scheme val="none"/>
      </font>
      <fill>
        <patternFill patternType="solid">
          <fgColor indexed="64"/>
          <bgColor theme="9" tint="0.39997558519241921"/>
        </patternFill>
      </fill>
      <alignment vertical="top" textRotation="0" indent="0" justifyLastLine="0" shrinkToFit="0" readingOrder="0"/>
    </dxf>
  </dxfs>
  <tableStyles count="0" defaultTableStyle="TableStyleMedium2" defaultPivotStyle="PivotStyleLight16"/>
  <colors>
    <mruColors>
      <color rgb="FFFF5050"/>
      <color rgb="FFA9D08E"/>
      <color rgb="FFFF3300"/>
      <color rgb="FF001E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1/relationships/FeaturePropertyBag" Target="featurePropertyBag/featurePropertyBag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accent6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600" b="1">
                <a:solidFill>
                  <a:schemeClr val="accent6">
                    <a:lumMod val="5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Devis Accepté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accent6">
                  <a:lumMod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spPr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</c:spPr>
          <c:dPt>
            <c:idx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BC17-4475-B2AE-DC2F9775A28F}"/>
              </c:ext>
            </c:extLst>
          </c:dPt>
          <c:dPt>
            <c:idx val="1"/>
            <c:bubble3D val="0"/>
            <c:spPr>
              <a:solidFill>
                <a:schemeClr val="bg1">
                  <a:lumMod val="85000"/>
                </a:schemeClr>
              </a:solidFill>
              <a:ln w="19050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C17-4475-B2AE-DC2F9775A28F}"/>
              </c:ext>
            </c:extLst>
          </c:dPt>
          <c:val>
            <c:numRef>
              <c:f>Paramètre!$F$2:$F$3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17-4475-B2AE-DC2F9775A2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Devis!A1"/><Relationship Id="rId3" Type="http://schemas.openxmlformats.org/officeDocument/2006/relationships/image" Target="../media/image2.png"/><Relationship Id="rId7" Type="http://schemas.openxmlformats.org/officeDocument/2006/relationships/image" Target="../media/image5.svg"/><Relationship Id="rId2" Type="http://schemas.openxmlformats.org/officeDocument/2006/relationships/image" Target="../media/image1.png"/><Relationship Id="rId1" Type="http://schemas.openxmlformats.org/officeDocument/2006/relationships/hyperlink" Target="#TB!A1"/><Relationship Id="rId6" Type="http://schemas.openxmlformats.org/officeDocument/2006/relationships/image" Target="../media/image4.png"/><Relationship Id="rId5" Type="http://schemas.openxmlformats.org/officeDocument/2006/relationships/hyperlink" Target="#Facture!A1"/><Relationship Id="rId10" Type="http://schemas.openxmlformats.org/officeDocument/2006/relationships/image" Target="../media/image7.svg"/><Relationship Id="rId4" Type="http://schemas.openxmlformats.org/officeDocument/2006/relationships/image" Target="../media/image3.svg"/><Relationship Id="rId9" Type="http://schemas.openxmlformats.org/officeDocument/2006/relationships/image" Target="../media/image6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13" Type="http://schemas.openxmlformats.org/officeDocument/2006/relationships/customXml" Target="../ink/ink1.xml"/><Relationship Id="rId3" Type="http://schemas.openxmlformats.org/officeDocument/2006/relationships/hyperlink" Target="#TB!A1"/><Relationship Id="rId21" Type="http://schemas.openxmlformats.org/officeDocument/2006/relationships/customXml" Target="../ink/ink2.xml"/><Relationship Id="rId7" Type="http://schemas.openxmlformats.org/officeDocument/2006/relationships/hyperlink" Target="#Devis!A1"/><Relationship Id="rId12" Type="http://schemas.openxmlformats.org/officeDocument/2006/relationships/image" Target="../media/image5.svg"/><Relationship Id="rId2" Type="http://schemas.openxmlformats.org/officeDocument/2006/relationships/image" Target="../media/image9.svg"/><Relationship Id="rId20" Type="http://schemas.openxmlformats.org/officeDocument/2006/relationships/image" Target="../media/image140.png"/><Relationship Id="rId1" Type="http://schemas.openxmlformats.org/officeDocument/2006/relationships/image" Target="../media/image8.png"/><Relationship Id="rId6" Type="http://schemas.openxmlformats.org/officeDocument/2006/relationships/image" Target="../media/image3.svg"/><Relationship Id="rId11" Type="http://schemas.openxmlformats.org/officeDocument/2006/relationships/image" Target="../media/image4.png"/><Relationship Id="rId24" Type="http://schemas.openxmlformats.org/officeDocument/2006/relationships/chart" Target="../charts/chart1.xml"/><Relationship Id="rId5" Type="http://schemas.openxmlformats.org/officeDocument/2006/relationships/image" Target="../media/image2.png"/><Relationship Id="rId23" Type="http://schemas.openxmlformats.org/officeDocument/2006/relationships/image" Target="../media/image12.svg"/><Relationship Id="rId10" Type="http://schemas.openxmlformats.org/officeDocument/2006/relationships/hyperlink" Target="#Facture!A1"/><Relationship Id="rId4" Type="http://schemas.openxmlformats.org/officeDocument/2006/relationships/image" Target="../media/image10.png"/><Relationship Id="rId9" Type="http://schemas.openxmlformats.org/officeDocument/2006/relationships/image" Target="../media/image7.svg"/><Relationship Id="rId22" Type="http://schemas.openxmlformats.org/officeDocument/2006/relationships/image" Target="../media/image11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Facture!A1"/><Relationship Id="rId3" Type="http://schemas.openxmlformats.org/officeDocument/2006/relationships/image" Target="../media/image2.png"/><Relationship Id="rId7" Type="http://schemas.openxmlformats.org/officeDocument/2006/relationships/image" Target="../media/image7.svg"/><Relationship Id="rId2" Type="http://schemas.openxmlformats.org/officeDocument/2006/relationships/image" Target="../media/image13.png"/><Relationship Id="rId1" Type="http://schemas.openxmlformats.org/officeDocument/2006/relationships/hyperlink" Target="#TB!A1"/><Relationship Id="rId6" Type="http://schemas.openxmlformats.org/officeDocument/2006/relationships/image" Target="../media/image6.png"/><Relationship Id="rId5" Type="http://schemas.openxmlformats.org/officeDocument/2006/relationships/hyperlink" Target="#Devis!A1"/><Relationship Id="rId10" Type="http://schemas.openxmlformats.org/officeDocument/2006/relationships/image" Target="../media/image5.svg"/><Relationship Id="rId4" Type="http://schemas.openxmlformats.org/officeDocument/2006/relationships/image" Target="../media/image3.svg"/><Relationship Id="rId9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</xdr:colOff>
      <xdr:row>0</xdr:row>
      <xdr:rowOff>0</xdr:rowOff>
    </xdr:from>
    <xdr:to>
      <xdr:col>1</xdr:col>
      <xdr:colOff>287981</xdr:colOff>
      <xdr:row>0</xdr:row>
      <xdr:rowOff>876300</xdr:rowOff>
    </xdr:to>
    <xdr:sp macro="" textlink="">
      <xdr:nvSpPr>
        <xdr:cNvPr id="4" name="Organigramme : Délai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78075BC-12C2-E969-14FD-B172CB149C4E}"/>
            </a:ext>
          </a:extLst>
        </xdr:cNvPr>
        <xdr:cNvSpPr/>
      </xdr:nvSpPr>
      <xdr:spPr>
        <a:xfrm>
          <a:off x="1" y="0"/>
          <a:ext cx="1049980" cy="876300"/>
        </a:xfrm>
        <a:prstGeom prst="flowChartDelay">
          <a:avLst/>
        </a:prstGeom>
        <a:gradFill flip="none" rotWithShape="1">
          <a:gsLst>
            <a:gs pos="0">
              <a:schemeClr val="accent3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3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3">
                <a:lumMod val="40000"/>
                <a:lumOff val="60000"/>
                <a:shade val="100000"/>
                <a:satMod val="115000"/>
              </a:schemeClr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absolute">
    <xdr:from>
      <xdr:col>0</xdr:col>
      <xdr:colOff>238126</xdr:colOff>
      <xdr:row>0</xdr:row>
      <xdr:rowOff>123826</xdr:rowOff>
    </xdr:from>
    <xdr:to>
      <xdr:col>0</xdr:col>
      <xdr:colOff>733902</xdr:colOff>
      <xdr:row>0</xdr:row>
      <xdr:rowOff>723900</xdr:rowOff>
    </xdr:to>
    <xdr:pic>
      <xdr:nvPicPr>
        <xdr:cNvPr id="6" name="Imag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6471B09-5807-FC06-9FB5-26B2304B05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6" y="123826"/>
          <a:ext cx="495776" cy="600074"/>
        </a:xfrm>
        <a:prstGeom prst="rect">
          <a:avLst/>
        </a:prstGeom>
      </xdr:spPr>
    </xdr:pic>
    <xdr:clientData/>
  </xdr:twoCellAnchor>
  <xdr:twoCellAnchor editAs="absolute">
    <xdr:from>
      <xdr:col>1</xdr:col>
      <xdr:colOff>466726</xdr:colOff>
      <xdr:row>0</xdr:row>
      <xdr:rowOff>161925</xdr:rowOff>
    </xdr:from>
    <xdr:to>
      <xdr:col>5</xdr:col>
      <xdr:colOff>361950</xdr:colOff>
      <xdr:row>0</xdr:row>
      <xdr:rowOff>754156</xdr:rowOff>
    </xdr:to>
    <xdr:grpSp>
      <xdr:nvGrpSpPr>
        <xdr:cNvPr id="32" name="Groupe 3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D0FC3A5-7DA6-9113-9563-520B1A6EFA02}"/>
            </a:ext>
          </a:extLst>
        </xdr:cNvPr>
        <xdr:cNvGrpSpPr/>
      </xdr:nvGrpSpPr>
      <xdr:grpSpPr>
        <a:xfrm>
          <a:off x="1228726" y="161925"/>
          <a:ext cx="2943224" cy="592231"/>
          <a:chOff x="1228726" y="161925"/>
          <a:chExt cx="2943224" cy="592231"/>
        </a:xfrm>
      </xdr:grpSpPr>
      <xdr:sp macro="" textlink="">
        <xdr:nvSpPr>
          <xdr:cNvPr id="11" name="Rectangle : avec coins arrondis en haut 10">
            <a:extLst>
              <a:ext uri="{FF2B5EF4-FFF2-40B4-BE49-F238E27FC236}">
                <a16:creationId xmlns:a16="http://schemas.microsoft.com/office/drawing/2014/main" id="{5A555C58-60CF-47EF-B946-073C8B765A6F}"/>
              </a:ext>
            </a:extLst>
          </xdr:cNvPr>
          <xdr:cNvSpPr/>
        </xdr:nvSpPr>
        <xdr:spPr>
          <a:xfrm>
            <a:off x="1228726" y="161925"/>
            <a:ext cx="2943224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20000"/>
              <a:lumOff val="8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Tableau de Bord</a:t>
            </a:r>
          </a:p>
        </xdr:txBody>
      </xdr:sp>
      <xdr:sp macro="" textlink="">
        <xdr:nvSpPr>
          <xdr:cNvPr id="12" name="Ellipse 11">
            <a:extLst>
              <a:ext uri="{FF2B5EF4-FFF2-40B4-BE49-F238E27FC236}">
                <a16:creationId xmlns:a16="http://schemas.microsoft.com/office/drawing/2014/main" id="{5DBD037A-DE58-4BE6-A762-B7CC38ADBC52}"/>
              </a:ext>
            </a:extLst>
          </xdr:cNvPr>
          <xdr:cNvSpPr/>
        </xdr:nvSpPr>
        <xdr:spPr>
          <a:xfrm>
            <a:off x="1312483" y="228722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21" name="Graphique 20" descr="Cloche avec un remplissage uni">
            <a:extLst>
              <a:ext uri="{FF2B5EF4-FFF2-40B4-BE49-F238E27FC236}">
                <a16:creationId xmlns:a16="http://schemas.microsoft.com/office/drawing/2014/main" id="{5C81D60F-5149-5C18-695F-53866C191639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323199" y="236359"/>
            <a:ext cx="405240" cy="405240"/>
          </a:xfrm>
          <a:prstGeom prst="rect">
            <a:avLst/>
          </a:prstGeom>
        </xdr:spPr>
      </xdr:pic>
    </xdr:grpSp>
    <xdr:clientData/>
  </xdr:twoCellAnchor>
  <xdr:twoCellAnchor editAs="absolute">
    <xdr:from>
      <xdr:col>6</xdr:col>
      <xdr:colOff>2695576</xdr:colOff>
      <xdr:row>0</xdr:row>
      <xdr:rowOff>171450</xdr:rowOff>
    </xdr:from>
    <xdr:to>
      <xdr:col>10</xdr:col>
      <xdr:colOff>161924</xdr:colOff>
      <xdr:row>0</xdr:row>
      <xdr:rowOff>763681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5C8764A9-14A4-3773-D062-9AB0D7B8F3E4}"/>
            </a:ext>
          </a:extLst>
        </xdr:cNvPr>
        <xdr:cNvGrpSpPr/>
      </xdr:nvGrpSpPr>
      <xdr:grpSpPr>
        <a:xfrm>
          <a:off x="7267576" y="171450"/>
          <a:ext cx="3133723" cy="592231"/>
          <a:chOff x="7267576" y="171450"/>
          <a:chExt cx="3133723" cy="592231"/>
        </a:xfrm>
      </xdr:grpSpPr>
      <xdr:sp macro="" textlink="">
        <xdr:nvSpPr>
          <xdr:cNvPr id="3" name="Rectangle : avec coins arrondis en haut 2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DC7EFACB-2087-4867-8B58-0096547416EA}"/>
              </a:ext>
            </a:extLst>
          </xdr:cNvPr>
          <xdr:cNvSpPr/>
        </xdr:nvSpPr>
        <xdr:spPr>
          <a:xfrm>
            <a:off x="7267576" y="171450"/>
            <a:ext cx="3133723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40000"/>
              <a:lumOff val="6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Liste des Factures</a:t>
            </a:r>
          </a:p>
        </xdr:txBody>
      </xdr:sp>
      <xdr:sp macro="" textlink="">
        <xdr:nvSpPr>
          <xdr:cNvPr id="17" name="Ellipse 16">
            <a:extLst>
              <a:ext uri="{FF2B5EF4-FFF2-40B4-BE49-F238E27FC236}">
                <a16:creationId xmlns:a16="http://schemas.microsoft.com/office/drawing/2014/main" id="{8D19D00A-DDEF-43AE-90DF-98E648531D85}"/>
              </a:ext>
            </a:extLst>
          </xdr:cNvPr>
          <xdr:cNvSpPr/>
        </xdr:nvSpPr>
        <xdr:spPr>
          <a:xfrm>
            <a:off x="7353704" y="245344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25" name="Graphique 24" descr="Tirelire avec un remplissage uni">
            <a:extLst>
              <a:ext uri="{FF2B5EF4-FFF2-40B4-BE49-F238E27FC236}">
                <a16:creationId xmlns:a16="http://schemas.microsoft.com/office/drawing/2014/main" id="{8C3938BC-01A1-6FF7-39E6-9C36CED8AC4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>
            <a:off x="7364016" y="244079"/>
            <a:ext cx="434577" cy="434577"/>
          </a:xfrm>
          <a:prstGeom prst="rect">
            <a:avLst/>
          </a:prstGeom>
        </xdr:spPr>
      </xdr:pic>
    </xdr:grpSp>
    <xdr:clientData/>
  </xdr:twoCellAnchor>
  <xdr:twoCellAnchor editAs="absolute">
    <xdr:from>
      <xdr:col>5</xdr:col>
      <xdr:colOff>561975</xdr:colOff>
      <xdr:row>0</xdr:row>
      <xdr:rowOff>161925</xdr:rowOff>
    </xdr:from>
    <xdr:to>
      <xdr:col>6</xdr:col>
      <xdr:colOff>2524125</xdr:colOff>
      <xdr:row>0</xdr:row>
      <xdr:rowOff>754156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ED841F62-EE92-3F84-7A8C-E50252D3A419}"/>
            </a:ext>
          </a:extLst>
        </xdr:cNvPr>
        <xdr:cNvGrpSpPr/>
      </xdr:nvGrpSpPr>
      <xdr:grpSpPr>
        <a:xfrm>
          <a:off x="4371975" y="161925"/>
          <a:ext cx="2724150" cy="592231"/>
          <a:chOff x="4371975" y="161925"/>
          <a:chExt cx="2724150" cy="592231"/>
        </a:xfrm>
      </xdr:grpSpPr>
      <xdr:sp macro="" textlink="">
        <xdr:nvSpPr>
          <xdr:cNvPr id="13" name="Rectangle : avec coins arrondis en haut 12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D2FBD9D7-6C58-4CA6-BE98-FF1392B2A7E5}"/>
              </a:ext>
            </a:extLst>
          </xdr:cNvPr>
          <xdr:cNvSpPr/>
        </xdr:nvSpPr>
        <xdr:spPr>
          <a:xfrm>
            <a:off x="4371975" y="161925"/>
            <a:ext cx="2724150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40000"/>
              <a:lumOff val="6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Liste des Devis</a:t>
            </a:r>
          </a:p>
        </xdr:txBody>
      </xdr:sp>
      <xdr:sp macro="" textlink="">
        <xdr:nvSpPr>
          <xdr:cNvPr id="16" name="Ellipse 15">
            <a:extLst>
              <a:ext uri="{FF2B5EF4-FFF2-40B4-BE49-F238E27FC236}">
                <a16:creationId xmlns:a16="http://schemas.microsoft.com/office/drawing/2014/main" id="{79280E89-41F2-48C2-ACF6-C55EB678CDC9}"/>
              </a:ext>
            </a:extLst>
          </xdr:cNvPr>
          <xdr:cNvSpPr/>
        </xdr:nvSpPr>
        <xdr:spPr>
          <a:xfrm>
            <a:off x="4446622" y="232035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31" name="Graphique 30" descr="Gant de boxe avec un remplissage uni">
            <a:extLst>
              <a:ext uri="{FF2B5EF4-FFF2-40B4-BE49-F238E27FC236}">
                <a16:creationId xmlns:a16="http://schemas.microsoft.com/office/drawing/2014/main" id="{619C9E94-3149-1BC5-49AF-8D26E4AC9CA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>
            <a:extLs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 rot="5400000">
            <a:off x="4454509" y="243805"/>
            <a:ext cx="413658" cy="413658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5955</xdr:colOff>
      <xdr:row>12</xdr:row>
      <xdr:rowOff>340805</xdr:rowOff>
    </xdr:from>
    <xdr:to>
      <xdr:col>8</xdr:col>
      <xdr:colOff>1194683</xdr:colOff>
      <xdr:row>13</xdr:row>
      <xdr:rowOff>406747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DA5D5B11-E1DE-6640-F90C-569AAFA04EEF}"/>
            </a:ext>
          </a:extLst>
        </xdr:cNvPr>
        <xdr:cNvGrpSpPr/>
      </xdr:nvGrpSpPr>
      <xdr:grpSpPr>
        <a:xfrm>
          <a:off x="1282305" y="4407980"/>
          <a:ext cx="8008628" cy="446942"/>
          <a:chOff x="1276352" y="5790467"/>
          <a:chExt cx="8011255" cy="446942"/>
        </a:xfrm>
      </xdr:grpSpPr>
      <xdr:grpSp>
        <xdr:nvGrpSpPr>
          <xdr:cNvPr id="33" name="Groupe 32">
            <a:extLst>
              <a:ext uri="{FF2B5EF4-FFF2-40B4-BE49-F238E27FC236}">
                <a16:creationId xmlns:a16="http://schemas.microsoft.com/office/drawing/2014/main" id="{478F5BCE-9434-42E9-CD35-62BEA1B1A926}"/>
              </a:ext>
            </a:extLst>
          </xdr:cNvPr>
          <xdr:cNvGrpSpPr/>
        </xdr:nvGrpSpPr>
        <xdr:grpSpPr>
          <a:xfrm>
            <a:off x="1276352" y="5790467"/>
            <a:ext cx="8011255" cy="446942"/>
            <a:chOff x="1276352" y="5790467"/>
            <a:chExt cx="8011255" cy="446942"/>
          </a:xfrm>
        </xdr:grpSpPr>
        <xdr:sp macro="" textlink="">
          <xdr:nvSpPr>
            <xdr:cNvPr id="51" name="Rectangle : coins arrondis 50">
              <a:extLst>
                <a:ext uri="{FF2B5EF4-FFF2-40B4-BE49-F238E27FC236}">
                  <a16:creationId xmlns:a16="http://schemas.microsoft.com/office/drawing/2014/main" id="{283D6A20-761C-4602-AC65-13C7326DBB51}"/>
                </a:ext>
              </a:extLst>
            </xdr:cNvPr>
            <xdr:cNvSpPr/>
          </xdr:nvSpPr>
          <xdr:spPr>
            <a:xfrm>
              <a:off x="1276352" y="5790467"/>
              <a:ext cx="8011255" cy="446942"/>
            </a:xfrm>
            <a:prstGeom prst="roundRect">
              <a:avLst>
                <a:gd name="adj" fmla="val 39584"/>
              </a:avLst>
            </a:prstGeom>
            <a:solidFill>
              <a:schemeClr val="bg1">
                <a:lumMod val="95000"/>
              </a:schemeClr>
            </a:solidFill>
            <a:ln>
              <a:noFill/>
            </a:ln>
            <a:effectLst>
              <a:outerShdw blurRad="50800" dist="38100" dir="8100000" algn="tr" rotWithShape="0">
                <a:prstClr val="black">
                  <a:alpha val="40000"/>
                </a:prstClr>
              </a:outerShdw>
            </a:effectLst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CH" sz="1600" b="1">
                  <a:solidFill>
                    <a:srgbClr val="001E2C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Filtré par  :</a:t>
              </a:r>
            </a:p>
          </xdr:txBody>
        </xdr:sp>
        <xdr:sp macro="[0]!Filtre_vert_devis" textlink="">
          <xdr:nvSpPr>
            <xdr:cNvPr id="53" name="Rectangle : avec coins arrondis en haut 52">
              <a:extLst>
                <a:ext uri="{FF2B5EF4-FFF2-40B4-BE49-F238E27FC236}">
                  <a16:creationId xmlns:a16="http://schemas.microsoft.com/office/drawing/2014/main" id="{30749058-43E3-491C-9847-40A3EF5CAA44}"/>
                </a:ext>
              </a:extLst>
            </xdr:cNvPr>
            <xdr:cNvSpPr/>
          </xdr:nvSpPr>
          <xdr:spPr>
            <a:xfrm>
              <a:off x="2563318" y="5901837"/>
              <a:ext cx="1517278" cy="257175"/>
            </a:xfrm>
            <a:prstGeom prst="round2SameRect">
              <a:avLst>
                <a:gd name="adj1" fmla="val 50000"/>
                <a:gd name="adj2" fmla="val 50000"/>
              </a:avLst>
            </a:prstGeom>
            <a:solidFill>
              <a:schemeClr val="accent6">
                <a:lumMod val="75000"/>
              </a:schemeClr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CH" sz="1600" b="1">
                  <a:solidFill>
                    <a:srgbClr val="001E2C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Devis</a:t>
              </a:r>
              <a:r>
                <a:rPr lang="fr-CH" sz="1600" b="1" baseline="0">
                  <a:solidFill>
                    <a:srgbClr val="001E2C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 Accepté</a:t>
              </a:r>
              <a:endPara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endParaRPr>
            </a:p>
          </xdr:txBody>
        </xdr:sp>
        <xdr:sp macro="[0]!Filtre_devis_ouvers" textlink="">
          <xdr:nvSpPr>
            <xdr:cNvPr id="54" name="Rectangle : avec coins arrondis en haut 53">
              <a:extLst>
                <a:ext uri="{FF2B5EF4-FFF2-40B4-BE49-F238E27FC236}">
                  <a16:creationId xmlns:a16="http://schemas.microsoft.com/office/drawing/2014/main" id="{776B7C11-0F0D-4A1F-BD79-C021EBC27AB2}"/>
                </a:ext>
              </a:extLst>
            </xdr:cNvPr>
            <xdr:cNvSpPr/>
          </xdr:nvSpPr>
          <xdr:spPr>
            <a:xfrm>
              <a:off x="4260839" y="5892313"/>
              <a:ext cx="1521068" cy="266700"/>
            </a:xfrm>
            <a:prstGeom prst="round2SameRect">
              <a:avLst>
                <a:gd name="adj1" fmla="val 50000"/>
                <a:gd name="adj2" fmla="val 50000"/>
              </a:avLst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CH" sz="1600" b="1">
                  <a:solidFill>
                    <a:srgbClr val="001E2C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Devis Ouvert</a:t>
              </a:r>
            </a:p>
          </xdr:txBody>
        </xdr:sp>
        <xdr:sp macro="[0]!Filtre_bleu_devis" textlink="">
          <xdr:nvSpPr>
            <xdr:cNvPr id="56" name="Rectangle : avec coins arrondis en haut 55">
              <a:extLst>
                <a:ext uri="{FF2B5EF4-FFF2-40B4-BE49-F238E27FC236}">
                  <a16:creationId xmlns:a16="http://schemas.microsoft.com/office/drawing/2014/main" id="{1F67BB0E-039E-4A45-BE05-AE535379E139}"/>
                </a:ext>
              </a:extLst>
            </xdr:cNvPr>
            <xdr:cNvSpPr/>
          </xdr:nvSpPr>
          <xdr:spPr>
            <a:xfrm>
              <a:off x="5967278" y="5884984"/>
              <a:ext cx="1514476" cy="266701"/>
            </a:xfrm>
            <a:prstGeom prst="round2SameRect">
              <a:avLst>
                <a:gd name="adj1" fmla="val 50000"/>
                <a:gd name="adj2" fmla="val 50000"/>
              </a:avLst>
            </a:prstGeom>
            <a:solidFill>
              <a:schemeClr val="accent1">
                <a:lumMod val="75000"/>
              </a:schemeClr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CH" sz="1600" b="1">
                  <a:solidFill>
                    <a:srgbClr val="001E2C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Repoussé</a:t>
              </a:r>
            </a:p>
          </xdr:txBody>
        </xdr:sp>
      </xdr:grpSp>
      <xdr:sp macro="[0]!Filtre_rouge_devis" textlink="">
        <xdr:nvSpPr>
          <xdr:cNvPr id="57" name="Rectangle : avec coins arrondis en haut 56">
            <a:extLst>
              <a:ext uri="{FF2B5EF4-FFF2-40B4-BE49-F238E27FC236}">
                <a16:creationId xmlns:a16="http://schemas.microsoft.com/office/drawing/2014/main" id="{F3CBD4FF-1934-4248-AAB6-2C7A9EDEC219}"/>
              </a:ext>
            </a:extLst>
          </xdr:cNvPr>
          <xdr:cNvSpPr/>
        </xdr:nvSpPr>
        <xdr:spPr>
          <a:xfrm>
            <a:off x="7656867" y="5877659"/>
            <a:ext cx="1513009" cy="266700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rgbClr val="C00000"/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Devis Refusé</a:t>
            </a:r>
          </a:p>
        </xdr:txBody>
      </xdr:sp>
    </xdr:grpSp>
    <xdr:clientData/>
  </xdr:twoCellAnchor>
  <xdr:twoCellAnchor editAs="absolute">
    <xdr:from>
      <xdr:col>8</xdr:col>
      <xdr:colOff>284223</xdr:colOff>
      <xdr:row>10</xdr:row>
      <xdr:rowOff>403478</xdr:rowOff>
    </xdr:from>
    <xdr:to>
      <xdr:col>8</xdr:col>
      <xdr:colOff>847725</xdr:colOff>
      <xdr:row>12</xdr:row>
      <xdr:rowOff>42167</xdr:rowOff>
    </xdr:to>
    <xdr:grpSp>
      <xdr:nvGrpSpPr>
        <xdr:cNvPr id="63" name="Groupe 62">
          <a:extLst>
            <a:ext uri="{FF2B5EF4-FFF2-40B4-BE49-F238E27FC236}">
              <a16:creationId xmlns:a16="http://schemas.microsoft.com/office/drawing/2014/main" id="{91E95E9D-EB89-FE5B-0C0A-0812ED747D8A}"/>
            </a:ext>
          </a:extLst>
        </xdr:cNvPr>
        <xdr:cNvGrpSpPr/>
      </xdr:nvGrpSpPr>
      <xdr:grpSpPr>
        <a:xfrm>
          <a:off x="8380473" y="3546728"/>
          <a:ext cx="563502" cy="562614"/>
          <a:chOff x="8867775" y="4648200"/>
          <a:chExt cx="666750" cy="666750"/>
        </a:xfrm>
      </xdr:grpSpPr>
      <xdr:sp macro="[0]!Supprimer_filtre_devis" textlink="">
        <xdr:nvSpPr>
          <xdr:cNvPr id="62" name="Organigramme : Connecteur 61">
            <a:extLst>
              <a:ext uri="{FF2B5EF4-FFF2-40B4-BE49-F238E27FC236}">
                <a16:creationId xmlns:a16="http://schemas.microsoft.com/office/drawing/2014/main" id="{A7BB7253-1AAD-D326-A67A-5AD965825B2D}"/>
              </a:ext>
            </a:extLst>
          </xdr:cNvPr>
          <xdr:cNvSpPr/>
        </xdr:nvSpPr>
        <xdr:spPr>
          <a:xfrm>
            <a:off x="8867775" y="4648200"/>
            <a:ext cx="666750" cy="666750"/>
          </a:xfrm>
          <a:prstGeom prst="flowChartConnector">
            <a:avLst/>
          </a:prstGeom>
        </xdr:spPr>
        <xdr:style>
          <a:lnRef idx="2">
            <a:schemeClr val="dk1">
              <a:shade val="15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 macro="[0]!Supprimer_filtre_devis">
        <xdr:nvPicPr>
          <xdr:cNvPr id="61" name="Graphique 60" descr="Fermer avec un remplissage uni">
            <a:extLst>
              <a:ext uri="{FF2B5EF4-FFF2-40B4-BE49-F238E27FC236}">
                <a16:creationId xmlns:a16="http://schemas.microsoft.com/office/drawing/2014/main" id="{6C4A8719-80EF-6AFC-E576-8E86B275D88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963026" y="4743451"/>
            <a:ext cx="495300" cy="495300"/>
          </a:xfrm>
          <a:prstGeom prst="rect">
            <a:avLst/>
          </a:prstGeom>
        </xdr:spPr>
      </xdr:pic>
    </xdr:grpSp>
    <xdr:clientData/>
  </xdr:twoCellAnchor>
  <xdr:twoCellAnchor editAs="absolute">
    <xdr:from>
      <xdr:col>0</xdr:col>
      <xdr:colOff>0</xdr:colOff>
      <xdr:row>0</xdr:row>
      <xdr:rowOff>0</xdr:rowOff>
    </xdr:from>
    <xdr:to>
      <xdr:col>0</xdr:col>
      <xdr:colOff>1048040</xdr:colOff>
      <xdr:row>0</xdr:row>
      <xdr:rowOff>876300</xdr:rowOff>
    </xdr:to>
    <xdr:sp macro="" textlink="">
      <xdr:nvSpPr>
        <xdr:cNvPr id="16" name="Organigramme : Délai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1C0A37E-B97B-4E8F-AB60-FB4837E00234}"/>
            </a:ext>
          </a:extLst>
        </xdr:cNvPr>
        <xdr:cNvSpPr/>
      </xdr:nvSpPr>
      <xdr:spPr>
        <a:xfrm>
          <a:off x="0" y="0"/>
          <a:ext cx="1044377" cy="876300"/>
        </a:xfrm>
        <a:prstGeom prst="flowChartDelay">
          <a:avLst/>
        </a:prstGeom>
        <a:gradFill flip="none" rotWithShape="1">
          <a:gsLst>
            <a:gs pos="0">
              <a:schemeClr val="accent3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3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3">
                <a:lumMod val="40000"/>
                <a:lumOff val="60000"/>
                <a:shade val="100000"/>
                <a:satMod val="115000"/>
              </a:schemeClr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absolute">
    <xdr:from>
      <xdr:col>0</xdr:col>
      <xdr:colOff>249848</xdr:colOff>
      <xdr:row>0</xdr:row>
      <xdr:rowOff>123825</xdr:rowOff>
    </xdr:from>
    <xdr:to>
      <xdr:col>0</xdr:col>
      <xdr:colOff>740021</xdr:colOff>
      <xdr:row>0</xdr:row>
      <xdr:rowOff>723899</xdr:rowOff>
    </xdr:to>
    <xdr:pic>
      <xdr:nvPicPr>
        <xdr:cNvPr id="17" name="Image 1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7B806DA-2886-48A5-B27E-658A4A87E2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123825"/>
          <a:ext cx="490173" cy="600074"/>
        </a:xfrm>
        <a:prstGeom prst="rect">
          <a:avLst/>
        </a:prstGeom>
      </xdr:spPr>
    </xdr:pic>
    <xdr:clientData/>
  </xdr:twoCellAnchor>
  <xdr:twoCellAnchor editAs="absolute">
    <xdr:from>
      <xdr:col>0</xdr:col>
      <xdr:colOff>1264754</xdr:colOff>
      <xdr:row>0</xdr:row>
      <xdr:rowOff>171450</xdr:rowOff>
    </xdr:from>
    <xdr:to>
      <xdr:col>4</xdr:col>
      <xdr:colOff>255649</xdr:colOff>
      <xdr:row>0</xdr:row>
      <xdr:rowOff>763681</xdr:rowOff>
    </xdr:to>
    <xdr:grpSp>
      <xdr:nvGrpSpPr>
        <xdr:cNvPr id="23" name="Groupe 2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6A7CFB3-5F07-4228-BC9F-95E9EDF626A7}"/>
            </a:ext>
          </a:extLst>
        </xdr:cNvPr>
        <xdr:cNvGrpSpPr/>
      </xdr:nvGrpSpPr>
      <xdr:grpSpPr>
        <a:xfrm>
          <a:off x="1264754" y="171450"/>
          <a:ext cx="2934245" cy="592231"/>
          <a:chOff x="1228726" y="161925"/>
          <a:chExt cx="2943224" cy="592231"/>
        </a:xfrm>
      </xdr:grpSpPr>
      <xdr:sp macro="" textlink="">
        <xdr:nvSpPr>
          <xdr:cNvPr id="24" name="Rectangle : avec coins arrondis en haut 23">
            <a:extLst>
              <a:ext uri="{FF2B5EF4-FFF2-40B4-BE49-F238E27FC236}">
                <a16:creationId xmlns:a16="http://schemas.microsoft.com/office/drawing/2014/main" id="{79D1F0CF-47BC-7575-5530-4198C17FDDBA}"/>
              </a:ext>
            </a:extLst>
          </xdr:cNvPr>
          <xdr:cNvSpPr/>
        </xdr:nvSpPr>
        <xdr:spPr>
          <a:xfrm>
            <a:off x="1228726" y="161925"/>
            <a:ext cx="2943224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40000"/>
              <a:lumOff val="6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Tableau de Bord</a:t>
            </a:r>
          </a:p>
        </xdr:txBody>
      </xdr:sp>
      <xdr:sp macro="" textlink="">
        <xdr:nvSpPr>
          <xdr:cNvPr id="25" name="Ellipse 24">
            <a:extLst>
              <a:ext uri="{FF2B5EF4-FFF2-40B4-BE49-F238E27FC236}">
                <a16:creationId xmlns:a16="http://schemas.microsoft.com/office/drawing/2014/main" id="{4D27AA38-66AC-C3A2-7FF2-D60802A4D058}"/>
              </a:ext>
            </a:extLst>
          </xdr:cNvPr>
          <xdr:cNvSpPr/>
        </xdr:nvSpPr>
        <xdr:spPr>
          <a:xfrm>
            <a:off x="1312483" y="228722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26" name="Graphique 25" descr="Cloche avec un remplissage uni">
            <a:extLst>
              <a:ext uri="{FF2B5EF4-FFF2-40B4-BE49-F238E27FC236}">
                <a16:creationId xmlns:a16="http://schemas.microsoft.com/office/drawing/2014/main" id="{F30C6091-A639-AA79-61BC-D4B9E1CCDD5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1323199" y="236359"/>
            <a:ext cx="405240" cy="405240"/>
          </a:xfrm>
          <a:prstGeom prst="rect">
            <a:avLst/>
          </a:prstGeom>
        </xdr:spPr>
      </xdr:pic>
    </xdr:grpSp>
    <xdr:clientData/>
  </xdr:twoCellAnchor>
  <xdr:twoCellAnchor editAs="absolute">
    <xdr:from>
      <xdr:col>4</xdr:col>
      <xdr:colOff>495095</xdr:colOff>
      <xdr:row>0</xdr:row>
      <xdr:rowOff>180975</xdr:rowOff>
    </xdr:from>
    <xdr:to>
      <xdr:col>7</xdr:col>
      <xdr:colOff>650424</xdr:colOff>
      <xdr:row>0</xdr:row>
      <xdr:rowOff>773206</xdr:rowOff>
    </xdr:to>
    <xdr:grpSp>
      <xdr:nvGrpSpPr>
        <xdr:cNvPr id="27" name="Groupe 2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2FAE7030-3E0A-4F59-8CE3-F1BE8315495A}"/>
            </a:ext>
          </a:extLst>
        </xdr:cNvPr>
        <xdr:cNvGrpSpPr/>
      </xdr:nvGrpSpPr>
      <xdr:grpSpPr>
        <a:xfrm>
          <a:off x="4438445" y="180975"/>
          <a:ext cx="2727079" cy="592231"/>
          <a:chOff x="4371975" y="161925"/>
          <a:chExt cx="2724150" cy="592231"/>
        </a:xfrm>
      </xdr:grpSpPr>
      <xdr:sp macro="" textlink="">
        <xdr:nvSpPr>
          <xdr:cNvPr id="28" name="Rectangle : avec coins arrondis en haut 27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69117514-8225-1C7A-C354-AD612C0F7B66}"/>
              </a:ext>
            </a:extLst>
          </xdr:cNvPr>
          <xdr:cNvSpPr/>
        </xdr:nvSpPr>
        <xdr:spPr>
          <a:xfrm>
            <a:off x="4371975" y="161925"/>
            <a:ext cx="2724150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20000"/>
              <a:lumOff val="8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Liste des Devis</a:t>
            </a:r>
          </a:p>
        </xdr:txBody>
      </xdr:sp>
      <xdr:sp macro="" textlink="">
        <xdr:nvSpPr>
          <xdr:cNvPr id="29" name="Ellipse 28">
            <a:extLst>
              <a:ext uri="{FF2B5EF4-FFF2-40B4-BE49-F238E27FC236}">
                <a16:creationId xmlns:a16="http://schemas.microsoft.com/office/drawing/2014/main" id="{279AAEE9-2418-624E-84C2-B23BD023CD0B}"/>
              </a:ext>
            </a:extLst>
          </xdr:cNvPr>
          <xdr:cNvSpPr/>
        </xdr:nvSpPr>
        <xdr:spPr>
          <a:xfrm>
            <a:off x="4446622" y="232035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30" name="Graphique 29" descr="Gant de boxe avec un remplissage uni">
            <a:extLst>
              <a:ext uri="{FF2B5EF4-FFF2-40B4-BE49-F238E27FC236}">
                <a16:creationId xmlns:a16="http://schemas.microsoft.com/office/drawing/2014/main" id="{7D808C57-3B44-CDC1-769F-DD36CBA23D3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extLst>
              <a:ext uri="{96DAC541-7B7A-43D3-8B79-37D633B846F1}">
                <asvg:svgBlip xmlns:asvg="http://schemas.microsoft.com/office/drawing/2016/SVG/main" r:embed="rId9"/>
              </a:ext>
            </a:extLst>
          </a:blip>
          <a:stretch>
            <a:fillRect/>
          </a:stretch>
        </xdr:blipFill>
        <xdr:spPr>
          <a:xfrm rot="5400000">
            <a:off x="4454509" y="243805"/>
            <a:ext cx="413658" cy="413658"/>
          </a:xfrm>
          <a:prstGeom prst="rect">
            <a:avLst/>
          </a:prstGeom>
        </xdr:spPr>
      </xdr:pic>
    </xdr:grpSp>
    <xdr:clientData/>
  </xdr:twoCellAnchor>
  <xdr:twoCellAnchor editAs="absolute">
    <xdr:from>
      <xdr:col>7</xdr:col>
      <xdr:colOff>926649</xdr:colOff>
      <xdr:row>0</xdr:row>
      <xdr:rowOff>180975</xdr:rowOff>
    </xdr:from>
    <xdr:to>
      <xdr:col>9</xdr:col>
      <xdr:colOff>896001</xdr:colOff>
      <xdr:row>0</xdr:row>
      <xdr:rowOff>773206</xdr:rowOff>
    </xdr:to>
    <xdr:grpSp>
      <xdr:nvGrpSpPr>
        <xdr:cNvPr id="35" name="Groupe 3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0993AC1-B0C5-4FAD-B693-7AC76FD1E771}"/>
            </a:ext>
          </a:extLst>
        </xdr:cNvPr>
        <xdr:cNvGrpSpPr/>
      </xdr:nvGrpSpPr>
      <xdr:grpSpPr>
        <a:xfrm>
          <a:off x="7441749" y="180975"/>
          <a:ext cx="3131652" cy="592231"/>
          <a:chOff x="7267576" y="171450"/>
          <a:chExt cx="3133723" cy="592231"/>
        </a:xfrm>
      </xdr:grpSpPr>
      <xdr:sp macro="" textlink="">
        <xdr:nvSpPr>
          <xdr:cNvPr id="36" name="Rectangle : avec coins arrondis en haut 35">
            <a:hlinkClick xmlns:r="http://schemas.openxmlformats.org/officeDocument/2006/relationships" r:id="rId10"/>
            <a:extLst>
              <a:ext uri="{FF2B5EF4-FFF2-40B4-BE49-F238E27FC236}">
                <a16:creationId xmlns:a16="http://schemas.microsoft.com/office/drawing/2014/main" id="{7FB442A1-1BCE-FC8B-7E7E-FAE849A25B9F}"/>
              </a:ext>
            </a:extLst>
          </xdr:cNvPr>
          <xdr:cNvSpPr/>
        </xdr:nvSpPr>
        <xdr:spPr>
          <a:xfrm>
            <a:off x="7267576" y="171450"/>
            <a:ext cx="3133723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40000"/>
              <a:lumOff val="6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Liste des Factures</a:t>
            </a:r>
          </a:p>
        </xdr:txBody>
      </xdr:sp>
      <xdr:sp macro="" textlink="">
        <xdr:nvSpPr>
          <xdr:cNvPr id="37" name="Ellipse 36">
            <a:extLst>
              <a:ext uri="{FF2B5EF4-FFF2-40B4-BE49-F238E27FC236}">
                <a16:creationId xmlns:a16="http://schemas.microsoft.com/office/drawing/2014/main" id="{E8E6CD59-D7B0-4B96-A3F2-A8F2FD98F2F4}"/>
              </a:ext>
            </a:extLst>
          </xdr:cNvPr>
          <xdr:cNvSpPr/>
        </xdr:nvSpPr>
        <xdr:spPr>
          <a:xfrm>
            <a:off x="7353704" y="245344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38" name="Graphique 37" descr="Tirelire avec un remplissage uni">
            <a:extLst>
              <a:ext uri="{FF2B5EF4-FFF2-40B4-BE49-F238E27FC236}">
                <a16:creationId xmlns:a16="http://schemas.microsoft.com/office/drawing/2014/main" id="{7A2BE442-74E5-E08A-4C2C-FF80281414F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>
            <a:extLst>
              <a:ext uri="{96DAC541-7B7A-43D3-8B79-37D633B846F1}">
                <asvg:svgBlip xmlns:asvg="http://schemas.microsoft.com/office/drawing/2016/SVG/main" r:embed="rId12"/>
              </a:ext>
            </a:extLst>
          </a:blip>
          <a:stretch>
            <a:fillRect/>
          </a:stretch>
        </xdr:blipFill>
        <xdr:spPr>
          <a:xfrm>
            <a:off x="7364016" y="244079"/>
            <a:ext cx="434577" cy="434577"/>
          </a:xfrm>
          <a:prstGeom prst="rect">
            <a:avLst/>
          </a:prstGeom>
        </xdr:spPr>
      </xdr:pic>
    </xdr:grpSp>
    <xdr:clientData/>
  </xdr:twoCellAnchor>
  <xdr:twoCellAnchor editAs="oneCell">
    <xdr:from>
      <xdr:col>0</xdr:col>
      <xdr:colOff>0</xdr:colOff>
      <xdr:row>21</xdr:row>
      <xdr:rowOff>111686</xdr:rowOff>
    </xdr:from>
    <xdr:to>
      <xdr:col>0</xdr:col>
      <xdr:colOff>360</xdr:colOff>
      <xdr:row>21</xdr:row>
      <xdr:rowOff>112046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73" name="Encre 72">
              <a:extLst>
                <a:ext uri="{FF2B5EF4-FFF2-40B4-BE49-F238E27FC236}">
                  <a16:creationId xmlns:a16="http://schemas.microsoft.com/office/drawing/2014/main" id="{EB4CC72D-6CD3-3F17-989C-E7D80D53E590}"/>
                </a:ext>
              </a:extLst>
            </xdr14:cNvPr>
            <xdr14:cNvContentPartPr/>
          </xdr14:nvContentPartPr>
          <xdr14:nvPr macro=""/>
          <xdr14:xfrm>
            <a:off x="1047600" y="8093636"/>
            <a:ext cx="360" cy="360"/>
          </xdr14:xfrm>
        </xdr:contentPart>
      </mc:Choice>
      <mc:Fallback xmlns="">
        <xdr:pic>
          <xdr:nvPicPr>
            <xdr:cNvPr id="73" name="Encre 72">
              <a:extLst>
                <a:ext uri="{FF2B5EF4-FFF2-40B4-BE49-F238E27FC236}">
                  <a16:creationId xmlns:a16="http://schemas.microsoft.com/office/drawing/2014/main" id="{EB4CC72D-6CD3-3F17-989C-E7D80D53E590}"/>
                </a:ext>
              </a:extLst>
            </xdr:cNvPr>
            <xdr:cNvPicPr/>
          </xdr:nvPicPr>
          <xdr:blipFill>
            <a:blip xmlns:r="http://schemas.openxmlformats.org/officeDocument/2006/relationships" r:embed="rId20"/>
            <a:stretch>
              <a:fillRect/>
            </a:stretch>
          </xdr:blipFill>
          <xdr:spPr>
            <a:xfrm>
              <a:off x="1041480" y="8087516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0</xdr:col>
      <xdr:colOff>0</xdr:colOff>
      <xdr:row>15</xdr:row>
      <xdr:rowOff>552191</xdr:rowOff>
    </xdr:from>
    <xdr:to>
      <xdr:col>0</xdr:col>
      <xdr:colOff>2558</xdr:colOff>
      <xdr:row>16</xdr:row>
      <xdr:rowOff>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1">
          <xdr14:nvContentPartPr>
            <xdr14:cNvPr id="74" name="Encre 73">
              <a:extLst>
                <a:ext uri="{FF2B5EF4-FFF2-40B4-BE49-F238E27FC236}">
                  <a16:creationId xmlns:a16="http://schemas.microsoft.com/office/drawing/2014/main" id="{E430C404-1AB1-287E-84E0-24F0D8AA236E}"/>
                </a:ext>
              </a:extLst>
            </xdr14:cNvPr>
            <xdr14:cNvContentPartPr/>
          </xdr14:nvContentPartPr>
          <xdr14:nvPr macro=""/>
          <xdr14:xfrm>
            <a:off x="414000" y="6962516"/>
            <a:ext cx="360" cy="360"/>
          </xdr14:xfrm>
        </xdr:contentPart>
      </mc:Choice>
      <mc:Fallback xmlns="">
        <xdr:pic>
          <xdr:nvPicPr>
            <xdr:cNvPr id="74" name="Encre 73">
              <a:extLst>
                <a:ext uri="{FF2B5EF4-FFF2-40B4-BE49-F238E27FC236}">
                  <a16:creationId xmlns:a16="http://schemas.microsoft.com/office/drawing/2014/main" id="{E430C404-1AB1-287E-84E0-24F0D8AA236E}"/>
                </a:ext>
              </a:extLst>
            </xdr:cNvPr>
            <xdr:cNvPicPr/>
          </xdr:nvPicPr>
          <xdr:blipFill>
            <a:blip xmlns:r="http://schemas.openxmlformats.org/officeDocument/2006/relationships" r:embed="rId20"/>
            <a:stretch>
              <a:fillRect/>
            </a:stretch>
          </xdr:blipFill>
          <xdr:spPr>
            <a:xfrm>
              <a:off x="407880" y="6956396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absolute">
    <xdr:from>
      <xdr:col>1</xdr:col>
      <xdr:colOff>13138</xdr:colOff>
      <xdr:row>2</xdr:row>
      <xdr:rowOff>113109</xdr:rowOff>
    </xdr:from>
    <xdr:to>
      <xdr:col>3</xdr:col>
      <xdr:colOff>1208485</xdr:colOff>
      <xdr:row>4</xdr:row>
      <xdr:rowOff>5953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9D9579A2-F78D-2AB7-3548-D89F31BE0609}"/>
            </a:ext>
          </a:extLst>
        </xdr:cNvPr>
        <xdr:cNvSpPr/>
      </xdr:nvSpPr>
      <xdr:spPr>
        <a:xfrm>
          <a:off x="1287517" y="1269247"/>
          <a:ext cx="2607675" cy="286982"/>
        </a:xfrm>
        <a:prstGeom prst="roundRect">
          <a:avLst>
            <a:gd name="adj" fmla="val 48535"/>
          </a:avLst>
        </a:prstGeom>
        <a:solidFill>
          <a:schemeClr val="bg1">
            <a:lumMod val="95000"/>
          </a:schemeClr>
        </a:soli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CH" sz="16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N°</a:t>
          </a:r>
          <a:r>
            <a:rPr lang="fr-CH" sz="16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de Devis :</a:t>
          </a:r>
          <a:endParaRPr lang="fr-CH" sz="16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</xdr:col>
      <xdr:colOff>233757</xdr:colOff>
      <xdr:row>2</xdr:row>
      <xdr:rowOff>11719</xdr:rowOff>
    </xdr:from>
    <xdr:to>
      <xdr:col>1</xdr:col>
      <xdr:colOff>706721</xdr:colOff>
      <xdr:row>4</xdr:row>
      <xdr:rowOff>104006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5665C46F-4E9B-79DD-8A28-A39C2561858C}"/>
            </a:ext>
          </a:extLst>
        </xdr:cNvPr>
        <xdr:cNvSpPr/>
      </xdr:nvSpPr>
      <xdr:spPr>
        <a:xfrm>
          <a:off x="1508136" y="1167857"/>
          <a:ext cx="472964" cy="486425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absolute">
    <xdr:from>
      <xdr:col>1</xdr:col>
      <xdr:colOff>278621</xdr:colOff>
      <xdr:row>2</xdr:row>
      <xdr:rowOff>37995</xdr:rowOff>
    </xdr:from>
    <xdr:to>
      <xdr:col>1</xdr:col>
      <xdr:colOff>705602</xdr:colOff>
      <xdr:row>4</xdr:row>
      <xdr:rowOff>68901</xdr:rowOff>
    </xdr:to>
    <xdr:pic>
      <xdr:nvPicPr>
        <xdr:cNvPr id="19" name="Graphique 18" descr="Recherche de dossiers avec un remplissage uni">
          <a:extLst>
            <a:ext uri="{FF2B5EF4-FFF2-40B4-BE49-F238E27FC236}">
              <a16:creationId xmlns:a16="http://schemas.microsoft.com/office/drawing/2014/main" id="{3FF7EC6D-8392-559B-0ECC-B4A07F4AD9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96DAC541-7B7A-43D3-8B79-37D633B846F1}">
              <asvg:svgBlip xmlns:asvg="http://schemas.microsoft.com/office/drawing/2016/SVG/main" r:embed="rId23"/>
            </a:ext>
          </a:extLst>
        </a:blip>
        <a:stretch>
          <a:fillRect/>
        </a:stretch>
      </xdr:blipFill>
      <xdr:spPr>
        <a:xfrm>
          <a:off x="1553000" y="1194133"/>
          <a:ext cx="426981" cy="425044"/>
        </a:xfrm>
        <a:prstGeom prst="rect">
          <a:avLst/>
        </a:prstGeom>
      </xdr:spPr>
    </xdr:pic>
    <xdr:clientData/>
  </xdr:twoCellAnchor>
  <xdr:twoCellAnchor editAs="absolute">
    <xdr:from>
      <xdr:col>1</xdr:col>
      <xdr:colOff>13138</xdr:colOff>
      <xdr:row>4</xdr:row>
      <xdr:rowOff>263163</xdr:rowOff>
    </xdr:from>
    <xdr:to>
      <xdr:col>3</xdr:col>
      <xdr:colOff>1208485</xdr:colOff>
      <xdr:row>6</xdr:row>
      <xdr:rowOff>11694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7A8C1DB-2774-4236-97A8-CF3C3769BD40}"/>
            </a:ext>
          </a:extLst>
        </xdr:cNvPr>
        <xdr:cNvSpPr/>
      </xdr:nvSpPr>
      <xdr:spPr>
        <a:xfrm>
          <a:off x="1287517" y="1813439"/>
          <a:ext cx="2607675" cy="287186"/>
        </a:xfrm>
        <a:prstGeom prst="roundRect">
          <a:avLst>
            <a:gd name="adj" fmla="val 48535"/>
          </a:avLst>
        </a:prstGeom>
        <a:solidFill>
          <a:schemeClr val="bg1">
            <a:lumMod val="95000"/>
          </a:schemeClr>
        </a:soli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CH" sz="16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Nom Prénom:</a:t>
          </a:r>
          <a:endParaRPr lang="fr-CH" sz="16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</xdr:col>
      <xdr:colOff>233757</xdr:colOff>
      <xdr:row>4</xdr:row>
      <xdr:rowOff>155820</xdr:rowOff>
    </xdr:from>
    <xdr:to>
      <xdr:col>1</xdr:col>
      <xdr:colOff>706721</xdr:colOff>
      <xdr:row>6</xdr:row>
      <xdr:rowOff>105232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9C866DFF-24BB-482C-9B22-BBD1CEAF6732}"/>
            </a:ext>
          </a:extLst>
        </xdr:cNvPr>
        <xdr:cNvSpPr/>
      </xdr:nvSpPr>
      <xdr:spPr>
        <a:xfrm>
          <a:off x="1508136" y="1706096"/>
          <a:ext cx="472964" cy="488067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</xdr:col>
      <xdr:colOff>278621</xdr:colOff>
      <xdr:row>4</xdr:row>
      <xdr:rowOff>175532</xdr:rowOff>
    </xdr:from>
    <xdr:to>
      <xdr:col>1</xdr:col>
      <xdr:colOff>705602</xdr:colOff>
      <xdr:row>6</xdr:row>
      <xdr:rowOff>63563</xdr:rowOff>
    </xdr:to>
    <xdr:pic>
      <xdr:nvPicPr>
        <xdr:cNvPr id="5" name="Graphique 4" descr="Recherche de dossiers avec un remplissage uni">
          <a:extLst>
            <a:ext uri="{FF2B5EF4-FFF2-40B4-BE49-F238E27FC236}">
              <a16:creationId xmlns:a16="http://schemas.microsoft.com/office/drawing/2014/main" id="{533AA4AF-D9F1-4BAA-9508-6120D165D5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96DAC541-7B7A-43D3-8B79-37D633B846F1}">
              <asvg:svgBlip xmlns:asvg="http://schemas.microsoft.com/office/drawing/2016/SVG/main" r:embed="rId23"/>
            </a:ext>
          </a:extLst>
        </a:blip>
        <a:stretch>
          <a:fillRect/>
        </a:stretch>
      </xdr:blipFill>
      <xdr:spPr>
        <a:xfrm>
          <a:off x="1553000" y="1725808"/>
          <a:ext cx="426981" cy="426686"/>
        </a:xfrm>
        <a:prstGeom prst="rect">
          <a:avLst/>
        </a:prstGeom>
      </xdr:spPr>
    </xdr:pic>
    <xdr:clientData/>
  </xdr:twoCellAnchor>
  <xdr:twoCellAnchor editAs="absolute">
    <xdr:from>
      <xdr:col>1</xdr:col>
      <xdr:colOff>4803</xdr:colOff>
      <xdr:row>6</xdr:row>
      <xdr:rowOff>253596</xdr:rowOff>
    </xdr:from>
    <xdr:to>
      <xdr:col>3</xdr:col>
      <xdr:colOff>1200150</xdr:colOff>
      <xdr:row>8</xdr:row>
      <xdr:rowOff>3565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487927AD-344A-4934-8B5A-0AB3BB52835B}"/>
            </a:ext>
          </a:extLst>
        </xdr:cNvPr>
        <xdr:cNvSpPr/>
      </xdr:nvSpPr>
      <xdr:spPr>
        <a:xfrm>
          <a:off x="1279182" y="2342527"/>
          <a:ext cx="2607675" cy="288624"/>
        </a:xfrm>
        <a:prstGeom prst="roundRect">
          <a:avLst>
            <a:gd name="adj" fmla="val 48535"/>
          </a:avLst>
        </a:prstGeom>
        <a:solidFill>
          <a:schemeClr val="bg1">
            <a:lumMod val="95000"/>
          </a:schemeClr>
        </a:soli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CH" sz="16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Adresse:</a:t>
          </a:r>
          <a:endParaRPr lang="fr-CH" sz="16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</xdr:col>
      <xdr:colOff>14331</xdr:colOff>
      <xdr:row>8</xdr:row>
      <xdr:rowOff>257164</xdr:rowOff>
    </xdr:from>
    <xdr:to>
      <xdr:col>3</xdr:col>
      <xdr:colOff>1209678</xdr:colOff>
      <xdr:row>10</xdr:row>
      <xdr:rowOff>7132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C4088C8-C8C0-406F-B95D-36A0CB264291}"/>
            </a:ext>
          </a:extLst>
        </xdr:cNvPr>
        <xdr:cNvSpPr/>
      </xdr:nvSpPr>
      <xdr:spPr>
        <a:xfrm>
          <a:off x="1288710" y="2884750"/>
          <a:ext cx="2607675" cy="288623"/>
        </a:xfrm>
        <a:prstGeom prst="roundRect">
          <a:avLst>
            <a:gd name="adj" fmla="val 48535"/>
          </a:avLst>
        </a:prstGeom>
        <a:solidFill>
          <a:schemeClr val="bg1">
            <a:lumMod val="95000"/>
          </a:schemeClr>
        </a:soli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CH" sz="16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Ville:</a:t>
          </a:r>
          <a:endParaRPr lang="fr-CH" sz="16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</xdr:col>
      <xdr:colOff>231379</xdr:colOff>
      <xdr:row>6</xdr:row>
      <xdr:rowOff>158158</xdr:rowOff>
    </xdr:from>
    <xdr:to>
      <xdr:col>1</xdr:col>
      <xdr:colOff>704343</xdr:colOff>
      <xdr:row>8</xdr:row>
      <xdr:rowOff>107570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4B7F25AE-10EB-4F61-9B3B-77D258567835}"/>
            </a:ext>
          </a:extLst>
        </xdr:cNvPr>
        <xdr:cNvSpPr/>
      </xdr:nvSpPr>
      <xdr:spPr>
        <a:xfrm>
          <a:off x="1505758" y="2247089"/>
          <a:ext cx="472964" cy="488067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absolute">
    <xdr:from>
      <xdr:col>1</xdr:col>
      <xdr:colOff>229001</xdr:colOff>
      <xdr:row>8</xdr:row>
      <xdr:rowOff>156391</xdr:rowOff>
    </xdr:from>
    <xdr:to>
      <xdr:col>1</xdr:col>
      <xdr:colOff>701965</xdr:colOff>
      <xdr:row>10</xdr:row>
      <xdr:rowOff>105802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541113F6-9632-4875-BED8-4E8C64C8E07A}"/>
            </a:ext>
          </a:extLst>
        </xdr:cNvPr>
        <xdr:cNvSpPr/>
      </xdr:nvSpPr>
      <xdr:spPr>
        <a:xfrm>
          <a:off x="1503380" y="2783977"/>
          <a:ext cx="472964" cy="488066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absolute">
    <xdr:from>
      <xdr:col>1</xdr:col>
      <xdr:colOff>282196</xdr:colOff>
      <xdr:row>6</xdr:row>
      <xdr:rowOff>176637</xdr:rowOff>
    </xdr:from>
    <xdr:to>
      <xdr:col>1</xdr:col>
      <xdr:colOff>709177</xdr:colOff>
      <xdr:row>8</xdr:row>
      <xdr:rowOff>64668</xdr:rowOff>
    </xdr:to>
    <xdr:pic>
      <xdr:nvPicPr>
        <xdr:cNvPr id="11" name="Graphique 10" descr="Recherche de dossiers avec un remplissage uni">
          <a:extLst>
            <a:ext uri="{FF2B5EF4-FFF2-40B4-BE49-F238E27FC236}">
              <a16:creationId xmlns:a16="http://schemas.microsoft.com/office/drawing/2014/main" id="{AB166DF3-A30E-4FFA-A438-2ABB05733A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96DAC541-7B7A-43D3-8B79-37D633B846F1}">
              <asvg:svgBlip xmlns:asvg="http://schemas.microsoft.com/office/drawing/2016/SVG/main" r:embed="rId23"/>
            </a:ext>
          </a:extLst>
        </a:blip>
        <a:stretch>
          <a:fillRect/>
        </a:stretch>
      </xdr:blipFill>
      <xdr:spPr>
        <a:xfrm>
          <a:off x="1556575" y="2265568"/>
          <a:ext cx="426981" cy="426686"/>
        </a:xfrm>
        <a:prstGeom prst="rect">
          <a:avLst/>
        </a:prstGeom>
      </xdr:spPr>
    </xdr:pic>
    <xdr:clientData/>
  </xdr:twoCellAnchor>
  <xdr:twoCellAnchor editAs="absolute">
    <xdr:from>
      <xdr:col>1</xdr:col>
      <xdr:colOff>279818</xdr:colOff>
      <xdr:row>8</xdr:row>
      <xdr:rowOff>188624</xdr:rowOff>
    </xdr:from>
    <xdr:to>
      <xdr:col>1</xdr:col>
      <xdr:colOff>706799</xdr:colOff>
      <xdr:row>10</xdr:row>
      <xdr:rowOff>76654</xdr:rowOff>
    </xdr:to>
    <xdr:pic>
      <xdr:nvPicPr>
        <xdr:cNvPr id="12" name="Graphique 11" descr="Recherche de dossiers avec un remplissage uni">
          <a:extLst>
            <a:ext uri="{FF2B5EF4-FFF2-40B4-BE49-F238E27FC236}">
              <a16:creationId xmlns:a16="http://schemas.microsoft.com/office/drawing/2014/main" id="{B2194D74-B05F-4B76-BD46-0814DFA2EE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96DAC541-7B7A-43D3-8B79-37D633B846F1}">
              <asvg:svgBlip xmlns:asvg="http://schemas.microsoft.com/office/drawing/2016/SVG/main" r:embed="rId23"/>
            </a:ext>
          </a:extLst>
        </a:blip>
        <a:stretch>
          <a:fillRect/>
        </a:stretch>
      </xdr:blipFill>
      <xdr:spPr>
        <a:xfrm>
          <a:off x="1554197" y="2816210"/>
          <a:ext cx="426981" cy="426685"/>
        </a:xfrm>
        <a:prstGeom prst="rect">
          <a:avLst/>
        </a:prstGeom>
      </xdr:spPr>
    </xdr:pic>
    <xdr:clientData/>
  </xdr:twoCellAnchor>
  <xdr:twoCellAnchor>
    <xdr:from>
      <xdr:col>7</xdr:col>
      <xdr:colOff>1562100</xdr:colOff>
      <xdr:row>2</xdr:row>
      <xdr:rowOff>33337</xdr:rowOff>
    </xdr:from>
    <xdr:to>
      <xdr:col>10</xdr:col>
      <xdr:colOff>1400175</xdr:colOff>
      <xdr:row>11</xdr:row>
      <xdr:rowOff>242887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3593DE70-FA0B-A88B-6CEB-88F7DE1245F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9</xdr:col>
      <xdr:colOff>28575</xdr:colOff>
      <xdr:row>6</xdr:row>
      <xdr:rowOff>19050</xdr:rowOff>
    </xdr:from>
    <xdr:to>
      <xdr:col>9</xdr:col>
      <xdr:colOff>1323975</xdr:colOff>
      <xdr:row>10</xdr:row>
      <xdr:rowOff>247650</xdr:rowOff>
    </xdr:to>
    <xdr:sp macro="" textlink="Paramètre!F5">
      <xdr:nvSpPr>
        <xdr:cNvPr id="20" name="Ellipse 19">
          <a:extLst>
            <a:ext uri="{FF2B5EF4-FFF2-40B4-BE49-F238E27FC236}">
              <a16:creationId xmlns:a16="http://schemas.microsoft.com/office/drawing/2014/main" id="{7A31F4E3-6E6C-7CFA-A0B6-19178A7F2AF3}"/>
            </a:ext>
          </a:extLst>
        </xdr:cNvPr>
        <xdr:cNvSpPr/>
      </xdr:nvSpPr>
      <xdr:spPr>
        <a:xfrm>
          <a:off x="9705975" y="2095500"/>
          <a:ext cx="1295400" cy="1295400"/>
        </a:xfrm>
        <a:prstGeom prst="ellipse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63331BB-39F6-434A-A70F-15415739F37F}" type="TxLink">
            <a:rPr lang="en-US" sz="3600" b="1" i="0" u="none" strike="noStrike">
              <a:solidFill>
                <a:schemeClr val="accent6">
                  <a:lumMod val="50000"/>
                </a:schemeClr>
              </a:solidFill>
              <a:latin typeface="Agency FB" panose="020B0503020202020204" pitchFamily="34" charset="0"/>
              <a:ea typeface="Calibri"/>
              <a:cs typeface="Times New Roman" panose="02020603050405020304" pitchFamily="18" charset="0"/>
            </a:rPr>
            <a:pPr algn="ctr"/>
            <a:t>67%</a:t>
          </a:fld>
          <a:endParaRPr lang="fr-CH" sz="3600" b="1">
            <a:solidFill>
              <a:schemeClr val="accent6">
                <a:lumMod val="50000"/>
              </a:schemeClr>
            </a:solidFill>
            <a:latin typeface="Agency FB" panose="020B0503020202020204" pitchFamily="34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11</xdr:col>
      <xdr:colOff>733425</xdr:colOff>
      <xdr:row>18</xdr:row>
      <xdr:rowOff>28575</xdr:rowOff>
    </xdr:from>
    <xdr:to>
      <xdr:col>11</xdr:col>
      <xdr:colOff>1152525</xdr:colOff>
      <xdr:row>18</xdr:row>
      <xdr:rowOff>257175</xdr:rowOff>
    </xdr:to>
    <xdr:sp macro="[0]!Afficher_devis" textlink="">
      <xdr:nvSpPr>
        <xdr:cNvPr id="58" name="Rectangle : coins arrondis 57">
          <a:extLst>
            <a:ext uri="{FF2B5EF4-FFF2-40B4-BE49-F238E27FC236}">
              <a16:creationId xmlns:a16="http://schemas.microsoft.com/office/drawing/2014/main" id="{4290EC0A-951C-4354-AAA8-AA8E74A1D793}"/>
            </a:ext>
          </a:extLst>
        </xdr:cNvPr>
        <xdr:cNvSpPr/>
      </xdr:nvSpPr>
      <xdr:spPr>
        <a:xfrm>
          <a:off x="13458825" y="5457825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11</xdr:col>
      <xdr:colOff>123825</xdr:colOff>
      <xdr:row>18</xdr:row>
      <xdr:rowOff>28575</xdr:rowOff>
    </xdr:from>
    <xdr:to>
      <xdr:col>11</xdr:col>
      <xdr:colOff>542925</xdr:colOff>
      <xdr:row>18</xdr:row>
      <xdr:rowOff>257175</xdr:rowOff>
    </xdr:to>
    <xdr:sp macro="[0]!Module1.Masquer_devis" textlink="">
      <xdr:nvSpPr>
        <xdr:cNvPr id="59" name="Rectangle : coins arrondis 58">
          <a:extLst>
            <a:ext uri="{FF2B5EF4-FFF2-40B4-BE49-F238E27FC236}">
              <a16:creationId xmlns:a16="http://schemas.microsoft.com/office/drawing/2014/main" id="{D67C06E0-BCAF-4EDD-9613-61653A43A157}"/>
            </a:ext>
          </a:extLst>
        </xdr:cNvPr>
        <xdr:cNvSpPr/>
      </xdr:nvSpPr>
      <xdr:spPr>
        <a:xfrm>
          <a:off x="12849225" y="5457825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  <xdr:twoCellAnchor>
    <xdr:from>
      <xdr:col>11</xdr:col>
      <xdr:colOff>733425</xdr:colOff>
      <xdr:row>17</xdr:row>
      <xdr:rowOff>28575</xdr:rowOff>
    </xdr:from>
    <xdr:to>
      <xdr:col>11</xdr:col>
      <xdr:colOff>1152525</xdr:colOff>
      <xdr:row>17</xdr:row>
      <xdr:rowOff>257175</xdr:rowOff>
    </xdr:to>
    <xdr:sp macro="[0]!Afficher_devi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1807B5BC-BED9-43B3-A057-09FD1BDD865F}"/>
            </a:ext>
          </a:extLst>
        </xdr:cNvPr>
        <xdr:cNvSpPr/>
      </xdr:nvSpPr>
      <xdr:spPr>
        <a:xfrm>
          <a:off x="13458825" y="57531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11</xdr:col>
      <xdr:colOff>123825</xdr:colOff>
      <xdr:row>17</xdr:row>
      <xdr:rowOff>28575</xdr:rowOff>
    </xdr:from>
    <xdr:to>
      <xdr:col>11</xdr:col>
      <xdr:colOff>542925</xdr:colOff>
      <xdr:row>17</xdr:row>
      <xdr:rowOff>257175</xdr:rowOff>
    </xdr:to>
    <xdr:sp macro="[0]!Module1.Masquer_devis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8CD5B62B-D4EF-4BEB-9B2D-1857A7C342D3}"/>
            </a:ext>
          </a:extLst>
        </xdr:cNvPr>
        <xdr:cNvSpPr/>
      </xdr:nvSpPr>
      <xdr:spPr>
        <a:xfrm>
          <a:off x="12849225" y="5457825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  <xdr:twoCellAnchor>
    <xdr:from>
      <xdr:col>11</xdr:col>
      <xdr:colOff>733425</xdr:colOff>
      <xdr:row>19</xdr:row>
      <xdr:rowOff>28575</xdr:rowOff>
    </xdr:from>
    <xdr:to>
      <xdr:col>11</xdr:col>
      <xdr:colOff>1152525</xdr:colOff>
      <xdr:row>19</xdr:row>
      <xdr:rowOff>257175</xdr:rowOff>
    </xdr:to>
    <xdr:sp macro="[0]!Afficher_devis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BCA6514E-AE73-4BE8-AC60-8FA16382887D}"/>
            </a:ext>
          </a:extLst>
        </xdr:cNvPr>
        <xdr:cNvSpPr/>
      </xdr:nvSpPr>
      <xdr:spPr>
        <a:xfrm>
          <a:off x="13458825" y="6048375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11</xdr:col>
      <xdr:colOff>123825</xdr:colOff>
      <xdr:row>19</xdr:row>
      <xdr:rowOff>28575</xdr:rowOff>
    </xdr:from>
    <xdr:to>
      <xdr:col>11</xdr:col>
      <xdr:colOff>542925</xdr:colOff>
      <xdr:row>19</xdr:row>
      <xdr:rowOff>257175</xdr:rowOff>
    </xdr:to>
    <xdr:sp macro="[0]!Module1.Masquer_devis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D8303649-55E7-4286-9D1C-27F2B74F31A9}"/>
            </a:ext>
          </a:extLst>
        </xdr:cNvPr>
        <xdr:cNvSpPr/>
      </xdr:nvSpPr>
      <xdr:spPr>
        <a:xfrm>
          <a:off x="12849225" y="57531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  <xdr:twoCellAnchor>
    <xdr:from>
      <xdr:col>11</xdr:col>
      <xdr:colOff>733425</xdr:colOff>
      <xdr:row>16</xdr:row>
      <xdr:rowOff>28575</xdr:rowOff>
    </xdr:from>
    <xdr:to>
      <xdr:col>11</xdr:col>
      <xdr:colOff>1152525</xdr:colOff>
      <xdr:row>16</xdr:row>
      <xdr:rowOff>257175</xdr:rowOff>
    </xdr:to>
    <xdr:sp macro="[0]!Afficher_devis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CDEDFA65-05CF-424C-BB47-443BBDED933C}"/>
            </a:ext>
          </a:extLst>
        </xdr:cNvPr>
        <xdr:cNvSpPr/>
      </xdr:nvSpPr>
      <xdr:spPr>
        <a:xfrm>
          <a:off x="13458825" y="634365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11</xdr:col>
      <xdr:colOff>123825</xdr:colOff>
      <xdr:row>16</xdr:row>
      <xdr:rowOff>28575</xdr:rowOff>
    </xdr:from>
    <xdr:to>
      <xdr:col>11</xdr:col>
      <xdr:colOff>542925</xdr:colOff>
      <xdr:row>16</xdr:row>
      <xdr:rowOff>257175</xdr:rowOff>
    </xdr:to>
    <xdr:sp macro="[0]!Module1.Masquer_devis" textlink="">
      <xdr:nvSpPr>
        <xdr:cNvPr id="32" name="Rectangle : coins arrondis 31">
          <a:extLst>
            <a:ext uri="{FF2B5EF4-FFF2-40B4-BE49-F238E27FC236}">
              <a16:creationId xmlns:a16="http://schemas.microsoft.com/office/drawing/2014/main" id="{03828CF5-5B6E-4C58-B37B-A25F73A82EA6}"/>
            </a:ext>
          </a:extLst>
        </xdr:cNvPr>
        <xdr:cNvSpPr/>
      </xdr:nvSpPr>
      <xdr:spPr>
        <a:xfrm>
          <a:off x="12849225" y="6048375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  <xdr:twoCellAnchor>
    <xdr:from>
      <xdr:col>11</xdr:col>
      <xdr:colOff>733425</xdr:colOff>
      <xdr:row>20</xdr:row>
      <xdr:rowOff>28575</xdr:rowOff>
    </xdr:from>
    <xdr:to>
      <xdr:col>11</xdr:col>
      <xdr:colOff>1152525</xdr:colOff>
      <xdr:row>20</xdr:row>
      <xdr:rowOff>257175</xdr:rowOff>
    </xdr:to>
    <xdr:sp macro="[0]!Afficher_devis" textlink="">
      <xdr:nvSpPr>
        <xdr:cNvPr id="39" name="Rectangle : coins arrondis 38">
          <a:extLst>
            <a:ext uri="{FF2B5EF4-FFF2-40B4-BE49-F238E27FC236}">
              <a16:creationId xmlns:a16="http://schemas.microsoft.com/office/drawing/2014/main" id="{D6264BEF-78C5-41D2-8A1C-C9B6F2C8DFA5}"/>
            </a:ext>
          </a:extLst>
        </xdr:cNvPr>
        <xdr:cNvSpPr/>
      </xdr:nvSpPr>
      <xdr:spPr>
        <a:xfrm>
          <a:off x="13458825" y="6638925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11</xdr:col>
      <xdr:colOff>123825</xdr:colOff>
      <xdr:row>20</xdr:row>
      <xdr:rowOff>28575</xdr:rowOff>
    </xdr:from>
    <xdr:to>
      <xdr:col>11</xdr:col>
      <xdr:colOff>542925</xdr:colOff>
      <xdr:row>20</xdr:row>
      <xdr:rowOff>257175</xdr:rowOff>
    </xdr:to>
    <xdr:sp macro="[0]!Module1.Masquer_devis" textlink="">
      <xdr:nvSpPr>
        <xdr:cNvPr id="40" name="Rectangle : coins arrondis 39">
          <a:extLst>
            <a:ext uri="{FF2B5EF4-FFF2-40B4-BE49-F238E27FC236}">
              <a16:creationId xmlns:a16="http://schemas.microsoft.com/office/drawing/2014/main" id="{D8ABE27A-7AB9-4005-8E37-220078228747}"/>
            </a:ext>
          </a:extLst>
        </xdr:cNvPr>
        <xdr:cNvSpPr/>
      </xdr:nvSpPr>
      <xdr:spPr>
        <a:xfrm>
          <a:off x="12849225" y="634365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  <xdr:twoCellAnchor>
    <xdr:from>
      <xdr:col>1</xdr:col>
      <xdr:colOff>4946</xdr:colOff>
      <xdr:row>10</xdr:row>
      <xdr:rowOff>239864</xdr:rowOff>
    </xdr:from>
    <xdr:to>
      <xdr:col>8</xdr:col>
      <xdr:colOff>24728</xdr:colOff>
      <xdr:row>12</xdr:row>
      <xdr:rowOff>142875</xdr:rowOff>
    </xdr:to>
    <xdr:grpSp>
      <xdr:nvGrpSpPr>
        <xdr:cNvPr id="48" name="Groupe 47">
          <a:extLst>
            <a:ext uri="{FF2B5EF4-FFF2-40B4-BE49-F238E27FC236}">
              <a16:creationId xmlns:a16="http://schemas.microsoft.com/office/drawing/2014/main" id="{3A8BB519-3C6D-D2F3-C074-E4314825DB62}"/>
            </a:ext>
          </a:extLst>
        </xdr:cNvPr>
        <xdr:cNvGrpSpPr/>
      </xdr:nvGrpSpPr>
      <xdr:grpSpPr>
        <a:xfrm>
          <a:off x="1281296" y="3383114"/>
          <a:ext cx="6839682" cy="826936"/>
          <a:chOff x="1281296" y="3383114"/>
          <a:chExt cx="6839682" cy="826936"/>
        </a:xfrm>
      </xdr:grpSpPr>
      <xdr:sp macro="" textlink="">
        <xdr:nvSpPr>
          <xdr:cNvPr id="50" name="Rectangle : coins arrondis 49">
            <a:extLst>
              <a:ext uri="{FF2B5EF4-FFF2-40B4-BE49-F238E27FC236}">
                <a16:creationId xmlns:a16="http://schemas.microsoft.com/office/drawing/2014/main" id="{2D20F860-BA88-02C6-124E-1704EFB9BE58}"/>
              </a:ext>
            </a:extLst>
          </xdr:cNvPr>
          <xdr:cNvSpPr/>
        </xdr:nvSpPr>
        <xdr:spPr>
          <a:xfrm>
            <a:off x="1281296" y="3383114"/>
            <a:ext cx="6839682" cy="826936"/>
          </a:xfrm>
          <a:prstGeom prst="roundRect">
            <a:avLst>
              <a:gd name="adj" fmla="val 39584"/>
            </a:avLst>
          </a:prstGeom>
          <a:solidFill>
            <a:schemeClr val="bg1">
              <a:lumMod val="95000"/>
            </a:schemeClr>
          </a:solidFill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Trier par  :</a:t>
            </a:r>
          </a:p>
        </xdr:txBody>
      </xdr:sp>
      <xdr:sp macro="[0]!Trie_relance_devis" textlink="">
        <xdr:nvSpPr>
          <xdr:cNvPr id="55" name="Rectangle : avec coins arrondis en haut 54">
            <a:extLst>
              <a:ext uri="{FF2B5EF4-FFF2-40B4-BE49-F238E27FC236}">
                <a16:creationId xmlns:a16="http://schemas.microsoft.com/office/drawing/2014/main" id="{0ACCE217-8675-4130-8DB3-65AC3F49AF4A}"/>
              </a:ext>
            </a:extLst>
          </xdr:cNvPr>
          <xdr:cNvSpPr/>
        </xdr:nvSpPr>
        <xdr:spPr>
          <a:xfrm>
            <a:off x="6593073" y="3449581"/>
            <a:ext cx="1436502" cy="674743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accent6">
              <a:lumMod val="40000"/>
              <a:lumOff val="6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À Relancer</a:t>
            </a:r>
          </a:p>
        </xdr:txBody>
      </xdr:sp>
      <xdr:sp macro="[0]!Trie_date_devis" textlink="">
        <xdr:nvSpPr>
          <xdr:cNvPr id="46" name="Rectangle : avec coins arrondis en haut 45">
            <a:extLst>
              <a:ext uri="{FF2B5EF4-FFF2-40B4-BE49-F238E27FC236}">
                <a16:creationId xmlns:a16="http://schemas.microsoft.com/office/drawing/2014/main" id="{F6D1CB61-5B63-4DAA-B440-A54A63FBCD94}"/>
              </a:ext>
            </a:extLst>
          </xdr:cNvPr>
          <xdr:cNvSpPr/>
        </xdr:nvSpPr>
        <xdr:spPr>
          <a:xfrm>
            <a:off x="4544955" y="3466510"/>
            <a:ext cx="1757845" cy="252578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accent6">
              <a:lumMod val="40000"/>
              <a:lumOff val="6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Date d'émission</a:t>
            </a:r>
          </a:p>
        </xdr:txBody>
      </xdr:sp>
      <xdr:sp macro="[0]!Trie_devis_devis" textlink="">
        <xdr:nvSpPr>
          <xdr:cNvPr id="43" name="Rectangle : avec coins arrondis en haut 42">
            <a:extLst>
              <a:ext uri="{FF2B5EF4-FFF2-40B4-BE49-F238E27FC236}">
                <a16:creationId xmlns:a16="http://schemas.microsoft.com/office/drawing/2014/main" id="{62276ECF-3374-02A7-C141-9FFBF3B0C8CB}"/>
              </a:ext>
            </a:extLst>
          </xdr:cNvPr>
          <xdr:cNvSpPr/>
        </xdr:nvSpPr>
        <xdr:spPr>
          <a:xfrm>
            <a:off x="2593887" y="3466509"/>
            <a:ext cx="1721296" cy="259654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accent6">
              <a:lumMod val="40000"/>
              <a:lumOff val="6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N°Devis</a:t>
            </a:r>
          </a:p>
        </xdr:txBody>
      </xdr:sp>
      <xdr:sp macro="[0]!Trie_devis_devis" textlink="">
        <xdr:nvSpPr>
          <xdr:cNvPr id="41" name="Rectangle : avec coins arrondis en haut 40">
            <a:extLst>
              <a:ext uri="{FF2B5EF4-FFF2-40B4-BE49-F238E27FC236}">
                <a16:creationId xmlns:a16="http://schemas.microsoft.com/office/drawing/2014/main" id="{247D3E77-2519-4606-A767-1F624C4EFD32}"/>
              </a:ext>
            </a:extLst>
          </xdr:cNvPr>
          <xdr:cNvSpPr/>
        </xdr:nvSpPr>
        <xdr:spPr>
          <a:xfrm>
            <a:off x="3009900" y="3857625"/>
            <a:ext cx="285750" cy="259654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accent6">
              <a:lumMod val="40000"/>
              <a:lumOff val="6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▲</a:t>
            </a:r>
          </a:p>
        </xdr:txBody>
      </xdr:sp>
      <xdr:sp macro="[0]!Trie_devis_inverse" textlink="">
        <xdr:nvSpPr>
          <xdr:cNvPr id="42" name="Rectangle : avec coins arrondis en haut 41">
            <a:extLst>
              <a:ext uri="{FF2B5EF4-FFF2-40B4-BE49-F238E27FC236}">
                <a16:creationId xmlns:a16="http://schemas.microsoft.com/office/drawing/2014/main" id="{B097BABE-861F-4487-92CE-D796A57A400B}"/>
              </a:ext>
            </a:extLst>
          </xdr:cNvPr>
          <xdr:cNvSpPr/>
        </xdr:nvSpPr>
        <xdr:spPr>
          <a:xfrm>
            <a:off x="3600450" y="3857625"/>
            <a:ext cx="285750" cy="259654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accent6">
              <a:lumMod val="40000"/>
              <a:lumOff val="6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▼</a:t>
            </a:r>
          </a:p>
        </xdr:txBody>
      </xdr:sp>
      <xdr:sp macro="[0]!Trie_date_inverse" textlink="">
        <xdr:nvSpPr>
          <xdr:cNvPr id="44" name="Rectangle : avec coins arrondis en haut 43">
            <a:extLst>
              <a:ext uri="{FF2B5EF4-FFF2-40B4-BE49-F238E27FC236}">
                <a16:creationId xmlns:a16="http://schemas.microsoft.com/office/drawing/2014/main" id="{4952C4DB-B830-43AC-AE8C-5957E4167F9E}"/>
              </a:ext>
            </a:extLst>
          </xdr:cNvPr>
          <xdr:cNvSpPr/>
        </xdr:nvSpPr>
        <xdr:spPr>
          <a:xfrm>
            <a:off x="4981575" y="3857625"/>
            <a:ext cx="285750" cy="259654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accent6">
              <a:lumMod val="40000"/>
              <a:lumOff val="6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▲</a:t>
            </a:r>
          </a:p>
        </xdr:txBody>
      </xdr:sp>
      <xdr:sp macro="[0]!Trie_date_devis" textlink="">
        <xdr:nvSpPr>
          <xdr:cNvPr id="47" name="Rectangle : avec coins arrondis en haut 46">
            <a:extLst>
              <a:ext uri="{FF2B5EF4-FFF2-40B4-BE49-F238E27FC236}">
                <a16:creationId xmlns:a16="http://schemas.microsoft.com/office/drawing/2014/main" id="{C4537261-4764-43F6-8ACD-F129C60FBE13}"/>
              </a:ext>
            </a:extLst>
          </xdr:cNvPr>
          <xdr:cNvSpPr/>
        </xdr:nvSpPr>
        <xdr:spPr>
          <a:xfrm>
            <a:off x="5610225" y="3867150"/>
            <a:ext cx="285750" cy="259654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accent6">
              <a:lumMod val="40000"/>
              <a:lumOff val="60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6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▼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1044377</xdr:colOff>
      <xdr:row>0</xdr:row>
      <xdr:rowOff>876300</xdr:rowOff>
    </xdr:to>
    <xdr:sp macro="" textlink="">
      <xdr:nvSpPr>
        <xdr:cNvPr id="48" name="Organigramme : Délai 4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95296F8-DB91-4322-B365-67CF4592D492}"/>
            </a:ext>
          </a:extLst>
        </xdr:cNvPr>
        <xdr:cNvSpPr/>
      </xdr:nvSpPr>
      <xdr:spPr>
        <a:xfrm>
          <a:off x="0" y="941294"/>
          <a:ext cx="1049980" cy="876300"/>
        </a:xfrm>
        <a:prstGeom prst="flowChartDelay">
          <a:avLst/>
        </a:prstGeom>
        <a:gradFill flip="none" rotWithShape="1">
          <a:gsLst>
            <a:gs pos="0">
              <a:schemeClr val="accent3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3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3">
                <a:lumMod val="40000"/>
                <a:lumOff val="60000"/>
                <a:shade val="100000"/>
                <a:satMod val="115000"/>
              </a:schemeClr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absolute">
    <xdr:from>
      <xdr:col>0</xdr:col>
      <xdr:colOff>238125</xdr:colOff>
      <xdr:row>0</xdr:row>
      <xdr:rowOff>123265</xdr:rowOff>
    </xdr:from>
    <xdr:to>
      <xdr:col>0</xdr:col>
      <xdr:colOff>722135</xdr:colOff>
      <xdr:row>0</xdr:row>
      <xdr:rowOff>723339</xdr:rowOff>
    </xdr:to>
    <xdr:pic>
      <xdr:nvPicPr>
        <xdr:cNvPr id="49" name="Image 4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E81E00C-630D-40EA-8BAD-6EF0B297EC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123265"/>
          <a:ext cx="484010" cy="600074"/>
        </a:xfrm>
        <a:prstGeom prst="rect">
          <a:avLst/>
        </a:prstGeom>
      </xdr:spPr>
    </xdr:pic>
    <xdr:clientData/>
  </xdr:twoCellAnchor>
  <xdr:twoCellAnchor editAs="absolute">
    <xdr:from>
      <xdr:col>1</xdr:col>
      <xdr:colOff>6724</xdr:colOff>
      <xdr:row>0</xdr:row>
      <xdr:rowOff>190499</xdr:rowOff>
    </xdr:from>
    <xdr:to>
      <xdr:col>4</xdr:col>
      <xdr:colOff>363070</xdr:colOff>
      <xdr:row>0</xdr:row>
      <xdr:rowOff>782730</xdr:rowOff>
    </xdr:to>
    <xdr:grpSp>
      <xdr:nvGrpSpPr>
        <xdr:cNvPr id="60" name="Groupe 5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877DF6F-E21C-4B2F-95F1-4FE90765EF6C}"/>
            </a:ext>
          </a:extLst>
        </xdr:cNvPr>
        <xdr:cNvGrpSpPr/>
      </xdr:nvGrpSpPr>
      <xdr:grpSpPr>
        <a:xfrm>
          <a:off x="1283074" y="190499"/>
          <a:ext cx="2937621" cy="592231"/>
          <a:chOff x="1228726" y="161925"/>
          <a:chExt cx="2943224" cy="592231"/>
        </a:xfrm>
      </xdr:grpSpPr>
      <xdr:sp macro="" textlink="">
        <xdr:nvSpPr>
          <xdr:cNvPr id="61" name="Rectangle : avec coins arrondis en haut 60">
            <a:extLst>
              <a:ext uri="{FF2B5EF4-FFF2-40B4-BE49-F238E27FC236}">
                <a16:creationId xmlns:a16="http://schemas.microsoft.com/office/drawing/2014/main" id="{91354871-5FE7-6E28-AB0D-F58D3E43A1A8}"/>
              </a:ext>
            </a:extLst>
          </xdr:cNvPr>
          <xdr:cNvSpPr/>
        </xdr:nvSpPr>
        <xdr:spPr>
          <a:xfrm>
            <a:off x="1228726" y="161925"/>
            <a:ext cx="2943224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40000"/>
              <a:lumOff val="6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Tableau de Bord</a:t>
            </a:r>
          </a:p>
        </xdr:txBody>
      </xdr:sp>
      <xdr:sp macro="" textlink="">
        <xdr:nvSpPr>
          <xdr:cNvPr id="62" name="Ellipse 61">
            <a:extLst>
              <a:ext uri="{FF2B5EF4-FFF2-40B4-BE49-F238E27FC236}">
                <a16:creationId xmlns:a16="http://schemas.microsoft.com/office/drawing/2014/main" id="{ADCAACB8-ABAF-475B-1F93-1863FE9DFC1A}"/>
              </a:ext>
            </a:extLst>
          </xdr:cNvPr>
          <xdr:cNvSpPr/>
        </xdr:nvSpPr>
        <xdr:spPr>
          <a:xfrm>
            <a:off x="1312483" y="228722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63" name="Graphique 62" descr="Cloche avec un remplissage uni">
            <a:extLst>
              <a:ext uri="{FF2B5EF4-FFF2-40B4-BE49-F238E27FC236}">
                <a16:creationId xmlns:a16="http://schemas.microsoft.com/office/drawing/2014/main" id="{807618AC-43AF-7F77-7173-57B2D943129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323199" y="236359"/>
            <a:ext cx="405240" cy="405240"/>
          </a:xfrm>
          <a:prstGeom prst="rect">
            <a:avLst/>
          </a:prstGeom>
        </xdr:spPr>
      </xdr:pic>
    </xdr:grpSp>
    <xdr:clientData/>
  </xdr:twoCellAnchor>
  <xdr:twoCellAnchor editAs="absolute">
    <xdr:from>
      <xdr:col>4</xdr:col>
      <xdr:colOff>619125</xdr:colOff>
      <xdr:row>0</xdr:row>
      <xdr:rowOff>190500</xdr:rowOff>
    </xdr:from>
    <xdr:to>
      <xdr:col>7</xdr:col>
      <xdr:colOff>771525</xdr:colOff>
      <xdr:row>0</xdr:row>
      <xdr:rowOff>782731</xdr:rowOff>
    </xdr:to>
    <xdr:grpSp>
      <xdr:nvGrpSpPr>
        <xdr:cNvPr id="72" name="Groupe 7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F48B8EA-1F4F-4659-B660-10B8BA08A49A}"/>
            </a:ext>
          </a:extLst>
        </xdr:cNvPr>
        <xdr:cNvGrpSpPr/>
      </xdr:nvGrpSpPr>
      <xdr:grpSpPr>
        <a:xfrm>
          <a:off x="4476750" y="190500"/>
          <a:ext cx="2724150" cy="592231"/>
          <a:chOff x="4371975" y="161925"/>
          <a:chExt cx="2724150" cy="592231"/>
        </a:xfrm>
      </xdr:grpSpPr>
      <xdr:sp macro="" textlink="">
        <xdr:nvSpPr>
          <xdr:cNvPr id="73" name="Rectangle : avec coins arrondis en haut 72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BA93677-D079-DAF3-5527-5158F2561EF0}"/>
              </a:ext>
            </a:extLst>
          </xdr:cNvPr>
          <xdr:cNvSpPr/>
        </xdr:nvSpPr>
        <xdr:spPr>
          <a:xfrm>
            <a:off x="4371975" y="161925"/>
            <a:ext cx="2724150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40000"/>
              <a:lumOff val="6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Liste des Devis</a:t>
            </a:r>
          </a:p>
        </xdr:txBody>
      </xdr:sp>
      <xdr:sp macro="" textlink="">
        <xdr:nvSpPr>
          <xdr:cNvPr id="74" name="Ellipse 73">
            <a:extLst>
              <a:ext uri="{FF2B5EF4-FFF2-40B4-BE49-F238E27FC236}">
                <a16:creationId xmlns:a16="http://schemas.microsoft.com/office/drawing/2014/main" id="{E13724C5-BB45-484E-F8CB-ABB8D0CCE50B}"/>
              </a:ext>
            </a:extLst>
          </xdr:cNvPr>
          <xdr:cNvSpPr/>
        </xdr:nvSpPr>
        <xdr:spPr>
          <a:xfrm>
            <a:off x="4446622" y="232035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75" name="Graphique 74" descr="Gant de boxe avec un remplissage uni">
            <a:extLst>
              <a:ext uri="{FF2B5EF4-FFF2-40B4-BE49-F238E27FC236}">
                <a16:creationId xmlns:a16="http://schemas.microsoft.com/office/drawing/2014/main" id="{4355117F-4E45-18E3-643B-5F434F90A1B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 rot="5400000">
            <a:off x="4454509" y="243805"/>
            <a:ext cx="413658" cy="413658"/>
          </a:xfrm>
          <a:prstGeom prst="rect">
            <a:avLst/>
          </a:prstGeom>
        </xdr:spPr>
      </xdr:pic>
    </xdr:grpSp>
    <xdr:clientData/>
  </xdr:twoCellAnchor>
  <xdr:twoCellAnchor editAs="absolute">
    <xdr:from>
      <xdr:col>7</xdr:col>
      <xdr:colOff>1038225</xdr:colOff>
      <xdr:row>0</xdr:row>
      <xdr:rowOff>190500</xdr:rowOff>
    </xdr:from>
    <xdr:to>
      <xdr:col>8</xdr:col>
      <xdr:colOff>445602</xdr:colOff>
      <xdr:row>0</xdr:row>
      <xdr:rowOff>782731</xdr:rowOff>
    </xdr:to>
    <xdr:grpSp>
      <xdr:nvGrpSpPr>
        <xdr:cNvPr id="76" name="Groupe 7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C0FB8DA-2786-4341-9925-C82E32BB8784}"/>
            </a:ext>
          </a:extLst>
        </xdr:cNvPr>
        <xdr:cNvGrpSpPr/>
      </xdr:nvGrpSpPr>
      <xdr:grpSpPr>
        <a:xfrm>
          <a:off x="7467600" y="190500"/>
          <a:ext cx="3131652" cy="592231"/>
          <a:chOff x="7267576" y="171450"/>
          <a:chExt cx="3133723" cy="592231"/>
        </a:xfrm>
      </xdr:grpSpPr>
      <xdr:sp macro="" textlink="">
        <xdr:nvSpPr>
          <xdr:cNvPr id="77" name="Rectangle : avec coins arrondis en haut 76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FF5A3AE6-200B-ED25-0B0E-87476D14DFA5}"/>
              </a:ext>
            </a:extLst>
          </xdr:cNvPr>
          <xdr:cNvSpPr/>
        </xdr:nvSpPr>
        <xdr:spPr>
          <a:xfrm>
            <a:off x="7267576" y="171450"/>
            <a:ext cx="3133723" cy="592231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tx2">
              <a:lumMod val="20000"/>
              <a:lumOff val="8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39700" prst="cross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2400" b="1">
                <a:solidFill>
                  <a:srgbClr val="001E2C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Liste des Factures</a:t>
            </a:r>
          </a:p>
        </xdr:txBody>
      </xdr:sp>
      <xdr:sp macro="" textlink="">
        <xdr:nvSpPr>
          <xdr:cNvPr id="78" name="Ellipse 77">
            <a:extLst>
              <a:ext uri="{FF2B5EF4-FFF2-40B4-BE49-F238E27FC236}">
                <a16:creationId xmlns:a16="http://schemas.microsoft.com/office/drawing/2014/main" id="{99E6913F-B4D2-6FC4-9F88-5200BFC473FA}"/>
              </a:ext>
            </a:extLst>
          </xdr:cNvPr>
          <xdr:cNvSpPr/>
        </xdr:nvSpPr>
        <xdr:spPr>
          <a:xfrm>
            <a:off x="7353704" y="245344"/>
            <a:ext cx="447222" cy="447222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79" name="Graphique 78" descr="Tirelire avec un remplissage uni">
            <a:extLst>
              <a:ext uri="{FF2B5EF4-FFF2-40B4-BE49-F238E27FC236}">
                <a16:creationId xmlns:a16="http://schemas.microsoft.com/office/drawing/2014/main" id="{39080DA3-D6F5-5AE5-0F70-17A4BC28533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>
            <a:extLs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7364016" y="244079"/>
            <a:ext cx="434577" cy="434577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828675</xdr:colOff>
      <xdr:row>21</xdr:row>
      <xdr:rowOff>38100</xdr:rowOff>
    </xdr:from>
    <xdr:to>
      <xdr:col>27</xdr:col>
      <xdr:colOff>1247775</xdr:colOff>
      <xdr:row>21</xdr:row>
      <xdr:rowOff>266700</xdr:rowOff>
    </xdr:to>
    <xdr:sp macro="[0]!Afficher_Fac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40F718-2F9F-4833-8583-192EB13102D5}"/>
            </a:ext>
          </a:extLst>
        </xdr:cNvPr>
        <xdr:cNvSpPr/>
      </xdr:nvSpPr>
      <xdr:spPr>
        <a:xfrm>
          <a:off x="46015275" y="99060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27</xdr:col>
      <xdr:colOff>171450</xdr:colOff>
      <xdr:row>21</xdr:row>
      <xdr:rowOff>38100</xdr:rowOff>
    </xdr:from>
    <xdr:to>
      <xdr:col>27</xdr:col>
      <xdr:colOff>590550</xdr:colOff>
      <xdr:row>21</xdr:row>
      <xdr:rowOff>266700</xdr:rowOff>
    </xdr:to>
    <xdr:sp macro="[0]!Masquer_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F03227F-E49E-457C-955C-6FCA8751B1F9}"/>
            </a:ext>
          </a:extLst>
        </xdr:cNvPr>
        <xdr:cNvSpPr/>
      </xdr:nvSpPr>
      <xdr:spPr>
        <a:xfrm>
          <a:off x="45358050" y="99060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  <xdr:twoCellAnchor>
    <xdr:from>
      <xdr:col>27</xdr:col>
      <xdr:colOff>828675</xdr:colOff>
      <xdr:row>22</xdr:row>
      <xdr:rowOff>38100</xdr:rowOff>
    </xdr:from>
    <xdr:to>
      <xdr:col>27</xdr:col>
      <xdr:colOff>1247775</xdr:colOff>
      <xdr:row>22</xdr:row>
      <xdr:rowOff>266700</xdr:rowOff>
    </xdr:to>
    <xdr:sp macro="[0]!Afficher_Factu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7F929153-E119-4183-8B6B-D5BE58830F9D}"/>
            </a:ext>
          </a:extLst>
        </xdr:cNvPr>
        <xdr:cNvSpPr/>
      </xdr:nvSpPr>
      <xdr:spPr>
        <a:xfrm>
          <a:off x="46015275" y="99060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27</xdr:col>
      <xdr:colOff>171450</xdr:colOff>
      <xdr:row>22</xdr:row>
      <xdr:rowOff>38100</xdr:rowOff>
    </xdr:from>
    <xdr:to>
      <xdr:col>27</xdr:col>
      <xdr:colOff>590550</xdr:colOff>
      <xdr:row>22</xdr:row>
      <xdr:rowOff>266700</xdr:rowOff>
    </xdr:to>
    <xdr:sp macro="[0]!Masquer_Factur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D5D9A2D7-9A41-4D4A-A3A2-C35A4FA1AE33}"/>
            </a:ext>
          </a:extLst>
        </xdr:cNvPr>
        <xdr:cNvSpPr/>
      </xdr:nvSpPr>
      <xdr:spPr>
        <a:xfrm>
          <a:off x="45358050" y="99060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  <xdr:twoCellAnchor>
    <xdr:from>
      <xdr:col>27</xdr:col>
      <xdr:colOff>828675</xdr:colOff>
      <xdr:row>19</xdr:row>
      <xdr:rowOff>38100</xdr:rowOff>
    </xdr:from>
    <xdr:to>
      <xdr:col>27</xdr:col>
      <xdr:colOff>1247775</xdr:colOff>
      <xdr:row>19</xdr:row>
      <xdr:rowOff>266700</xdr:rowOff>
    </xdr:to>
    <xdr:sp macro="[0]!Afficher_Factur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1B5D5AB5-42F1-4CCA-A04E-5870C3351E20}"/>
            </a:ext>
          </a:extLst>
        </xdr:cNvPr>
        <xdr:cNvSpPr/>
      </xdr:nvSpPr>
      <xdr:spPr>
        <a:xfrm>
          <a:off x="46015275" y="99060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27</xdr:col>
      <xdr:colOff>171450</xdr:colOff>
      <xdr:row>19</xdr:row>
      <xdr:rowOff>38100</xdr:rowOff>
    </xdr:from>
    <xdr:to>
      <xdr:col>27</xdr:col>
      <xdr:colOff>590550</xdr:colOff>
      <xdr:row>19</xdr:row>
      <xdr:rowOff>266700</xdr:rowOff>
    </xdr:to>
    <xdr:sp macro="[0]!Masquer_Factur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5B02FF9-CFE8-4D9A-B780-E62F09531211}"/>
            </a:ext>
          </a:extLst>
        </xdr:cNvPr>
        <xdr:cNvSpPr/>
      </xdr:nvSpPr>
      <xdr:spPr>
        <a:xfrm>
          <a:off x="45358050" y="99060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  <xdr:twoCellAnchor>
    <xdr:from>
      <xdr:col>27</xdr:col>
      <xdr:colOff>828675</xdr:colOff>
      <xdr:row>20</xdr:row>
      <xdr:rowOff>38100</xdr:rowOff>
    </xdr:from>
    <xdr:to>
      <xdr:col>27</xdr:col>
      <xdr:colOff>1247775</xdr:colOff>
      <xdr:row>20</xdr:row>
      <xdr:rowOff>266700</xdr:rowOff>
    </xdr:to>
    <xdr:sp macro="[0]!Afficher_Factur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A76F77DC-C22F-4832-A03C-4FFC6CDA221B}"/>
            </a:ext>
          </a:extLst>
        </xdr:cNvPr>
        <xdr:cNvSpPr/>
      </xdr:nvSpPr>
      <xdr:spPr>
        <a:xfrm>
          <a:off x="46729650" y="99060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>
    <xdr:from>
      <xdr:col>27</xdr:col>
      <xdr:colOff>171450</xdr:colOff>
      <xdr:row>20</xdr:row>
      <xdr:rowOff>38100</xdr:rowOff>
    </xdr:from>
    <xdr:to>
      <xdr:col>27</xdr:col>
      <xdr:colOff>590550</xdr:colOff>
      <xdr:row>20</xdr:row>
      <xdr:rowOff>266700</xdr:rowOff>
    </xdr:to>
    <xdr:sp macro="[0]!Masquer_Factu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EABC36A8-61B1-4D61-A3BD-BF7FA19E66BA}"/>
            </a:ext>
          </a:extLst>
        </xdr:cNvPr>
        <xdr:cNvSpPr/>
      </xdr:nvSpPr>
      <xdr:spPr>
        <a:xfrm>
          <a:off x="46072425" y="9906000"/>
          <a:ext cx="419100" cy="2286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11-21T00:14:29.100"/>
    </inkml:context>
    <inkml:brush xml:id="br0">
      <inkml:brushProperty name="width" value="0.035" units="cm"/>
      <inkml:brushProperty name="height" value="0.035" units="cm"/>
      <inkml:brushProperty name="color" value="#A9D08E"/>
    </inkml:brush>
  </inkml:definitions>
  <inkml:trace contextRef="#ctx0" brushRef="#br0">0 1 24575,'0'0'-8191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11-21T00:14:37.630"/>
    </inkml:context>
    <inkml:brush xml:id="br0">
      <inkml:brushProperty name="width" value="0.035" units="cm"/>
      <inkml:brushProperty name="height" value="0.035" units="cm"/>
      <inkml:brushProperty name="color" value="#A9D08E"/>
    </inkml:brush>
  </inkml:definitions>
  <inkml:trace contextRef="#ctx0" brushRef="#br0">1 1 24575,'0'0'-8191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964D3F-F3F4-459F-A068-74713EBE152D}" name="Tableau3" displayName="Tableau3" ref="B16:AC21" totalsRowShown="0" headerRowDxfId="108" tableBorderDxfId="107">
  <autoFilter ref="B16:AC21" xr:uid="{42964D3F-F3F4-459F-A068-74713EBE152D}">
    <filterColumn colId="15">
      <customFilters>
        <customFilter val="**"/>
      </customFilters>
    </filterColumn>
  </autoFilter>
  <sortState xmlns:xlrd2="http://schemas.microsoft.com/office/spreadsheetml/2017/richdata2" ref="B17:AC21">
    <sortCondition ref="H16:H21"/>
  </sortState>
  <tableColumns count="28">
    <tableColumn id="1" xr3:uid="{4E0E96DB-21AF-4E53-B964-CFBA6B64E9AB}" name="N°Devis" dataDxfId="24"/>
    <tableColumn id="2" xr3:uid="{83DCD9A1-E5DE-48CA-81AD-ADEE4EF4D26F}" name="V" dataDxfId="23"/>
    <tableColumn id="3" xr3:uid="{D6FE3F50-AD14-44F1-A4F5-418E80E0148C}" name="Émission" dataDxfId="106"/>
    <tableColumn id="4" xr3:uid="{B2163C79-0E15-420D-BDAD-7D1FD7595FD5}" name="Excel" dataDxfId="105"/>
    <tableColumn id="5" xr3:uid="{DDDA8296-4A52-4B89-A4AC-D277D8EFAA45}" name="PDF" dataDxfId="104"/>
    <tableColumn id="6" xr3:uid="{2821BC29-CDE2-41A9-AD23-21728B76D1FD}" name="Type" dataDxfId="103"/>
    <tableColumn id="7" xr3:uid="{C82EB5D7-D03F-4EC2-9D0A-910516088C69}" name="Relance effectué" dataDxfId="102"/>
    <tableColumn id="8" xr3:uid="{C9AA6AAC-00AE-41A0-85C7-C42FF547F3A8}" name="Date" dataDxfId="101"/>
    <tableColumn id="9" xr3:uid="{2710EEAF-050F-4F76-A262-729B96D1D479}" name="À rappeler le" dataDxfId="100"/>
    <tableColumn id="10" xr3:uid="{7BCA3F78-7E7D-433E-A2D5-CDBE4C53F65F}" name="Statut           Menu"/>
    <tableColumn id="50" xr3:uid="{D540271C-1A2E-4E10-8D6F-9F189B92428B}" name="Ouvrir Remarque" dataDxfId="99"/>
    <tableColumn id="51" xr3:uid="{F85C8C87-545C-494C-BA3F-627BAA3B9EB6}" name="Remarque" dataDxfId="98"/>
    <tableColumn id="11" xr3:uid="{0F61EB93-3A1F-411C-9442-E45384CA3EE1}" name="Nom Prénom" dataDxfId="97"/>
    <tableColumn id="12" xr3:uid="{72E9D3A7-D2B3-484D-8DDE-3E36745DDB6E}" name="Adresse" dataDxfId="96"/>
    <tableColumn id="13" xr3:uid="{F515F6DD-9E0A-44AA-BB71-4B8957282C1F}" name="CP" dataDxfId="95"/>
    <tableColumn id="14" xr3:uid="{20CE4FDA-85B5-4391-B9AD-2082975955A7}" name="Ville" dataDxfId="94"/>
    <tableColumn id="15" xr3:uid="{763E834D-339E-402B-947E-DAED711DDFD9}" name="Sujet" dataDxfId="93"/>
    <tableColumn id="49" xr3:uid="{644D49BB-B43F-46B8-A62A-32AD3479BCC8}" name="Variante" dataDxfId="92"/>
    <tableColumn id="16" xr3:uid="{E36E57DB-735E-40A4-B12C-B63297DC5656}" name="N° de Bon" dataDxfId="91"/>
    <tableColumn id="17" xr3:uid="{E335B3F9-FC80-46ED-A1E0-41441D56C77E}" name="Téléphone" dataDxfId="90"/>
    <tableColumn id="18" xr3:uid="{7EF7BE3C-DF01-4078-BA51-66E9CA1014FE}" name="Mail"/>
    <tableColumn id="19" xr3:uid="{E03B65BA-C1CB-4E60-9413-9B7055AC100F}" name="Montant HT" dataDxfId="89"/>
    <tableColumn id="20" xr3:uid="{53B79CA0-C51A-416B-BA72-ED8848B6E023}" name="Montant TVA" dataDxfId="88"/>
    <tableColumn id="21" xr3:uid="{0CBA7580-1C9E-4163-9771-FD1001610B27}" name="Montant TTC" dataDxfId="87"/>
    <tableColumn id="22" xr3:uid="{72B396F0-494A-4CB7-A46D-2A62298BB66F}" name="HT" dataDxfId="86"/>
    <tableColumn id="23" xr3:uid="{D7A12F06-2116-449B-A84D-7D5C650E59E6}" name="TTC" dataDxfId="85"/>
    <tableColumn id="24" xr3:uid="{9D1C17E9-9D72-444A-A0FA-E05BAC9EC31B}" name="Démarrer " dataDxfId="84"/>
    <tableColumn id="25" xr3:uid="{66D5E83D-4CA8-4AFD-8D74-EBFD5C01B120}" name="Colonne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734CEC-97D7-49FB-9B6C-AE2688FF9062}" name="Tableau1" displayName="Tableau1" ref="B19:BK23" totalsRowShown="0" headerRowDxfId="83" tableBorderDxfId="82">
  <autoFilter ref="B19:BK23" xr:uid="{AE41C463-3115-4250-BFE2-FE9B4DFA2925}"/>
  <tableColumns count="62">
    <tableColumn id="1" xr3:uid="{5D5EDD05-38F9-4D83-91AE-0F8D9A6F450A}" name="N° Facture"/>
    <tableColumn id="2" xr3:uid="{211B0B61-779F-43F4-B97C-C9441397F205}" name="V" dataDxfId="81"/>
    <tableColumn id="3" xr3:uid="{CA3CF371-8525-4897-BAD4-D7AB7BAE8E98}" name="Émission" dataDxfId="80"/>
    <tableColumn id="4" xr3:uid="{3EFEF3A1-935D-47E1-A3C4-FF484A2CD3FC}" name="Excel" dataDxfId="79"/>
    <tableColumn id="5" xr3:uid="{83BE7524-144F-4C50-95DB-B5E0EA9DF36D}" name="PDF" dataDxfId="78"/>
    <tableColumn id="6" xr3:uid="{08D0CA96-6D85-496E-94A9-4B8792F3DB2C}" name="Type" dataDxfId="77"/>
    <tableColumn id="7" xr3:uid="{4C9289F7-7E7D-45E6-B87B-48F5D099D401}" name="Nom Prénom" dataDxfId="76"/>
    <tableColumn id="8" xr3:uid="{4B54B4C0-DF8D-436E-B2E3-0309EF5B43CE}" name="Adresse" dataDxfId="75"/>
    <tableColumn id="9" xr3:uid="{8B35DF4A-2E1F-46BE-935A-BA7CEC3EEC53}" name="CP" dataDxfId="74"/>
    <tableColumn id="10" xr3:uid="{974894FC-8EF2-4E82-A475-1CC551204644}" name="Ville" dataDxfId="73"/>
    <tableColumn id="11" xr3:uid="{94CB66DF-4141-442C-BEDD-2F796EBE486E}" name="Sujet" dataDxfId="72"/>
    <tableColumn id="12" xr3:uid="{9B00971E-634A-46C9-872B-A283CF1E8838}" name="Variante" dataDxfId="71"/>
    <tableColumn id="13" xr3:uid="{FF180562-30E0-4965-8F09-12AD861E3699}" name="N° de Bon" dataDxfId="70"/>
    <tableColumn id="14" xr3:uid="{64BEB873-71CE-4507-83E4-7FC5E47974F2}" name="Téléphone" dataDxfId="69"/>
    <tableColumn id="15" xr3:uid="{7C2414B4-4CCD-424A-8078-9EC7876FED61}" name="Mail" dataDxfId="68"/>
    <tableColumn id="16" xr3:uid="{7FB210F3-1166-4005-AA3A-44F033678ADC}" name="Échéance Jours" dataDxfId="67"/>
    <tableColumn id="17" xr3:uid="{063B42DD-1843-4EA1-8917-C8C71A5A3F92}" name="Expiration" dataDxfId="66">
      <calculatedColumnFormula>D20+Q20</calculatedColumnFormula>
    </tableColumn>
    <tableColumn id="18" xr3:uid="{68CF5FE6-D835-46CD-B5D4-C2ABB9E285B8}" name="Retard" dataDxfId="65">
      <calculatedColumnFormula>IF(TODAY()&lt;R20,"NON",IF(AA20,"NON",IF(AA20&lt;R20,"OUI","NON")))</calculatedColumnFormula>
    </tableColumn>
    <tableColumn id="63" xr3:uid="{EA856653-602E-440D-B911-7E1F6E696F2E}" name="Jours" dataDxfId="64">
      <calculatedColumnFormula>IF(TODAY()&gt;Tableau1[[#This Row],[Expiration]],TODAY()-Tableau1[[#This Row],[Expiration]],"")</calculatedColumnFormula>
    </tableColumn>
    <tableColumn id="19" xr3:uid="{1829EC3E-5950-4C80-8DAA-9B27A0D0E747}" name="Rappel    Menu" dataDxfId="63"/>
    <tableColumn id="20" xr3:uid="{5A5EE195-8E0E-424C-B1C8-8894A8CBE874}" name="Rappel, le" dataDxfId="62"/>
    <tableColumn id="21" xr3:uid="{347CFDC9-AD5A-44DA-BCAC-A2E6E88587B5}" name="Montant HT" dataDxfId="61"/>
    <tableColumn id="22" xr3:uid="{F88AE70B-FFC5-404C-9ED5-982D9E0FE7A1}" name="Montant TVA" dataDxfId="60"/>
    <tableColumn id="23" xr3:uid="{B4976178-43C0-4BA8-A3E5-8CEB29B11808}" name="Montant TTC" dataDxfId="59"/>
    <tableColumn id="24" xr3:uid="{4AB4151C-23F9-4712-8496-F2A9642FCAB2}" name="Montant Reçu" dataDxfId="58"/>
    <tableColumn id="25" xr3:uid="{F7AF6867-CA07-4CF5-9CAF-F6C5157B68EE}" name="Reçu, le" dataDxfId="57"/>
    <tableColumn id="26" xr3:uid="{29D42071-56AD-4155-ABAB-9D1E5D299DD0}" name="Règlement       plusieurs fois"/>
    <tableColumn id="27" xr3:uid="{0B9273B9-1549-4F5F-B5FB-91E6940155E4}" name="2ème Versement" dataDxfId="56"/>
    <tableColumn id="28" xr3:uid="{447D0D54-D92D-4A3C-A3F4-9663C24936C3}" name="Reçu, N°2" dataDxfId="55"/>
    <tableColumn id="29" xr3:uid="{586E24A2-28A0-4835-8194-F9D09A88C15A}" name="3ème Versement" dataDxfId="54"/>
    <tableColumn id="30" xr3:uid="{F19758DA-0AA1-40AB-94B3-716D83F038BE}" name="Reçu, N°3" dataDxfId="53"/>
    <tableColumn id="31" xr3:uid="{01F6B08A-2051-4A04-B8F4-280BEAA0C29A}" name="4ème Versement" dataDxfId="52"/>
    <tableColumn id="32" xr3:uid="{F6824944-7655-4EB3-A52D-2F1757A58451}" name="Reçu, N°4" dataDxfId="51"/>
    <tableColumn id="33" xr3:uid="{910B7293-0F89-48FD-9A00-8CB8D9EBDAB7}" name="5ème Versement" dataDxfId="50"/>
    <tableColumn id="34" xr3:uid="{C17E7A7A-701D-4DEC-AC28-66BB6A9FDBB4}" name="Reçu, N°5" dataDxfId="49"/>
    <tableColumn id="35" xr3:uid="{166666C4-FF93-4158-8427-2452C58ECA47}" name="6ème Versement" dataDxfId="48"/>
    <tableColumn id="36" xr3:uid="{D700C159-DBC4-4DD4-970E-8D562BB5F22E}" name="Reçu, N°6" dataDxfId="47"/>
    <tableColumn id="37" xr3:uid="{D36D7CDE-D030-4E87-A7D5-7F678E6C6259}" name="7ème Versement" dataDxfId="46"/>
    <tableColumn id="38" xr3:uid="{B38DD2B6-E47F-417B-AA73-DBADE1C8D983}" name="Reçu, N°7" dataDxfId="45"/>
    <tableColumn id="39" xr3:uid="{0B75FB2C-197B-43D1-AA02-1438FDE01AC9}" name="8ème Versement" dataDxfId="44"/>
    <tableColumn id="40" xr3:uid="{F578EC72-C5CA-4E03-B0A7-F8034087FCCA}" name="Reçu, N°8" dataDxfId="43"/>
    <tableColumn id="41" xr3:uid="{CD866BEF-8DA9-4FB4-BC2D-786764D8992D}" name="9ème Versement" dataDxfId="42"/>
    <tableColumn id="42" xr3:uid="{D66A25C2-4119-4D99-B47D-9D159B8E966C}" name="Reçu, N°9" dataDxfId="41"/>
    <tableColumn id="43" xr3:uid="{B60018F8-68A3-4C0A-8C37-986A04953A51}" name="10ème Versement" dataDxfId="40"/>
    <tableColumn id="44" xr3:uid="{51EFAB90-B929-43EE-8616-C24B69242854}" name="Reçu, N°10" dataDxfId="39"/>
    <tableColumn id="45" xr3:uid="{CD8512E3-C1D1-4E44-B760-987524E0920A}" name="Montant Total Reçu">
      <calculatedColumnFormula>SUM(Z20,AC20,AE20,AG20,AI20,AK20,AM20,AO20,AQ20,AS20)</calculatedColumnFormula>
    </tableColumn>
    <tableColumn id="46" xr3:uid="{0B1945DB-FFF9-4674-94EA-DC5DAE59A306}" name="Statut">
      <calculatedColumnFormula>IF(AU20=0,"Pas encore réglée",IF(AU20-Y20&gt;0,CONCATENATE("+",AU20-Y20),IF(AU20-Y20&lt;0,AU20-Y20,0)))</calculatedColumnFormula>
    </tableColumn>
    <tableColumn id="47" xr3:uid="{4CEF7B42-5257-4367-BF57-15C6595090AA}" name="Décision                Menu" dataDxfId="38"/>
    <tableColumn id="48" xr3:uid="{3E4D63E0-0F55-4393-8887-1FD718757229}" name="Montant HT11" dataDxfId="37">
      <calculatedColumnFormula>ROUND((AZ20/(BA20/100+1))/0.05,0)*0.05</calculatedColumnFormula>
    </tableColumn>
    <tableColumn id="49" xr3:uid="{234C53B1-FAB7-4235-9765-F9665D1C1479}" name="Montant TVA12" dataDxfId="36">
      <calculatedColumnFormula>ROUND((AZ20-AX20)/0.05,0)*0.05</calculatedColumnFormula>
    </tableColumn>
    <tableColumn id="50" xr3:uid="{3FEE3658-4DAB-4516-B4A4-00F332F58C43}" name="Montant TTC13" dataDxfId="35">
      <calculatedColumnFormula>AU20</calculatedColumnFormula>
    </tableColumn>
    <tableColumn id="51" xr3:uid="{78F9A322-78FF-4A7F-8704-1B2D163B5B3D}" name="Taux % TVA" dataDxfId="34"/>
    <tableColumn id="52" xr3:uid="{034171A2-5ABB-419C-8D8C-C1830DCE6597}" name="                 % sur HT" dataDxfId="33"/>
    <tableColumn id="53" xr3:uid="{8E4D4C26-48C8-4F49-BA4D-AF2928816EE2}" name="Montant " dataDxfId="32">
      <calculatedColumnFormula>IF(ISBLANK(BB20),"-",ROUND((AX20/100*BB20)/0.05,0)*0.05)</calculatedColumnFormula>
    </tableColumn>
    <tableColumn id="54" xr3:uid="{EBCEF167-8A7C-4B34-B430-77D72CCEF7DC}" name="Autre              % sur HT" dataDxfId="31"/>
    <tableColumn id="55" xr3:uid="{B09CC459-F6C1-46B3-B12D-BD10A41C1F8F}" name="Montant 14" dataDxfId="30">
      <calculatedColumnFormula>IF(ISBLANK(BD20),"-",ROUND((AX20/100*BD20)/0.05,0)*0.05)</calculatedColumnFormula>
    </tableColumn>
    <tableColumn id="56" xr3:uid="{C1F22097-7E76-4E3D-B1B0-EBACCF37284B}" name="Facture payée" dataDxfId="29"/>
    <tableColumn id="57" xr3:uid="{DD07B752-8B33-4733-B168-4345B14DF790}" name="Charge HT" dataDxfId="28"/>
    <tableColumn id="58" xr3:uid="{19334DAC-26AA-4E89-91AD-F5FA80B82E54}" name="Commision HT" dataDxfId="27">
      <calculatedColumnFormula>SUM(BE20,BC20)</calculatedColumnFormula>
    </tableColumn>
    <tableColumn id="59" xr3:uid="{F32DC556-38AC-4B85-8EBF-BF51BB3BE6DF}" name="Bénéfice HT"/>
    <tableColumn id="60" xr3:uid="{58DF3E33-B240-4F4F-BC1C-911E549465F7}" name="Rentabilité %" dataDxfId="26" dataCellStyle="Pourcentage">
      <calculatedColumnFormula>IFERROR(BI20/AX20,"-")</calculatedColumnFormula>
    </tableColumn>
    <tableColumn id="61" xr3:uid="{DCA08DE0-051A-4774-808D-C195A101328D}" name="Remarque" dataDxfId="2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61FF8-912C-4942-B2ED-23D5F11DB139}">
  <sheetPr codeName="Feuil2"/>
  <dimension ref="B1:V45"/>
  <sheetViews>
    <sheetView zoomScaleNormal="100" workbookViewId="0"/>
  </sheetViews>
  <sheetFormatPr baseColWidth="10" defaultRowHeight="20.25" x14ac:dyDescent="0.3"/>
  <cols>
    <col min="1" max="2" width="11.42578125" style="73"/>
    <col min="3" max="3" width="11.42578125" style="73" customWidth="1"/>
    <col min="4" max="6" width="11.42578125" style="73"/>
    <col min="7" max="7" width="50.7109375" style="73" customWidth="1"/>
    <col min="8" max="16384" width="11.42578125" style="73"/>
  </cols>
  <sheetData>
    <row r="1" spans="2:8" ht="69.75" customHeight="1" x14ac:dyDescent="0.3"/>
    <row r="2" spans="2:8" ht="15" customHeight="1" x14ac:dyDescent="0.3"/>
    <row r="3" spans="2:8" ht="15" customHeight="1" x14ac:dyDescent="0.3"/>
    <row r="4" spans="2:8" ht="15" customHeight="1" x14ac:dyDescent="0.3"/>
    <row r="5" spans="2:8" ht="15" customHeight="1" x14ac:dyDescent="0.3"/>
    <row r="6" spans="2:8" ht="15" customHeight="1" x14ac:dyDescent="0.3"/>
    <row r="7" spans="2:8" ht="15" customHeight="1" x14ac:dyDescent="0.3">
      <c r="B7" s="71"/>
      <c r="C7" s="70"/>
      <c r="D7" s="70"/>
      <c r="E7" s="70"/>
      <c r="F7" s="70"/>
      <c r="G7" s="70"/>
      <c r="H7" s="70"/>
    </row>
    <row r="8" spans="2:8" ht="15" customHeight="1" x14ac:dyDescent="0.3">
      <c r="B8" s="70"/>
      <c r="C8" s="70"/>
      <c r="D8" s="70"/>
      <c r="E8" s="70"/>
      <c r="F8" s="70"/>
      <c r="G8" s="70"/>
      <c r="H8" s="70"/>
    </row>
    <row r="9" spans="2:8" ht="15" customHeight="1" x14ac:dyDescent="0.3">
      <c r="B9" s="70"/>
      <c r="C9" s="70"/>
      <c r="D9" s="70"/>
      <c r="E9" s="70"/>
      <c r="F9" s="70"/>
      <c r="G9" s="70"/>
      <c r="H9" s="70"/>
    </row>
    <row r="10" spans="2:8" ht="15" customHeight="1" x14ac:dyDescent="0.3">
      <c r="B10" s="70"/>
      <c r="C10" s="70"/>
      <c r="D10" s="70"/>
      <c r="E10" s="70"/>
      <c r="F10" s="70"/>
      <c r="G10" s="70"/>
      <c r="H10" s="70"/>
    </row>
    <row r="11" spans="2:8" ht="15" customHeight="1" x14ac:dyDescent="0.3">
      <c r="B11" s="70"/>
      <c r="C11" s="70"/>
      <c r="D11" s="70"/>
      <c r="E11" s="70"/>
      <c r="F11" s="70"/>
      <c r="G11" s="70"/>
      <c r="H11" s="70"/>
    </row>
    <row r="12" spans="2:8" ht="15" customHeight="1" x14ac:dyDescent="0.3">
      <c r="B12" s="70"/>
      <c r="C12" s="70"/>
      <c r="D12" s="70"/>
      <c r="E12" s="70"/>
      <c r="F12" s="70"/>
      <c r="G12" s="70"/>
      <c r="H12" s="70"/>
    </row>
    <row r="13" spans="2:8" ht="15" customHeight="1" x14ac:dyDescent="0.3">
      <c r="B13" s="71"/>
      <c r="C13" s="71"/>
      <c r="D13" s="71"/>
      <c r="E13" s="71"/>
      <c r="F13" s="71"/>
      <c r="G13" s="71"/>
      <c r="H13" s="71"/>
    </row>
    <row r="14" spans="2:8" ht="15" customHeight="1" x14ac:dyDescent="0.3">
      <c r="B14" s="72"/>
      <c r="C14" s="72"/>
      <c r="D14" s="72"/>
      <c r="E14" s="72"/>
      <c r="F14" s="72"/>
      <c r="G14" s="72"/>
      <c r="H14" s="72"/>
    </row>
    <row r="15" spans="2:8" ht="15" customHeight="1" x14ac:dyDescent="0.3">
      <c r="B15" s="72"/>
      <c r="C15" s="72"/>
      <c r="D15" s="72"/>
      <c r="E15" s="72"/>
      <c r="F15" s="72"/>
      <c r="G15" s="72"/>
      <c r="H15" s="72"/>
    </row>
    <row r="16" spans="2:8" ht="15" customHeight="1" x14ac:dyDescent="0.3">
      <c r="G16" s="70"/>
    </row>
    <row r="17" spans="7:22" ht="15" customHeight="1" x14ac:dyDescent="0.3">
      <c r="G17" s="70"/>
    </row>
    <row r="18" spans="7:22" ht="15" customHeight="1" x14ac:dyDescent="0.3">
      <c r="G18" s="70"/>
    </row>
    <row r="19" spans="7:22" ht="15" customHeight="1" x14ac:dyDescent="0.3"/>
    <row r="20" spans="7:22" ht="15" customHeight="1" x14ac:dyDescent="0.3"/>
    <row r="21" spans="7:22" ht="15" customHeight="1" x14ac:dyDescent="0.3"/>
    <row r="22" spans="7:22" ht="15" customHeight="1" x14ac:dyDescent="0.3"/>
    <row r="23" spans="7:22" ht="15" customHeight="1" x14ac:dyDescent="0.3"/>
    <row r="24" spans="7:22" ht="15" customHeight="1" x14ac:dyDescent="0.3"/>
    <row r="25" spans="7:22" ht="15" customHeight="1" x14ac:dyDescent="0.3">
      <c r="O25" s="74"/>
      <c r="P25" s="74"/>
    </row>
    <row r="26" spans="7:22" ht="15" customHeight="1" x14ac:dyDescent="0.3">
      <c r="O26" s="74"/>
      <c r="P26" s="74"/>
    </row>
    <row r="27" spans="7:22" ht="15" customHeight="1" x14ac:dyDescent="0.3">
      <c r="O27" s="74"/>
      <c r="P27" s="74"/>
      <c r="U27" s="70"/>
      <c r="V27" s="70"/>
    </row>
    <row r="28" spans="7:22" ht="15" customHeight="1" x14ac:dyDescent="0.3">
      <c r="O28" s="74" t="s">
        <v>73</v>
      </c>
      <c r="P28" s="74"/>
      <c r="U28" s="70" t="s">
        <v>72</v>
      </c>
      <c r="V28" s="70"/>
    </row>
    <row r="29" spans="7:22" ht="15" customHeight="1" x14ac:dyDescent="0.3">
      <c r="O29" s="74" t="s">
        <v>74</v>
      </c>
      <c r="P29" s="74"/>
      <c r="U29" s="70" t="s">
        <v>60</v>
      </c>
      <c r="V29" s="70"/>
    </row>
    <row r="30" spans="7:22" ht="15" customHeight="1" x14ac:dyDescent="0.3">
      <c r="O30" s="74" t="s">
        <v>75</v>
      </c>
      <c r="P30" s="74"/>
      <c r="U30" s="70" t="s">
        <v>61</v>
      </c>
      <c r="V30" s="70"/>
    </row>
    <row r="31" spans="7:22" ht="15" customHeight="1" x14ac:dyDescent="0.3">
      <c r="O31" s="74" t="s">
        <v>74</v>
      </c>
      <c r="P31" s="74"/>
      <c r="U31" s="70" t="s">
        <v>62</v>
      </c>
      <c r="V31" s="70"/>
    </row>
    <row r="32" spans="7:22" ht="15" customHeight="1" x14ac:dyDescent="0.3">
      <c r="O32" s="74"/>
      <c r="P32" s="74"/>
      <c r="U32" s="70"/>
      <c r="V32" s="70"/>
    </row>
    <row r="33" spans="15:22" ht="15" customHeight="1" x14ac:dyDescent="0.3">
      <c r="O33" s="74" t="s">
        <v>76</v>
      </c>
      <c r="P33" s="74"/>
      <c r="U33" s="70" t="s">
        <v>63</v>
      </c>
      <c r="V33" s="71"/>
    </row>
    <row r="34" spans="15:22" ht="15" customHeight="1" x14ac:dyDescent="0.3">
      <c r="O34" s="74" t="s">
        <v>77</v>
      </c>
      <c r="P34" s="74"/>
      <c r="U34" s="71" t="s">
        <v>64</v>
      </c>
      <c r="V34" s="72"/>
    </row>
    <row r="35" spans="15:22" ht="15" customHeight="1" x14ac:dyDescent="0.3">
      <c r="O35" s="74" t="s">
        <v>78</v>
      </c>
      <c r="P35" s="74"/>
      <c r="U35" s="72" t="s">
        <v>65</v>
      </c>
      <c r="V35" s="72"/>
    </row>
    <row r="36" spans="15:22" ht="15" customHeight="1" x14ac:dyDescent="0.3">
      <c r="O36" s="74" t="s">
        <v>79</v>
      </c>
      <c r="P36" s="74"/>
      <c r="U36" s="72" t="s">
        <v>66</v>
      </c>
    </row>
    <row r="37" spans="15:22" ht="15" customHeight="1" x14ac:dyDescent="0.3">
      <c r="O37" s="74" t="s">
        <v>80</v>
      </c>
      <c r="P37" s="74"/>
      <c r="U37" s="70" t="s">
        <v>67</v>
      </c>
    </row>
    <row r="38" spans="15:22" ht="15" customHeight="1" x14ac:dyDescent="0.3">
      <c r="O38" s="74"/>
      <c r="P38" s="74"/>
      <c r="U38" s="70" t="s">
        <v>68</v>
      </c>
    </row>
    <row r="39" spans="15:22" ht="15" customHeight="1" x14ac:dyDescent="0.3">
      <c r="O39" s="74" t="s">
        <v>81</v>
      </c>
      <c r="P39" s="74"/>
      <c r="U39" s="70" t="s">
        <v>69</v>
      </c>
    </row>
    <row r="40" spans="15:22" ht="15" customHeight="1" x14ac:dyDescent="0.3">
      <c r="O40" s="74"/>
      <c r="P40" s="74"/>
    </row>
    <row r="41" spans="15:22" ht="15" customHeight="1" x14ac:dyDescent="0.3">
      <c r="O41" s="74"/>
      <c r="P41" s="74"/>
    </row>
    <row r="42" spans="15:22" ht="15" customHeight="1" x14ac:dyDescent="0.3">
      <c r="U42" s="73" t="s">
        <v>82</v>
      </c>
    </row>
    <row r="43" spans="15:22" ht="15" customHeight="1" x14ac:dyDescent="0.3">
      <c r="U43" s="73" t="s">
        <v>83</v>
      </c>
    </row>
    <row r="44" spans="15:22" ht="15" customHeight="1" x14ac:dyDescent="0.3">
      <c r="U44" s="73" t="s">
        <v>84</v>
      </c>
    </row>
    <row r="45" spans="15:22" ht="15" customHeight="1" x14ac:dyDescent="0.3">
      <c r="U45" s="73" t="s">
        <v>99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2"/>
  <sheetViews>
    <sheetView tabSelected="1" zoomScaleNormal="100" workbookViewId="0">
      <selection activeCell="H8" sqref="H8"/>
    </sheetView>
  </sheetViews>
  <sheetFormatPr baseColWidth="10" defaultColWidth="9.140625" defaultRowHeight="20.25" x14ac:dyDescent="0.3"/>
  <cols>
    <col min="1" max="1" width="19.140625" style="1" customWidth="1"/>
    <col min="2" max="2" width="16.42578125" style="6" customWidth="1"/>
    <col min="3" max="3" width="4.7109375" style="6" customWidth="1"/>
    <col min="4" max="4" width="18.85546875" style="6" customWidth="1"/>
    <col min="5" max="6" width="12.85546875" style="3" customWidth="1"/>
    <col min="7" max="7" width="12.85546875" style="1" customWidth="1"/>
    <col min="8" max="9" width="23.7109375" style="1" customWidth="1"/>
    <col min="10" max="10" width="23.5703125" style="1" customWidth="1"/>
    <col min="11" max="11" width="22.140625" style="1" customWidth="1"/>
    <col min="12" max="12" width="19.5703125" style="1" customWidth="1"/>
    <col min="13" max="13" width="136.140625" style="1" hidden="1" customWidth="1"/>
    <col min="14" max="15" width="55.85546875" style="1" customWidth="1"/>
    <col min="16" max="16" width="15.140625" style="1" customWidth="1"/>
    <col min="17" max="17" width="27.85546875" style="1" customWidth="1"/>
    <col min="18" max="18" width="83" style="1" customWidth="1"/>
    <col min="19" max="19" width="64.5703125" style="1" customWidth="1"/>
    <col min="20" max="21" width="23" style="1" customWidth="1"/>
    <col min="22" max="22" width="45" style="1" customWidth="1"/>
    <col min="23" max="23" width="20.42578125" style="2" customWidth="1"/>
    <col min="24" max="24" width="21" style="2" customWidth="1"/>
    <col min="25" max="25" width="20.7109375" style="7" customWidth="1"/>
    <col min="26" max="27" width="20.42578125" style="76" customWidth="1"/>
    <col min="28" max="28" width="20.5703125" style="76" customWidth="1"/>
    <col min="29" max="29" width="89.140625" style="76" customWidth="1"/>
    <col min="30" max="16384" width="9.140625" style="76"/>
  </cols>
  <sheetData>
    <row r="1" spans="1:29" ht="69.75" customHeight="1" x14ac:dyDescent="0.3">
      <c r="A1" s="107"/>
      <c r="B1" s="80"/>
      <c r="C1" s="80"/>
      <c r="D1" s="80"/>
      <c r="E1" s="81"/>
      <c r="F1" s="81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82"/>
      <c r="X1" s="82"/>
      <c r="Y1" s="83"/>
    </row>
    <row r="2" spans="1:29" ht="21" customHeight="1" x14ac:dyDescent="0.3">
      <c r="A2" s="84"/>
      <c r="B2" s="110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5"/>
      <c r="Y2" s="85"/>
      <c r="Z2" s="85"/>
    </row>
    <row r="3" spans="1:29" ht="9.75" customHeight="1" thickBot="1" x14ac:dyDescent="0.35">
      <c r="A3" s="84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6"/>
      <c r="P3" s="84"/>
      <c r="Q3" s="84"/>
      <c r="R3" s="84"/>
      <c r="S3" s="84"/>
      <c r="T3" s="84"/>
      <c r="U3" s="84"/>
      <c r="V3" s="84"/>
      <c r="W3" s="84"/>
      <c r="X3" s="85"/>
      <c r="Y3" s="85"/>
      <c r="Z3" s="85"/>
    </row>
    <row r="4" spans="1:29" ht="21" customHeight="1" thickBot="1" x14ac:dyDescent="0.35">
      <c r="A4" s="84"/>
      <c r="B4" s="84"/>
      <c r="C4" s="84"/>
      <c r="D4" s="109"/>
      <c r="E4" s="196"/>
      <c r="F4" s="197"/>
      <c r="G4" s="198"/>
      <c r="H4" s="84"/>
      <c r="I4" s="84"/>
      <c r="J4" s="84"/>
      <c r="K4" s="84"/>
      <c r="L4" s="84"/>
      <c r="M4" s="84"/>
      <c r="N4" s="84"/>
      <c r="O4" s="88"/>
      <c r="P4" s="84"/>
      <c r="Q4" s="84"/>
      <c r="R4" s="84"/>
      <c r="S4" s="84"/>
      <c r="T4" s="84"/>
      <c r="U4" s="84"/>
      <c r="V4" s="84"/>
      <c r="W4" s="84"/>
      <c r="X4" s="85"/>
      <c r="Y4" s="85"/>
      <c r="Z4" s="85"/>
    </row>
    <row r="5" spans="1:29" ht="21" customHeight="1" thickBot="1" x14ac:dyDescent="0.35">
      <c r="A5" s="84"/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8"/>
      <c r="P5" s="84"/>
      <c r="Q5" s="84"/>
      <c r="R5" s="84"/>
      <c r="S5" s="84"/>
      <c r="T5" s="84"/>
      <c r="U5" s="84"/>
      <c r="V5" s="84"/>
      <c r="W5" s="85"/>
      <c r="X5" s="85"/>
      <c r="Y5" s="85"/>
    </row>
    <row r="6" spans="1:29" ht="21" customHeight="1" thickBot="1" x14ac:dyDescent="0.35">
      <c r="A6" s="84"/>
      <c r="B6" s="84"/>
      <c r="C6" s="84"/>
      <c r="D6" s="84"/>
      <c r="E6" s="196"/>
      <c r="F6" s="197"/>
      <c r="G6" s="198"/>
      <c r="H6" s="84"/>
      <c r="I6" s="84"/>
      <c r="J6" s="84"/>
      <c r="K6" s="84"/>
      <c r="L6" s="84"/>
      <c r="M6" s="84"/>
      <c r="N6" s="84"/>
      <c r="O6" s="88"/>
      <c r="P6" s="84"/>
      <c r="Q6" s="84"/>
      <c r="R6" s="84"/>
      <c r="S6" s="84"/>
      <c r="T6" s="84"/>
      <c r="U6" s="84"/>
      <c r="V6" s="84"/>
      <c r="W6" s="85"/>
      <c r="X6" s="85"/>
      <c r="Y6" s="85"/>
    </row>
    <row r="7" spans="1:29" ht="21" customHeight="1" thickBot="1" x14ac:dyDescent="0.35">
      <c r="A7" s="86"/>
      <c r="B7" s="86"/>
      <c r="C7" s="86"/>
      <c r="D7" s="86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7"/>
      <c r="X7" s="87"/>
      <c r="Y7" s="87"/>
    </row>
    <row r="8" spans="1:29" ht="21" customHeight="1" thickBot="1" x14ac:dyDescent="0.35">
      <c r="A8" s="88"/>
      <c r="B8" s="88"/>
      <c r="C8" s="88"/>
      <c r="D8" s="88"/>
      <c r="E8" s="196"/>
      <c r="F8" s="197"/>
      <c r="G8" s="19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9"/>
      <c r="X8" s="89"/>
      <c r="Y8" s="89"/>
    </row>
    <row r="9" spans="1:29" ht="21" customHeight="1" thickBot="1" x14ac:dyDescent="0.35">
      <c r="A9" s="88"/>
      <c r="B9" s="88"/>
      <c r="C9" s="88"/>
      <c r="D9" s="88"/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9"/>
      <c r="X9" s="89"/>
      <c r="Y9" s="89"/>
    </row>
    <row r="10" spans="1:29" ht="21" customHeight="1" thickBot="1" x14ac:dyDescent="0.35">
      <c r="A10" s="88"/>
      <c r="B10" s="88"/>
      <c r="C10" s="88"/>
      <c r="D10" s="88"/>
      <c r="E10" s="196"/>
      <c r="F10" s="197"/>
      <c r="G10" s="19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9"/>
      <c r="X10" s="89"/>
      <c r="Y10" s="89"/>
    </row>
    <row r="11" spans="1:29" ht="42.75" customHeight="1" x14ac:dyDescent="0.3">
      <c r="A11" s="111"/>
      <c r="B11" s="80"/>
      <c r="C11" s="76"/>
      <c r="D11" s="76"/>
      <c r="E11" s="76"/>
      <c r="F11" s="76"/>
      <c r="G11" s="76"/>
      <c r="H11" s="76"/>
      <c r="I11" s="88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76"/>
    </row>
    <row r="12" spans="1:29" ht="30" customHeight="1" x14ac:dyDescent="0.3">
      <c r="A12" s="76"/>
      <c r="B12" s="80"/>
      <c r="C12" s="80"/>
      <c r="D12" s="80"/>
      <c r="E12" s="81"/>
      <c r="F12" s="81"/>
      <c r="G12" s="76"/>
      <c r="H12" s="103"/>
      <c r="I12" s="76"/>
      <c r="J12" s="76"/>
      <c r="K12" s="76"/>
      <c r="L12" s="76"/>
      <c r="M12" s="76"/>
      <c r="N12" s="76"/>
      <c r="O12" s="86"/>
      <c r="P12" s="76"/>
      <c r="Q12" s="76"/>
      <c r="R12" s="76"/>
      <c r="S12" s="76"/>
      <c r="T12" s="76"/>
      <c r="U12" s="76"/>
      <c r="V12" s="76"/>
      <c r="W12" s="82"/>
      <c r="X12" s="82"/>
      <c r="Y12" s="83"/>
    </row>
    <row r="13" spans="1:29" ht="30" customHeight="1" x14ac:dyDescent="0.3">
      <c r="A13" s="76"/>
      <c r="B13" s="80"/>
      <c r="C13" s="80"/>
      <c r="D13" s="80"/>
      <c r="E13" s="81"/>
      <c r="F13" s="81"/>
      <c r="G13" s="76"/>
      <c r="H13" s="103"/>
      <c r="I13" s="76"/>
      <c r="J13" s="76"/>
      <c r="K13" s="76"/>
      <c r="L13" s="76"/>
      <c r="M13" s="76"/>
      <c r="N13" s="76"/>
      <c r="O13" s="86"/>
      <c r="P13" s="76"/>
      <c r="Q13" s="76"/>
      <c r="R13" s="76"/>
      <c r="S13" s="76"/>
      <c r="T13" s="76"/>
      <c r="U13" s="76"/>
      <c r="V13" s="76"/>
      <c r="W13" s="82"/>
      <c r="X13" s="82"/>
      <c r="Y13" s="83"/>
    </row>
    <row r="14" spans="1:29" ht="42.75" customHeight="1" thickBot="1" x14ac:dyDescent="0.35">
      <c r="A14" s="90"/>
      <c r="B14" s="80"/>
      <c r="C14" s="80"/>
      <c r="D14" s="80"/>
      <c r="E14" s="81"/>
      <c r="F14" s="81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82"/>
      <c r="X14" s="82"/>
      <c r="Y14" s="83"/>
    </row>
    <row r="15" spans="1:29" ht="23.25" customHeight="1" x14ac:dyDescent="0.3">
      <c r="A15" s="90"/>
      <c r="B15" s="194" t="s">
        <v>41</v>
      </c>
      <c r="C15" s="195"/>
      <c r="D15" s="195"/>
      <c r="E15" s="195"/>
      <c r="F15" s="195"/>
      <c r="G15" s="199"/>
      <c r="H15" s="194" t="s">
        <v>89</v>
      </c>
      <c r="I15" s="195"/>
      <c r="J15" s="195"/>
      <c r="K15" s="195"/>
      <c r="L15" s="195"/>
      <c r="M15" s="112"/>
      <c r="N15" s="194" t="s">
        <v>43</v>
      </c>
      <c r="O15" s="195"/>
      <c r="P15" s="195"/>
      <c r="Q15" s="195"/>
      <c r="R15" s="195"/>
      <c r="S15" s="195"/>
      <c r="T15" s="195"/>
      <c r="U15" s="195"/>
      <c r="V15" s="199"/>
      <c r="W15" s="192" t="s">
        <v>88</v>
      </c>
      <c r="X15" s="200"/>
      <c r="Y15" s="193"/>
      <c r="Z15" s="192" t="s">
        <v>94</v>
      </c>
      <c r="AA15" s="193"/>
      <c r="AB15" s="100" t="s">
        <v>97</v>
      </c>
      <c r="AC15" s="213" t="s">
        <v>115</v>
      </c>
    </row>
    <row r="16" spans="1:29" s="170" customFormat="1" ht="41.25" customHeight="1" x14ac:dyDescent="0.25">
      <c r="B16" s="171" t="s">
        <v>104</v>
      </c>
      <c r="C16" s="172" t="s">
        <v>42</v>
      </c>
      <c r="D16" s="173" t="s">
        <v>86</v>
      </c>
      <c r="E16" s="172" t="s">
        <v>35</v>
      </c>
      <c r="F16" s="172" t="s">
        <v>36</v>
      </c>
      <c r="G16" s="174" t="s">
        <v>7</v>
      </c>
      <c r="H16" s="175" t="s">
        <v>105</v>
      </c>
      <c r="I16" s="174" t="s">
        <v>90</v>
      </c>
      <c r="J16" s="176" t="s">
        <v>92</v>
      </c>
      <c r="K16" s="177" t="s">
        <v>103</v>
      </c>
      <c r="L16" s="177" t="s">
        <v>116</v>
      </c>
      <c r="M16" s="177" t="s">
        <v>98</v>
      </c>
      <c r="N16" s="178" t="s">
        <v>101</v>
      </c>
      <c r="O16" s="172" t="s">
        <v>8</v>
      </c>
      <c r="P16" s="172" t="s">
        <v>9</v>
      </c>
      <c r="Q16" s="172" t="s">
        <v>10</v>
      </c>
      <c r="R16" s="172" t="s">
        <v>12</v>
      </c>
      <c r="S16" s="172" t="s">
        <v>106</v>
      </c>
      <c r="T16" s="172" t="s">
        <v>14</v>
      </c>
      <c r="U16" s="172" t="s">
        <v>57</v>
      </c>
      <c r="V16" s="179" t="s">
        <v>58</v>
      </c>
      <c r="W16" s="180" t="s">
        <v>18</v>
      </c>
      <c r="X16" s="181" t="s">
        <v>19</v>
      </c>
      <c r="Y16" s="182" t="s">
        <v>17</v>
      </c>
      <c r="Z16" s="183" t="s">
        <v>95</v>
      </c>
      <c r="AA16" s="184" t="s">
        <v>96</v>
      </c>
      <c r="AB16" s="185" t="s">
        <v>113</v>
      </c>
      <c r="AC16" s="186" t="s">
        <v>102</v>
      </c>
    </row>
    <row r="17" spans="1:29" ht="23.25" customHeight="1" x14ac:dyDescent="0.3">
      <c r="A17" s="106"/>
      <c r="B17" s="214" t="s">
        <v>110</v>
      </c>
      <c r="C17" s="217">
        <v>3</v>
      </c>
      <c r="D17" s="79">
        <v>44594</v>
      </c>
      <c r="E17" s="17" t="s">
        <v>37</v>
      </c>
      <c r="F17" s="17" t="s">
        <v>36</v>
      </c>
      <c r="G17" s="78" t="s">
        <v>1</v>
      </c>
      <c r="H17" s="105" t="b">
        <v>0</v>
      </c>
      <c r="I17" s="97"/>
      <c r="J17" s="98"/>
      <c r="K17" s="96" t="s">
        <v>91</v>
      </c>
      <c r="L17" s="19"/>
      <c r="M17" s="118"/>
      <c r="N17" s="119" t="s">
        <v>156</v>
      </c>
      <c r="O17" s="19" t="s">
        <v>158</v>
      </c>
      <c r="P17" s="19">
        <v>1232</v>
      </c>
      <c r="Q17" s="19" t="s">
        <v>32</v>
      </c>
      <c r="R17" s="19" t="s">
        <v>33</v>
      </c>
      <c r="S17" s="19"/>
      <c r="T17" s="19"/>
      <c r="U17" s="16"/>
      <c r="V17" s="26"/>
      <c r="W17" s="29">
        <v>42131.7</v>
      </c>
      <c r="X17" s="21">
        <v>3412.65</v>
      </c>
      <c r="Y17" s="30">
        <v>45544.35</v>
      </c>
      <c r="Z17" s="13"/>
      <c r="AA17" s="13"/>
      <c r="AB17" s="101"/>
      <c r="AC17" s="102"/>
    </row>
    <row r="18" spans="1:29" ht="23.25" customHeight="1" x14ac:dyDescent="0.3">
      <c r="A18" s="106"/>
      <c r="B18" s="215" t="s">
        <v>112</v>
      </c>
      <c r="C18" s="218">
        <v>1</v>
      </c>
      <c r="D18" s="79">
        <v>44593</v>
      </c>
      <c r="E18" s="17" t="s">
        <v>37</v>
      </c>
      <c r="F18" s="17" t="s">
        <v>36</v>
      </c>
      <c r="G18" s="116" t="s">
        <v>85</v>
      </c>
      <c r="H18" s="105" t="b">
        <v>0</v>
      </c>
      <c r="I18" s="117"/>
      <c r="J18" s="98"/>
      <c r="K18" s="96" t="s">
        <v>93</v>
      </c>
      <c r="L18" s="19"/>
      <c r="M18" s="118"/>
      <c r="N18" s="25" t="s">
        <v>157</v>
      </c>
      <c r="O18" s="19" t="s">
        <v>159</v>
      </c>
      <c r="P18" s="19">
        <v>1213</v>
      </c>
      <c r="Q18" s="19" t="s">
        <v>11</v>
      </c>
      <c r="R18" s="19" t="s">
        <v>13</v>
      </c>
      <c r="S18" s="19"/>
      <c r="T18" s="19">
        <v>765493</v>
      </c>
      <c r="U18" s="16"/>
      <c r="V18" s="99"/>
      <c r="W18" s="29">
        <v>7546</v>
      </c>
      <c r="X18" s="21">
        <v>611.25</v>
      </c>
      <c r="Y18" s="212">
        <v>8157.25</v>
      </c>
      <c r="Z18" s="121"/>
      <c r="AA18" s="120"/>
      <c r="AB18" s="122"/>
      <c r="AC18" s="102"/>
    </row>
    <row r="19" spans="1:29" ht="23.25" customHeight="1" x14ac:dyDescent="0.3">
      <c r="A19" s="108"/>
      <c r="B19" s="215" t="s">
        <v>107</v>
      </c>
      <c r="C19" s="218">
        <v>1</v>
      </c>
      <c r="D19" s="79">
        <v>44593</v>
      </c>
      <c r="E19" s="17" t="s">
        <v>37</v>
      </c>
      <c r="F19" s="17" t="s">
        <v>36</v>
      </c>
      <c r="G19" s="211" t="s">
        <v>85</v>
      </c>
      <c r="H19" s="105" t="b">
        <v>0</v>
      </c>
      <c r="I19" s="97"/>
      <c r="J19" s="98"/>
      <c r="K19" s="96" t="s">
        <v>91</v>
      </c>
      <c r="L19" s="19"/>
      <c r="M19" s="118"/>
      <c r="N19" s="25" t="s">
        <v>157</v>
      </c>
      <c r="O19" s="19" t="s">
        <v>159</v>
      </c>
      <c r="P19" s="19">
        <v>1213</v>
      </c>
      <c r="Q19" s="19" t="s">
        <v>11</v>
      </c>
      <c r="R19" s="19" t="s">
        <v>13</v>
      </c>
      <c r="S19" s="19"/>
      <c r="T19" s="19">
        <v>765493</v>
      </c>
      <c r="U19" s="16"/>
      <c r="V19" s="99"/>
      <c r="W19" s="29">
        <v>7546</v>
      </c>
      <c r="X19" s="21">
        <v>611.25</v>
      </c>
      <c r="Y19" s="30">
        <v>8157.25</v>
      </c>
      <c r="Z19" s="13"/>
      <c r="AA19" s="13"/>
      <c r="AB19" s="101"/>
      <c r="AC19" s="102"/>
    </row>
    <row r="20" spans="1:29" ht="23.25" customHeight="1" x14ac:dyDescent="0.3">
      <c r="A20" s="108"/>
      <c r="B20" s="215" t="s">
        <v>111</v>
      </c>
      <c r="C20" s="218">
        <v>3</v>
      </c>
      <c r="D20" s="79">
        <v>44596</v>
      </c>
      <c r="E20" s="17" t="s">
        <v>37</v>
      </c>
      <c r="F20" s="17" t="s">
        <v>36</v>
      </c>
      <c r="G20" s="211" t="s">
        <v>1</v>
      </c>
      <c r="H20" s="105" t="b">
        <v>0</v>
      </c>
      <c r="I20" s="97"/>
      <c r="J20" s="98"/>
      <c r="K20" s="96"/>
      <c r="L20" s="19"/>
      <c r="M20" s="118"/>
      <c r="N20" s="25" t="s">
        <v>156</v>
      </c>
      <c r="O20" s="19" t="s">
        <v>158</v>
      </c>
      <c r="P20" s="19">
        <v>1232</v>
      </c>
      <c r="Q20" s="19" t="s">
        <v>32</v>
      </c>
      <c r="R20" s="19" t="s">
        <v>33</v>
      </c>
      <c r="S20" s="19"/>
      <c r="T20" s="19"/>
      <c r="U20" s="16"/>
      <c r="V20" s="26"/>
      <c r="W20" s="29">
        <v>42131.7</v>
      </c>
      <c r="X20" s="21">
        <v>3412.65</v>
      </c>
      <c r="Y20" s="30">
        <v>45544.35</v>
      </c>
      <c r="Z20" s="13"/>
      <c r="AA20" s="13"/>
      <c r="AB20" s="101"/>
      <c r="AC20" s="102"/>
    </row>
    <row r="21" spans="1:29" ht="23.25" customHeight="1" x14ac:dyDescent="0.3">
      <c r="A21" s="108"/>
      <c r="B21" s="216" t="s">
        <v>155</v>
      </c>
      <c r="C21" s="218">
        <v>3</v>
      </c>
      <c r="D21" s="79">
        <v>44229</v>
      </c>
      <c r="E21" s="17" t="s">
        <v>37</v>
      </c>
      <c r="F21" s="17" t="s">
        <v>36</v>
      </c>
      <c r="G21" s="211" t="s">
        <v>1</v>
      </c>
      <c r="H21" s="105" t="b">
        <v>1</v>
      </c>
      <c r="I21" s="97"/>
      <c r="J21" s="98"/>
      <c r="K21" s="96" t="s">
        <v>100</v>
      </c>
      <c r="L21" s="19"/>
      <c r="M21" s="118"/>
      <c r="N21" s="25" t="s">
        <v>156</v>
      </c>
      <c r="O21" s="19" t="s">
        <v>158</v>
      </c>
      <c r="P21" s="19">
        <v>1232</v>
      </c>
      <c r="Q21" s="19" t="s">
        <v>32</v>
      </c>
      <c r="R21" s="19" t="s">
        <v>33</v>
      </c>
      <c r="S21" s="19"/>
      <c r="T21" s="19"/>
      <c r="U21" s="16"/>
      <c r="V21" s="26"/>
      <c r="W21" s="29">
        <v>42131.7</v>
      </c>
      <c r="X21" s="21">
        <v>3412.65</v>
      </c>
      <c r="Y21" s="30">
        <v>45544.35</v>
      </c>
      <c r="Z21" s="13"/>
      <c r="AA21" s="13"/>
      <c r="AB21" s="101"/>
      <c r="AC21" s="102"/>
    </row>
    <row r="22" spans="1:29" x14ac:dyDescent="0.3">
      <c r="A22" s="76"/>
      <c r="B22" s="80"/>
      <c r="C22" s="80"/>
      <c r="D22" s="80"/>
      <c r="E22" s="81"/>
      <c r="F22" s="81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82"/>
      <c r="X22" s="82"/>
      <c r="Y22" s="83"/>
    </row>
    <row r="23" spans="1:29" x14ac:dyDescent="0.3">
      <c r="A23" s="76"/>
      <c r="B23" s="91"/>
      <c r="C23" s="91"/>
      <c r="D23" s="91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3"/>
      <c r="P23" s="93"/>
      <c r="Q23" s="93"/>
      <c r="R23" s="93"/>
      <c r="S23" s="93"/>
      <c r="T23" s="93"/>
      <c r="U23" s="93"/>
      <c r="V23" s="93"/>
      <c r="W23" s="94"/>
      <c r="X23" s="94"/>
      <c r="Y23" s="95"/>
    </row>
    <row r="24" spans="1:29" x14ac:dyDescent="0.3">
      <c r="A24" s="76"/>
      <c r="B24" s="80"/>
      <c r="C24" s="80"/>
      <c r="D24" s="80"/>
      <c r="E24" s="81"/>
      <c r="F24" s="81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82"/>
      <c r="X24" s="82"/>
      <c r="Y24" s="83"/>
    </row>
    <row r="25" spans="1:29" x14ac:dyDescent="0.3">
      <c r="A25" s="76"/>
      <c r="B25" s="80"/>
      <c r="C25" s="80"/>
      <c r="D25" s="80"/>
      <c r="E25" s="81"/>
      <c r="F25" s="81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82"/>
      <c r="X25" s="82"/>
      <c r="Y25" s="83"/>
    </row>
    <row r="26" spans="1:29" x14ac:dyDescent="0.3">
      <c r="A26" s="76"/>
      <c r="B26" s="80"/>
      <c r="C26" s="80"/>
      <c r="D26" s="80"/>
      <c r="E26" s="81"/>
      <c r="F26" s="81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82"/>
      <c r="X26" s="82"/>
      <c r="Y26" s="83"/>
    </row>
    <row r="27" spans="1:29" x14ac:dyDescent="0.3">
      <c r="A27" s="76"/>
      <c r="B27" s="80"/>
      <c r="C27" s="80"/>
      <c r="D27" s="80"/>
      <c r="E27" s="81"/>
      <c r="F27" s="81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82"/>
      <c r="X27" s="82"/>
      <c r="Y27" s="83"/>
    </row>
    <row r="28" spans="1:29" x14ac:dyDescent="0.3">
      <c r="A28" s="76"/>
      <c r="B28" s="80"/>
      <c r="C28" s="80"/>
      <c r="D28" s="80"/>
      <c r="E28" s="81"/>
      <c r="F28" s="81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82"/>
      <c r="X28" s="82"/>
      <c r="Y28" s="83"/>
    </row>
    <row r="29" spans="1:29" x14ac:dyDescent="0.3">
      <c r="A29" s="76"/>
      <c r="B29" s="80"/>
      <c r="C29" s="80"/>
      <c r="D29" s="80"/>
      <c r="E29" s="81"/>
      <c r="F29" s="81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82"/>
      <c r="X29" s="82"/>
      <c r="Y29" s="83"/>
    </row>
    <row r="30" spans="1:29" x14ac:dyDescent="0.3">
      <c r="A30" s="76"/>
      <c r="B30" s="80"/>
      <c r="C30" s="80"/>
      <c r="D30" s="80"/>
      <c r="E30" s="81"/>
      <c r="F30" s="81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82"/>
      <c r="X30" s="82"/>
      <c r="Y30" s="83"/>
    </row>
    <row r="31" spans="1:29" x14ac:dyDescent="0.3">
      <c r="A31" s="76"/>
      <c r="B31" s="80"/>
      <c r="C31" s="80"/>
      <c r="D31" s="80"/>
      <c r="E31" s="81"/>
      <c r="F31" s="81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82"/>
      <c r="X31" s="82"/>
      <c r="Y31" s="83"/>
    </row>
    <row r="32" spans="1:29" x14ac:dyDescent="0.3">
      <c r="A32" s="76"/>
      <c r="B32" s="80"/>
      <c r="C32" s="80"/>
      <c r="D32" s="80"/>
      <c r="E32" s="81"/>
      <c r="F32" s="81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82"/>
      <c r="X32" s="82"/>
      <c r="Y32" s="83"/>
    </row>
    <row r="33" spans="1:25" x14ac:dyDescent="0.3">
      <c r="A33" s="76"/>
      <c r="B33" s="80"/>
      <c r="C33" s="80"/>
      <c r="D33" s="80"/>
      <c r="E33" s="81"/>
      <c r="F33" s="81"/>
      <c r="G33" s="76"/>
      <c r="H33" s="76"/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82"/>
      <c r="X33" s="82"/>
      <c r="Y33" s="83"/>
    </row>
    <row r="34" spans="1:25" x14ac:dyDescent="0.3">
      <c r="A34" s="76"/>
      <c r="B34" s="80"/>
      <c r="C34" s="80"/>
      <c r="D34" s="80"/>
      <c r="E34" s="81"/>
      <c r="F34" s="81"/>
      <c r="G34" s="76"/>
      <c r="H34" s="76"/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82"/>
      <c r="X34" s="82"/>
      <c r="Y34" s="83"/>
    </row>
    <row r="35" spans="1:25" x14ac:dyDescent="0.3">
      <c r="A35" s="76"/>
      <c r="B35" s="80"/>
      <c r="C35" s="80"/>
      <c r="D35" s="80"/>
      <c r="E35" s="81"/>
      <c r="F35" s="81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82"/>
      <c r="X35" s="82"/>
      <c r="Y35" s="83"/>
    </row>
    <row r="36" spans="1:25" x14ac:dyDescent="0.3">
      <c r="A36" s="76"/>
      <c r="B36" s="80"/>
      <c r="C36" s="80"/>
      <c r="D36" s="80"/>
      <c r="E36" s="81"/>
      <c r="F36" s="81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82"/>
      <c r="X36" s="82"/>
      <c r="Y36" s="83"/>
    </row>
    <row r="37" spans="1:25" x14ac:dyDescent="0.3">
      <c r="A37" s="76"/>
      <c r="B37" s="80"/>
      <c r="C37" s="80"/>
      <c r="D37" s="80"/>
      <c r="E37" s="81"/>
      <c r="F37" s="81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82"/>
      <c r="X37" s="82"/>
      <c r="Y37" s="83"/>
    </row>
    <row r="38" spans="1:25" x14ac:dyDescent="0.3">
      <c r="A38" s="76"/>
      <c r="B38" s="80"/>
      <c r="C38" s="80"/>
      <c r="D38" s="80"/>
      <c r="E38" s="81"/>
      <c r="F38" s="81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82"/>
      <c r="X38" s="82"/>
      <c r="Y38" s="83"/>
    </row>
    <row r="39" spans="1:25" x14ac:dyDescent="0.3">
      <c r="A39" s="76"/>
      <c r="B39" s="80"/>
      <c r="C39" s="80"/>
      <c r="D39" s="80"/>
      <c r="E39" s="81"/>
      <c r="F39" s="81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82"/>
      <c r="X39" s="82"/>
      <c r="Y39" s="83"/>
    </row>
    <row r="40" spans="1:25" x14ac:dyDescent="0.3">
      <c r="A40" s="76"/>
      <c r="B40" s="80"/>
      <c r="C40" s="80"/>
      <c r="D40" s="80"/>
      <c r="E40" s="81"/>
      <c r="F40" s="81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82"/>
      <c r="X40" s="82"/>
      <c r="Y40" s="83"/>
    </row>
    <row r="41" spans="1:25" x14ac:dyDescent="0.3">
      <c r="A41" s="76"/>
      <c r="B41" s="80"/>
      <c r="C41" s="80"/>
      <c r="D41" s="80"/>
      <c r="E41" s="81"/>
      <c r="F41" s="81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82"/>
      <c r="X41" s="82"/>
      <c r="Y41" s="83"/>
    </row>
    <row r="42" spans="1:25" x14ac:dyDescent="0.3">
      <c r="A42" s="76"/>
      <c r="B42" s="80"/>
      <c r="C42" s="80"/>
      <c r="D42" s="80"/>
      <c r="E42" s="81"/>
      <c r="F42" s="81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82"/>
      <c r="X42" s="82"/>
      <c r="Y42" s="83"/>
    </row>
  </sheetData>
  <mergeCells count="9">
    <mergeCell ref="Z15:AA15"/>
    <mergeCell ref="H15:L15"/>
    <mergeCell ref="E4:G4"/>
    <mergeCell ref="N15:V15"/>
    <mergeCell ref="W15:Y15"/>
    <mergeCell ref="B15:G15"/>
    <mergeCell ref="E6:G6"/>
    <mergeCell ref="E8:G8"/>
    <mergeCell ref="E10:G10"/>
  </mergeCells>
  <phoneticPr fontId="11" type="noConversion"/>
  <conditionalFormatting sqref="B17:B21">
    <cfRule type="expression" dxfId="22" priority="1">
      <formula>($K17="Doublon")</formula>
    </cfRule>
    <cfRule type="expression" dxfId="21" priority="14">
      <formula>($K17="Repoussé")</formula>
    </cfRule>
    <cfRule type="expression" dxfId="20" priority="16">
      <formula>($K17="Devis accepté")</formula>
    </cfRule>
    <cfRule type="expression" dxfId="19" priority="18">
      <formula>($K17="Devis refusé")</formula>
    </cfRule>
  </conditionalFormatting>
  <dataValidations count="1">
    <dataValidation type="list" allowBlank="1" showInputMessage="1" showErrorMessage="1" sqref="K17:K21" xr:uid="{F7F6CB86-C7F4-49DA-ADE8-588E86BEA950}">
      <formula1>Statut2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1C463-3115-4250-BFE2-FE9B4DFA2925}">
  <sheetPr codeName="Feuil11"/>
  <dimension ref="A1:BK40"/>
  <sheetViews>
    <sheetView topLeftCell="A8" zoomScaleNormal="100" workbookViewId="0">
      <selection activeCell="BN30" sqref="BN30"/>
    </sheetView>
  </sheetViews>
  <sheetFormatPr baseColWidth="10" defaultRowHeight="20.25" x14ac:dyDescent="0.3"/>
  <cols>
    <col min="1" max="1" width="19.140625" style="1" customWidth="1"/>
    <col min="2" max="2" width="17.28515625" style="6" customWidth="1"/>
    <col min="3" max="3" width="5.28515625" style="6" customWidth="1"/>
    <col min="4" max="4" width="16.140625" style="6" customWidth="1"/>
    <col min="5" max="6" width="12.85546875" style="3" customWidth="1"/>
    <col min="7" max="7" width="12.85546875" style="1" customWidth="1"/>
    <col min="8" max="9" width="55.85546875" style="1" customWidth="1"/>
    <col min="10" max="10" width="15.140625" style="1" customWidth="1"/>
    <col min="11" max="11" width="27.85546875" style="1" customWidth="1"/>
    <col min="12" max="13" width="83" style="1" customWidth="1"/>
    <col min="14" max="15" width="23" style="1" customWidth="1"/>
    <col min="16" max="16" width="45" style="1" customWidth="1"/>
    <col min="17" max="17" width="15.5703125" style="1" customWidth="1"/>
    <col min="18" max="18" width="16.42578125" style="1" customWidth="1"/>
    <col min="19" max="19" width="12" style="1" customWidth="1"/>
    <col min="20" max="20" width="8.7109375" style="147" customWidth="1"/>
    <col min="21" max="21" width="17.7109375" style="1" customWidth="1"/>
    <col min="22" max="22" width="15.7109375" style="1" customWidth="1"/>
    <col min="23" max="23" width="20.42578125" style="2" customWidth="1"/>
    <col min="24" max="24" width="21" style="2" customWidth="1"/>
    <col min="25" max="25" width="20.7109375" style="7" customWidth="1"/>
    <col min="26" max="26" width="21.42578125" style="8" customWidth="1"/>
    <col min="27" max="27" width="15.85546875" style="3" customWidth="1"/>
    <col min="28" max="28" width="22" style="6" customWidth="1"/>
    <col min="29" max="29" width="20.42578125" style="6" hidden="1" customWidth="1"/>
    <col min="30" max="30" width="15.85546875" style="6" hidden="1" customWidth="1"/>
    <col min="31" max="31" width="20.42578125" style="6" hidden="1" customWidth="1"/>
    <col min="32" max="32" width="15.85546875" style="6" hidden="1" customWidth="1"/>
    <col min="33" max="33" width="20.42578125" style="6" hidden="1" customWidth="1"/>
    <col min="34" max="34" width="15.85546875" style="6" hidden="1" customWidth="1"/>
    <col min="35" max="35" width="20.42578125" style="6" hidden="1" customWidth="1"/>
    <col min="36" max="36" width="15.85546875" style="6" hidden="1" customWidth="1"/>
    <col min="37" max="37" width="20.42578125" style="6" hidden="1" customWidth="1"/>
    <col min="38" max="38" width="15.85546875" style="6" hidden="1" customWidth="1"/>
    <col min="39" max="39" width="20.42578125" style="6" hidden="1" customWidth="1"/>
    <col min="40" max="40" width="15.85546875" style="6" hidden="1" customWidth="1"/>
    <col min="41" max="41" width="20.42578125" style="6" hidden="1" customWidth="1"/>
    <col min="42" max="42" width="15.85546875" style="6" hidden="1" customWidth="1"/>
    <col min="43" max="43" width="20.42578125" style="6" hidden="1" customWidth="1"/>
    <col min="44" max="44" width="15.85546875" style="6" hidden="1" customWidth="1"/>
    <col min="45" max="45" width="20.42578125" style="6" hidden="1" customWidth="1"/>
    <col min="46" max="46" width="15.85546875" style="6" hidden="1" customWidth="1"/>
    <col min="47" max="47" width="28.85546875" style="6" customWidth="1"/>
    <col min="48" max="48" width="33.28515625" style="3" customWidth="1"/>
    <col min="49" max="49" width="28.5703125" style="1" customWidth="1"/>
    <col min="50" max="50" width="25.140625" style="1" customWidth="1"/>
    <col min="51" max="51" width="24.140625" style="1" customWidth="1"/>
    <col min="52" max="52" width="25.140625" style="1" customWidth="1"/>
    <col min="53" max="53" width="20" style="1" customWidth="1"/>
    <col min="54" max="54" width="33.5703125" style="1" customWidth="1"/>
    <col min="55" max="55" width="20.5703125" style="1" customWidth="1"/>
    <col min="56" max="56" width="32.7109375" style="1" customWidth="1"/>
    <col min="57" max="57" width="20.5703125" style="1" customWidth="1"/>
    <col min="58" max="58" width="21.42578125" style="3" customWidth="1"/>
    <col min="59" max="59" width="20.5703125" style="2" customWidth="1"/>
    <col min="60" max="60" width="22.28515625" style="2" customWidth="1"/>
    <col min="61" max="61" width="20.5703125" style="5" customWidth="1"/>
    <col min="62" max="62" width="20.5703125" style="4" customWidth="1"/>
    <col min="63" max="63" width="164.5703125" style="1" customWidth="1"/>
    <col min="64" max="16384" width="11.42578125" style="1"/>
  </cols>
  <sheetData>
    <row r="1" spans="1:63" s="36" customFormat="1" ht="80.25" customHeight="1" x14ac:dyDescent="0.3">
      <c r="A1" s="75"/>
      <c r="B1" s="37"/>
      <c r="C1" s="37"/>
      <c r="D1" s="37"/>
      <c r="E1" s="38"/>
      <c r="F1" s="38"/>
      <c r="T1" s="144"/>
      <c r="W1" s="39"/>
      <c r="X1" s="39"/>
      <c r="Y1" s="40"/>
      <c r="Z1" s="41"/>
      <c r="AA1" s="38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8"/>
      <c r="BF1" s="38"/>
      <c r="BG1" s="39"/>
      <c r="BH1" s="39"/>
      <c r="BI1" s="42"/>
      <c r="BJ1" s="43"/>
    </row>
    <row r="2" spans="1:63" s="50" customFormat="1" ht="72.75" customHeight="1" x14ac:dyDescent="0.3">
      <c r="A2" s="207"/>
      <c r="B2" s="207"/>
      <c r="C2" s="207"/>
      <c r="D2" s="207"/>
      <c r="E2" s="207"/>
      <c r="F2" s="207"/>
      <c r="G2" s="207"/>
      <c r="H2" s="207"/>
      <c r="I2" s="207"/>
      <c r="J2" s="207"/>
      <c r="K2" s="207"/>
      <c r="L2" s="207"/>
      <c r="M2" s="207"/>
      <c r="N2" s="207"/>
      <c r="O2" s="207"/>
      <c r="P2" s="207"/>
      <c r="Q2" s="207"/>
      <c r="R2" s="207"/>
      <c r="S2" s="207"/>
      <c r="T2" s="207"/>
      <c r="U2" s="207"/>
      <c r="V2" s="207"/>
      <c r="W2" s="207"/>
      <c r="X2" s="207"/>
      <c r="Y2" s="207"/>
      <c r="Z2" s="207"/>
      <c r="AA2" s="207"/>
      <c r="AB2" s="207"/>
      <c r="AC2" s="207"/>
      <c r="AD2" s="207"/>
      <c r="AE2" s="207"/>
      <c r="AF2" s="207"/>
      <c r="AG2" s="207"/>
      <c r="AH2" s="207"/>
      <c r="AI2" s="207"/>
      <c r="AJ2" s="207"/>
      <c r="AK2" s="207"/>
      <c r="AL2" s="207"/>
      <c r="AM2" s="207"/>
      <c r="AN2" s="207"/>
      <c r="AO2" s="207"/>
      <c r="AP2" s="207"/>
      <c r="AQ2" s="207"/>
      <c r="AR2" s="207"/>
      <c r="AS2" s="207"/>
      <c r="AT2" s="207"/>
      <c r="AU2" s="207"/>
      <c r="AV2" s="207"/>
      <c r="AW2" s="45"/>
      <c r="AX2" s="45"/>
      <c r="AY2" s="45"/>
      <c r="AZ2" s="45"/>
      <c r="BA2" s="45"/>
      <c r="BB2" s="45"/>
      <c r="BC2" s="45"/>
      <c r="BD2" s="45"/>
      <c r="BE2" s="45"/>
      <c r="BF2" s="46"/>
      <c r="BG2" s="47"/>
      <c r="BH2" s="47"/>
      <c r="BI2" s="48"/>
      <c r="BJ2" s="49"/>
    </row>
    <row r="3" spans="1:63" s="51" customFormat="1" ht="39" customHeight="1" x14ac:dyDescent="0.3">
      <c r="T3" s="125"/>
      <c r="W3" s="52"/>
      <c r="X3" s="52"/>
      <c r="Y3" s="52"/>
      <c r="AA3" s="123"/>
      <c r="BG3" s="52"/>
      <c r="BH3" s="52"/>
      <c r="BI3" s="52"/>
      <c r="BJ3" s="53"/>
    </row>
    <row r="4" spans="1:63" s="51" customFormat="1" ht="29.25" customHeight="1" x14ac:dyDescent="0.3">
      <c r="T4" s="125"/>
      <c r="W4" s="52"/>
      <c r="X4" s="52"/>
      <c r="Y4" s="52"/>
      <c r="AA4" s="123"/>
      <c r="BG4" s="52"/>
      <c r="BH4" s="52"/>
      <c r="BI4" s="52"/>
      <c r="BJ4" s="53"/>
    </row>
    <row r="5" spans="1:63" s="51" customFormat="1" ht="14.25" customHeight="1" x14ac:dyDescent="0.3">
      <c r="T5" s="125"/>
      <c r="W5" s="52"/>
      <c r="X5" s="52"/>
      <c r="Y5" s="52"/>
      <c r="AA5" s="123"/>
      <c r="BG5" s="52"/>
      <c r="BH5" s="52"/>
      <c r="BI5" s="52"/>
      <c r="BJ5" s="53"/>
    </row>
    <row r="6" spans="1:63" s="51" customFormat="1" ht="39" customHeight="1" x14ac:dyDescent="0.3">
      <c r="T6" s="125"/>
      <c r="W6" s="52"/>
      <c r="X6" s="52"/>
      <c r="Y6" s="52"/>
      <c r="AA6" s="123"/>
      <c r="BG6" s="52"/>
      <c r="BH6" s="52"/>
      <c r="BI6" s="52"/>
      <c r="BJ6" s="53"/>
    </row>
    <row r="7" spans="1:63" s="51" customFormat="1" ht="39" customHeight="1" x14ac:dyDescent="0.3">
      <c r="T7" s="125"/>
      <c r="W7" s="52"/>
      <c r="X7" s="52"/>
      <c r="Y7" s="52"/>
      <c r="AA7" s="123"/>
      <c r="BG7" s="52"/>
      <c r="BH7" s="52"/>
      <c r="BI7" s="52"/>
      <c r="BJ7" s="53"/>
    </row>
    <row r="8" spans="1:63" s="51" customFormat="1" ht="39" customHeight="1" x14ac:dyDescent="0.3">
      <c r="T8" s="125"/>
      <c r="W8" s="52"/>
      <c r="X8" s="52"/>
      <c r="Y8" s="52"/>
      <c r="AA8" s="123"/>
      <c r="BG8" s="52"/>
      <c r="BH8" s="52"/>
      <c r="BI8" s="52"/>
      <c r="BJ8" s="53"/>
    </row>
    <row r="9" spans="1:63" s="51" customFormat="1" ht="39" customHeight="1" x14ac:dyDescent="0.3">
      <c r="T9" s="125"/>
      <c r="W9" s="52"/>
      <c r="X9" s="52"/>
      <c r="Y9" s="52"/>
      <c r="AA9" s="123"/>
      <c r="BG9" s="52"/>
      <c r="BH9" s="52"/>
      <c r="BI9" s="52"/>
      <c r="BJ9" s="53"/>
    </row>
    <row r="10" spans="1:63" s="54" customFormat="1" ht="39" customHeight="1" x14ac:dyDescent="0.25">
      <c r="G10" s="54" t="s">
        <v>137</v>
      </c>
      <c r="H10" s="54" t="s">
        <v>132</v>
      </c>
      <c r="T10" s="124"/>
      <c r="W10" s="55"/>
      <c r="X10" s="55"/>
      <c r="Y10" s="55"/>
      <c r="AA10" s="124"/>
      <c r="BG10" s="55"/>
      <c r="BH10" s="55"/>
      <c r="BI10" s="55"/>
      <c r="BJ10" s="56"/>
    </row>
    <row r="11" spans="1:63" s="57" customFormat="1" ht="39" customHeight="1" x14ac:dyDescent="0.25">
      <c r="G11" s="57" t="s">
        <v>138</v>
      </c>
      <c r="H11" s="57" t="s">
        <v>133</v>
      </c>
      <c r="T11" s="125"/>
      <c r="W11" s="58"/>
      <c r="X11" s="58"/>
      <c r="Y11" s="58"/>
      <c r="AA11" s="125"/>
      <c r="BG11" s="58"/>
      <c r="BH11" s="58"/>
      <c r="BI11" s="58"/>
      <c r="BJ11" s="59"/>
    </row>
    <row r="12" spans="1:63" s="57" customFormat="1" ht="39" customHeight="1" x14ac:dyDescent="0.25">
      <c r="G12" s="57" t="s">
        <v>139</v>
      </c>
      <c r="H12" s="57" t="s">
        <v>134</v>
      </c>
      <c r="T12" s="125"/>
      <c r="W12" s="58"/>
      <c r="X12" s="58"/>
      <c r="Y12" s="58"/>
      <c r="AA12" s="125"/>
      <c r="BG12" s="58"/>
      <c r="BH12" s="58"/>
      <c r="BI12" s="58"/>
      <c r="BJ12" s="59"/>
    </row>
    <row r="13" spans="1:63" s="57" customFormat="1" ht="39" customHeight="1" x14ac:dyDescent="0.25">
      <c r="G13" s="57" t="s">
        <v>140</v>
      </c>
      <c r="H13" s="57" t="s">
        <v>135</v>
      </c>
      <c r="T13" s="125"/>
      <c r="W13" s="58"/>
      <c r="X13" s="58"/>
      <c r="Y13" s="58"/>
      <c r="AA13" s="125"/>
      <c r="BG13" s="58"/>
      <c r="BH13" s="58"/>
      <c r="BI13" s="58"/>
      <c r="BJ13" s="59"/>
    </row>
    <row r="14" spans="1:63" s="50" customFormat="1" ht="50.25" customHeight="1" x14ac:dyDescent="0.3">
      <c r="A14" s="44"/>
      <c r="B14" s="44" t="s">
        <v>0</v>
      </c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126"/>
      <c r="U14" s="44"/>
      <c r="V14" s="44"/>
      <c r="W14" s="44"/>
      <c r="X14" s="44"/>
      <c r="Y14" s="44"/>
      <c r="Z14" s="44"/>
      <c r="AA14" s="126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4"/>
      <c r="AY14" s="44"/>
      <c r="AZ14" s="44"/>
      <c r="BA14" s="44"/>
      <c r="BB14" s="44"/>
      <c r="BC14" s="44"/>
      <c r="BD14" s="44"/>
      <c r="BE14" s="44"/>
      <c r="BF14" s="44"/>
      <c r="BG14" s="44"/>
      <c r="BH14" s="44"/>
      <c r="BI14" s="44"/>
      <c r="BJ14" s="44"/>
      <c r="BK14" s="44"/>
    </row>
    <row r="15" spans="1:63" s="36" customFormat="1" x14ac:dyDescent="0.3">
      <c r="B15" s="37"/>
      <c r="C15" s="37"/>
      <c r="D15" s="37"/>
      <c r="E15" s="38"/>
      <c r="F15" s="38"/>
      <c r="T15" s="144"/>
      <c r="W15" s="39"/>
      <c r="X15" s="39"/>
      <c r="Y15" s="40"/>
      <c r="Z15" s="41"/>
      <c r="AA15" s="38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8"/>
      <c r="BF15" s="38"/>
      <c r="BG15" s="39"/>
      <c r="BH15" s="39"/>
      <c r="BI15" s="42"/>
      <c r="BJ15" s="43"/>
    </row>
    <row r="16" spans="1:63" s="36" customFormat="1" ht="73.5" customHeight="1" x14ac:dyDescent="0.3">
      <c r="B16" s="37"/>
      <c r="C16" s="37"/>
      <c r="D16" s="37"/>
      <c r="E16" s="38"/>
      <c r="F16" s="38"/>
      <c r="T16" s="144"/>
      <c r="W16" s="39"/>
      <c r="X16" s="39"/>
      <c r="Y16" s="40"/>
      <c r="Z16" s="41"/>
      <c r="AA16" s="38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8"/>
      <c r="BF16" s="38"/>
      <c r="BG16" s="39"/>
      <c r="BH16" s="39"/>
      <c r="BI16" s="42"/>
      <c r="BJ16" s="43"/>
    </row>
    <row r="17" spans="1:63" s="36" customFormat="1" ht="21" thickBot="1" x14ac:dyDescent="0.35">
      <c r="A17" s="50"/>
      <c r="B17" s="37"/>
      <c r="C17" s="37"/>
      <c r="D17" s="37"/>
      <c r="E17" s="38"/>
      <c r="F17" s="38"/>
      <c r="T17" s="144"/>
      <c r="W17" s="39"/>
      <c r="X17" s="39"/>
      <c r="Y17" s="40"/>
      <c r="Z17" s="41"/>
      <c r="AA17" s="38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8"/>
      <c r="BF17" s="38"/>
      <c r="BG17" s="39"/>
      <c r="BH17" s="39"/>
      <c r="BI17" s="42"/>
      <c r="BJ17" s="43"/>
    </row>
    <row r="18" spans="1:63" s="10" customFormat="1" ht="23.25" customHeight="1" x14ac:dyDescent="0.3">
      <c r="A18" s="50"/>
      <c r="B18" s="208" t="s">
        <v>41</v>
      </c>
      <c r="C18" s="209"/>
      <c r="D18" s="209"/>
      <c r="E18" s="209"/>
      <c r="F18" s="209"/>
      <c r="G18" s="209"/>
      <c r="H18" s="208" t="s">
        <v>43</v>
      </c>
      <c r="I18" s="209"/>
      <c r="J18" s="209"/>
      <c r="K18" s="209"/>
      <c r="L18" s="209"/>
      <c r="M18" s="209"/>
      <c r="N18" s="209"/>
      <c r="O18" s="209"/>
      <c r="P18" s="210"/>
      <c r="Q18" s="209" t="s">
        <v>87</v>
      </c>
      <c r="R18" s="210"/>
      <c r="S18" s="208" t="s">
        <v>16</v>
      </c>
      <c r="T18" s="209"/>
      <c r="U18" s="209"/>
      <c r="V18" s="210"/>
      <c r="W18" s="204" t="s">
        <v>44</v>
      </c>
      <c r="X18" s="205"/>
      <c r="Y18" s="206"/>
      <c r="Z18" s="208" t="s">
        <v>20</v>
      </c>
      <c r="AA18" s="209"/>
      <c r="AB18" s="209"/>
      <c r="AC18" s="209"/>
      <c r="AD18" s="209"/>
      <c r="AE18" s="209"/>
      <c r="AF18" s="209"/>
      <c r="AG18" s="209"/>
      <c r="AH18" s="209"/>
      <c r="AI18" s="209"/>
      <c r="AJ18" s="209"/>
      <c r="AK18" s="209"/>
      <c r="AL18" s="209"/>
      <c r="AM18" s="209"/>
      <c r="AN18" s="209"/>
      <c r="AO18" s="209"/>
      <c r="AP18" s="209"/>
      <c r="AQ18" s="209"/>
      <c r="AR18" s="209"/>
      <c r="AS18" s="209"/>
      <c r="AT18" s="209"/>
      <c r="AU18" s="209"/>
      <c r="AV18" s="209"/>
      <c r="AW18" s="210"/>
      <c r="AX18" s="201" t="s">
        <v>56</v>
      </c>
      <c r="AY18" s="202"/>
      <c r="AZ18" s="202"/>
      <c r="BA18" s="203"/>
      <c r="BB18" s="204" t="s">
        <v>46</v>
      </c>
      <c r="BC18" s="205"/>
      <c r="BD18" s="205"/>
      <c r="BE18" s="205"/>
      <c r="BF18" s="206"/>
      <c r="BG18" s="204" t="s">
        <v>45</v>
      </c>
      <c r="BH18" s="205"/>
      <c r="BI18" s="205"/>
      <c r="BJ18" s="206"/>
      <c r="BK18" s="131"/>
    </row>
    <row r="19" spans="1:63" s="169" customFormat="1" ht="41.25" customHeight="1" x14ac:dyDescent="0.25">
      <c r="A19" s="149"/>
      <c r="B19" s="148" t="s">
        <v>6</v>
      </c>
      <c r="C19" s="150" t="s">
        <v>42</v>
      </c>
      <c r="D19" s="151" t="s">
        <v>86</v>
      </c>
      <c r="E19" s="150" t="s">
        <v>35</v>
      </c>
      <c r="F19" s="150" t="s">
        <v>36</v>
      </c>
      <c r="G19" s="152" t="s">
        <v>7</v>
      </c>
      <c r="H19" s="153" t="s">
        <v>101</v>
      </c>
      <c r="I19" s="150" t="s">
        <v>8</v>
      </c>
      <c r="J19" s="150" t="s">
        <v>9</v>
      </c>
      <c r="K19" s="150" t="s">
        <v>10</v>
      </c>
      <c r="L19" s="150" t="s">
        <v>12</v>
      </c>
      <c r="M19" s="150" t="s">
        <v>106</v>
      </c>
      <c r="N19" s="150" t="s">
        <v>14</v>
      </c>
      <c r="O19" s="150" t="s">
        <v>57</v>
      </c>
      <c r="P19" s="154" t="s">
        <v>58</v>
      </c>
      <c r="Q19" s="155" t="s">
        <v>145</v>
      </c>
      <c r="R19" s="156" t="s">
        <v>15</v>
      </c>
      <c r="S19" s="153" t="s">
        <v>16</v>
      </c>
      <c r="T19" s="148" t="s">
        <v>144</v>
      </c>
      <c r="U19" s="150" t="s">
        <v>143</v>
      </c>
      <c r="V19" s="154" t="s">
        <v>34</v>
      </c>
      <c r="W19" s="157" t="s">
        <v>18</v>
      </c>
      <c r="X19" s="158" t="s">
        <v>19</v>
      </c>
      <c r="Y19" s="159" t="s">
        <v>17</v>
      </c>
      <c r="Z19" s="150" t="s">
        <v>20</v>
      </c>
      <c r="AA19" s="150" t="s">
        <v>119</v>
      </c>
      <c r="AB19" s="150" t="s">
        <v>142</v>
      </c>
      <c r="AC19" s="160" t="s">
        <v>118</v>
      </c>
      <c r="AD19" s="150" t="s">
        <v>146</v>
      </c>
      <c r="AE19" s="160" t="s">
        <v>120</v>
      </c>
      <c r="AF19" s="150" t="s">
        <v>147</v>
      </c>
      <c r="AG19" s="160" t="s">
        <v>121</v>
      </c>
      <c r="AH19" s="150" t="s">
        <v>148</v>
      </c>
      <c r="AI19" s="160" t="s">
        <v>122</v>
      </c>
      <c r="AJ19" s="150" t="s">
        <v>149</v>
      </c>
      <c r="AK19" s="160" t="s">
        <v>123</v>
      </c>
      <c r="AL19" s="150" t="s">
        <v>150</v>
      </c>
      <c r="AM19" s="160" t="s">
        <v>124</v>
      </c>
      <c r="AN19" s="150" t="s">
        <v>151</v>
      </c>
      <c r="AO19" s="160" t="s">
        <v>125</v>
      </c>
      <c r="AP19" s="150" t="s">
        <v>152</v>
      </c>
      <c r="AQ19" s="160" t="s">
        <v>126</v>
      </c>
      <c r="AR19" s="150" t="s">
        <v>153</v>
      </c>
      <c r="AS19" s="160" t="s">
        <v>127</v>
      </c>
      <c r="AT19" s="150" t="s">
        <v>154</v>
      </c>
      <c r="AU19" s="161" t="s">
        <v>117</v>
      </c>
      <c r="AV19" s="150" t="s">
        <v>21</v>
      </c>
      <c r="AW19" s="154" t="s">
        <v>141</v>
      </c>
      <c r="AX19" s="162" t="s">
        <v>128</v>
      </c>
      <c r="AY19" s="163" t="s">
        <v>129</v>
      </c>
      <c r="AZ19" s="163" t="s">
        <v>130</v>
      </c>
      <c r="BA19" s="164" t="s">
        <v>50</v>
      </c>
      <c r="BB19" s="165" t="s">
        <v>160</v>
      </c>
      <c r="BC19" s="166" t="s">
        <v>47</v>
      </c>
      <c r="BD19" s="166" t="s">
        <v>48</v>
      </c>
      <c r="BE19" s="166" t="s">
        <v>131</v>
      </c>
      <c r="BF19" s="167" t="s">
        <v>52</v>
      </c>
      <c r="BG19" s="157" t="s">
        <v>22</v>
      </c>
      <c r="BH19" s="158" t="s">
        <v>51</v>
      </c>
      <c r="BI19" s="158" t="s">
        <v>23</v>
      </c>
      <c r="BJ19" s="167" t="s">
        <v>24</v>
      </c>
      <c r="BK19" s="168" t="s">
        <v>98</v>
      </c>
    </row>
    <row r="20" spans="1:63" s="9" customFormat="1" ht="23.25" customHeight="1" x14ac:dyDescent="0.3">
      <c r="A20" s="36"/>
      <c r="B20" s="104" t="s">
        <v>70</v>
      </c>
      <c r="C20" s="18">
        <v>3</v>
      </c>
      <c r="D20" s="79">
        <v>45952</v>
      </c>
      <c r="E20" s="17" t="s">
        <v>37</v>
      </c>
      <c r="F20" s="17" t="s">
        <v>36</v>
      </c>
      <c r="G20" s="78" t="s">
        <v>1</v>
      </c>
      <c r="H20" s="25" t="s">
        <v>156</v>
      </c>
      <c r="I20" s="19" t="s">
        <v>158</v>
      </c>
      <c r="J20" s="19">
        <v>1232</v>
      </c>
      <c r="K20" s="19" t="s">
        <v>32</v>
      </c>
      <c r="L20" s="19" t="s">
        <v>33</v>
      </c>
      <c r="M20" s="19"/>
      <c r="N20" s="187"/>
      <c r="O20" s="188"/>
      <c r="P20" s="190"/>
      <c r="Q20" s="15">
        <v>30</v>
      </c>
      <c r="R20" s="20">
        <f>D20+Q20</f>
        <v>45982</v>
      </c>
      <c r="S20" s="27" t="str">
        <f ca="1">IF(TODAY()&lt;R20, "Non", "Oui" )</f>
        <v>Oui</v>
      </c>
      <c r="T20" s="145">
        <f ca="1">IF(TODAY()&gt;Tableau1[[#This Row],[Expiration]],TODAY()-Tableau1[[#This Row],[Expiration]],"")</f>
        <v>3</v>
      </c>
      <c r="U20" s="14"/>
      <c r="V20" s="28">
        <v>45759</v>
      </c>
      <c r="W20" s="29">
        <v>42131.7</v>
      </c>
      <c r="X20" s="21">
        <v>3412.65</v>
      </c>
      <c r="Y20" s="30">
        <v>45544.35</v>
      </c>
      <c r="Z20" s="33">
        <v>45544</v>
      </c>
      <c r="AA20" s="127"/>
      <c r="AB20" s="19"/>
      <c r="AC20" s="13"/>
      <c r="AD20" s="127"/>
      <c r="AE20" s="13"/>
      <c r="AF20" s="127"/>
      <c r="AG20" s="13"/>
      <c r="AH20" s="127"/>
      <c r="AI20" s="13"/>
      <c r="AJ20" s="127"/>
      <c r="AK20" s="13"/>
      <c r="AL20" s="127"/>
      <c r="AM20" s="13"/>
      <c r="AN20" s="127"/>
      <c r="AO20" s="13"/>
      <c r="AP20" s="127"/>
      <c r="AQ20" s="13"/>
      <c r="AR20" s="127"/>
      <c r="AS20" s="13"/>
      <c r="AT20" s="127"/>
      <c r="AU20" s="129">
        <f>SUM(Z20,AC20,AE20,AG20,AI20,AK20,AM20,AO20,AQ20,AS20)</f>
        <v>45544</v>
      </c>
      <c r="AV20" s="23">
        <f>IF(AU20=0,"Pas encore réglée",IF(AU20-Y20&gt;0,CONCATENATE("+",AU20-Y20),IF(AU20-Y20&lt;0,AU20-Y20,0)))</f>
        <v>-0.34999999999854481</v>
      </c>
      <c r="AW20" s="26"/>
      <c r="AX20" s="31">
        <f>ROUND((AZ20/(BA20/100+1))/0.05,0)*0.05</f>
        <v>42131.350000000006</v>
      </c>
      <c r="AY20" s="22">
        <f>ROUND((AZ20-AX20)/0.05,0)*0.05</f>
        <v>3412.65</v>
      </c>
      <c r="AZ20" s="22">
        <f>AU20</f>
        <v>45544</v>
      </c>
      <c r="BA20" s="32">
        <v>8.1</v>
      </c>
      <c r="BB20" s="33"/>
      <c r="BC20" s="21" t="str">
        <f>IF(ISBLANK(BB20),"-",ROUND((AX20/100*BB20)/0.05,0)*0.05)</f>
        <v>-</v>
      </c>
      <c r="BD20" s="13"/>
      <c r="BE20" s="21" t="str">
        <f>IF(ISBLANK(BD20),"-",ROUND((AX20/100*BD20)/0.05,0)*0.05)</f>
        <v>-</v>
      </c>
      <c r="BF20" s="34" t="b">
        <v>0</v>
      </c>
      <c r="BG20" s="33"/>
      <c r="BH20" s="2">
        <f>SUM(BE20,BC20)</f>
        <v>0</v>
      </c>
      <c r="BI20" s="24" t="str">
        <f>IF(BG20="","-",AX20-BG20-BC20-BE20)</f>
        <v>-</v>
      </c>
      <c r="BJ20" s="35" t="str">
        <f>IFERROR(BI20/AX20,"-")</f>
        <v>-</v>
      </c>
      <c r="BK20" s="130"/>
    </row>
    <row r="21" spans="1:63" s="9" customFormat="1" ht="23.25" customHeight="1" x14ac:dyDescent="0.3">
      <c r="A21" s="36"/>
      <c r="B21" s="104" t="s">
        <v>70</v>
      </c>
      <c r="C21" s="18">
        <v>3</v>
      </c>
      <c r="D21" s="79">
        <v>45952</v>
      </c>
      <c r="E21" s="17" t="s">
        <v>37</v>
      </c>
      <c r="F21" s="17" t="s">
        <v>36</v>
      </c>
      <c r="G21" s="78" t="s">
        <v>1</v>
      </c>
      <c r="H21" s="25" t="s">
        <v>156</v>
      </c>
      <c r="I21" s="19" t="s">
        <v>158</v>
      </c>
      <c r="J21" s="19">
        <v>1232</v>
      </c>
      <c r="K21" s="19" t="s">
        <v>32</v>
      </c>
      <c r="L21" s="19" t="s">
        <v>33</v>
      </c>
      <c r="M21" s="19"/>
      <c r="N21" s="187"/>
      <c r="O21" s="188"/>
      <c r="P21" s="190"/>
      <c r="Q21" s="15">
        <v>30</v>
      </c>
      <c r="R21" s="20">
        <f>D21+Q21</f>
        <v>45982</v>
      </c>
      <c r="S21" s="27" t="str">
        <f ca="1">IF(TODAY()&lt;R21, "Non", "Oui" )</f>
        <v>Oui</v>
      </c>
      <c r="T21" s="145">
        <f ca="1">IF(TODAY()&gt;Tableau1[[#This Row],[Expiration]],TODAY()-Tableau1[[#This Row],[Expiration]],"")</f>
        <v>3</v>
      </c>
      <c r="U21" s="14" t="s">
        <v>2</v>
      </c>
      <c r="V21" s="28">
        <v>45759</v>
      </c>
      <c r="W21" s="29">
        <v>42131.7</v>
      </c>
      <c r="X21" s="21">
        <v>3412.65</v>
      </c>
      <c r="Y21" s="30">
        <v>45544.35</v>
      </c>
      <c r="Z21" s="33">
        <v>6</v>
      </c>
      <c r="AA21" s="127"/>
      <c r="AB21" s="19"/>
      <c r="AC21" s="13"/>
      <c r="AD21" s="127"/>
      <c r="AE21" s="13"/>
      <c r="AF21" s="127"/>
      <c r="AG21" s="13"/>
      <c r="AH21" s="127"/>
      <c r="AI21" s="13"/>
      <c r="AJ21" s="127"/>
      <c r="AK21" s="13"/>
      <c r="AL21" s="127"/>
      <c r="AM21" s="13"/>
      <c r="AN21" s="127"/>
      <c r="AO21" s="13"/>
      <c r="AP21" s="127"/>
      <c r="AQ21" s="13"/>
      <c r="AR21" s="127"/>
      <c r="AS21" s="13"/>
      <c r="AT21" s="127"/>
      <c r="AU21" s="129">
        <f>SUM(Z21,AC21,AE21,AG21,AI21,AK21,AM21,AO21,AQ21,AS21)</f>
        <v>6</v>
      </c>
      <c r="AV21" s="23">
        <f>IF(AU21=0,"Pas encore réglée",IF(AU21-Y21&gt;0,CONCATENATE("+",AU21-Y21),IF(AU21-Y21&lt;0,AU21-Y21,0)))</f>
        <v>-45538.35</v>
      </c>
      <c r="AW21" s="26"/>
      <c r="AX21" s="31">
        <f>ROUND((AZ21/(BA21/100+1))/0.05,0)*0.05</f>
        <v>5.5500000000000007</v>
      </c>
      <c r="AY21" s="22">
        <f>ROUND((AZ21-AX21)/0.05,0)*0.05</f>
        <v>0.45</v>
      </c>
      <c r="AZ21" s="22">
        <f>AU21</f>
        <v>6</v>
      </c>
      <c r="BA21" s="32">
        <v>8.1</v>
      </c>
      <c r="BB21" s="33"/>
      <c r="BC21" s="21" t="str">
        <f>IF(ISBLANK(BB21),"-",ROUND((AX21/100*BB21)/0.05,0)*0.05)</f>
        <v>-</v>
      </c>
      <c r="BD21" s="13"/>
      <c r="BE21" s="21" t="str">
        <f>IF(ISBLANK(BD21),"-",ROUND((AX21/100*BD21)/0.05,0)*0.05)</f>
        <v>-</v>
      </c>
      <c r="BF21" s="34" t="b">
        <v>0</v>
      </c>
      <c r="BG21" s="33"/>
      <c r="BH21" s="2">
        <f>SUM(BE21,BC21)</f>
        <v>0</v>
      </c>
      <c r="BI21" s="24" t="str">
        <f>IF(BG21="","-",AX21-BG21-BC21-BE21)</f>
        <v>-</v>
      </c>
      <c r="BJ21" s="35" t="str">
        <f>IFERROR(BI21/AX21,"-")</f>
        <v>-</v>
      </c>
      <c r="BK21" s="130"/>
    </row>
    <row r="22" spans="1:63" s="9" customFormat="1" ht="23.25" customHeight="1" x14ac:dyDescent="0.3">
      <c r="A22" s="60"/>
      <c r="B22" s="104" t="s">
        <v>71</v>
      </c>
      <c r="C22" s="18">
        <v>3</v>
      </c>
      <c r="D22" s="79">
        <v>45995</v>
      </c>
      <c r="E22" s="17" t="s">
        <v>37</v>
      </c>
      <c r="F22" s="17" t="s">
        <v>36</v>
      </c>
      <c r="G22" s="77" t="s">
        <v>1</v>
      </c>
      <c r="H22" s="25" t="s">
        <v>156</v>
      </c>
      <c r="I22" s="19" t="s">
        <v>158</v>
      </c>
      <c r="J22" s="19">
        <v>1232</v>
      </c>
      <c r="K22" s="19" t="s">
        <v>32</v>
      </c>
      <c r="L22" s="19" t="s">
        <v>33</v>
      </c>
      <c r="M22" s="19"/>
      <c r="N22" s="187"/>
      <c r="O22" s="188"/>
      <c r="P22" s="190"/>
      <c r="Q22" s="15">
        <v>30</v>
      </c>
      <c r="R22" s="20">
        <f>D22+Q22</f>
        <v>46025</v>
      </c>
      <c r="S22" s="27" t="str">
        <f ca="1">IF(TODAY()&lt;R22, "Non", "Oui" )</f>
        <v>Non</v>
      </c>
      <c r="T22" s="145" t="str">
        <f ca="1">IF(TODAY()&gt;Tableau1[[#This Row],[Expiration]],TODAY()-Tableau1[[#This Row],[Expiration]],"")</f>
        <v/>
      </c>
      <c r="U22" s="14" t="s">
        <v>2</v>
      </c>
      <c r="V22" s="28">
        <v>45759</v>
      </c>
      <c r="W22" s="29">
        <v>42131.7</v>
      </c>
      <c r="X22" s="21">
        <v>3412.65</v>
      </c>
      <c r="Y22" s="30">
        <v>45544.35</v>
      </c>
      <c r="Z22" s="33"/>
      <c r="AA22" s="127">
        <v>45761</v>
      </c>
      <c r="AB22" s="19"/>
      <c r="AC22" s="13"/>
      <c r="AD22" s="127"/>
      <c r="AE22" s="13"/>
      <c r="AF22" s="127"/>
      <c r="AG22" s="13"/>
      <c r="AH22" s="127"/>
      <c r="AI22" s="13"/>
      <c r="AJ22" s="127"/>
      <c r="AK22" s="13"/>
      <c r="AL22" s="127"/>
      <c r="AM22" s="13"/>
      <c r="AN22" s="127"/>
      <c r="AO22" s="13"/>
      <c r="AP22" s="127"/>
      <c r="AQ22" s="13"/>
      <c r="AR22" s="127"/>
      <c r="AS22" s="13"/>
      <c r="AT22" s="127"/>
      <c r="AU22" s="129">
        <f>SUM(Z22,AC22,AE22,AG22,AI22,AK22,AM22,AO22,AQ22,AS22)</f>
        <v>0</v>
      </c>
      <c r="AV22" s="23" t="str">
        <f>IF(AU22=0,"Pas encore réglée",IF(AU22-Y22&gt;0,CONCATENATE("+",AU22-Y22),IF(AU22-Y22&lt;0,AU22-Y22,0)))</f>
        <v>Pas encore réglée</v>
      </c>
      <c r="AW22" s="26"/>
      <c r="AX22" s="31">
        <f>ROUND((AZ22/(BA22/100+1))/0.05,0)*0.05</f>
        <v>0</v>
      </c>
      <c r="AY22" s="22">
        <f>ROUND((AZ22-AX22)/0.05,0)*0.05</f>
        <v>0</v>
      </c>
      <c r="AZ22" s="22">
        <f>AU22</f>
        <v>0</v>
      </c>
      <c r="BA22" s="32">
        <v>8.1</v>
      </c>
      <c r="BB22" s="33"/>
      <c r="BC22" s="21" t="str">
        <f>IF(ISBLANK(BB22),"-",ROUND((AX22/100*BB22)/0.05,0)*0.05)</f>
        <v>-</v>
      </c>
      <c r="BD22" s="13"/>
      <c r="BE22" s="21" t="str">
        <f>IF(ISBLANK(BD22),"-",ROUND((AX22/100*BD22)/0.05,0)*0.05)</f>
        <v>-</v>
      </c>
      <c r="BF22" s="34" t="b">
        <v>0</v>
      </c>
      <c r="BG22" s="33"/>
      <c r="BH22" s="2">
        <f>SUM(BE22,BC22)</f>
        <v>0</v>
      </c>
      <c r="BI22" s="24" t="str">
        <f>IF(BG22="","-",AX22-BG22-BC22-BE22)</f>
        <v>-</v>
      </c>
      <c r="BJ22" s="35" t="str">
        <f>IFERROR(BI22/AX22,"-")</f>
        <v>-</v>
      </c>
      <c r="BK22" s="130"/>
    </row>
    <row r="23" spans="1:63" s="9" customFormat="1" ht="23.25" customHeight="1" x14ac:dyDescent="0.3">
      <c r="A23" s="60"/>
      <c r="B23" s="104" t="s">
        <v>59</v>
      </c>
      <c r="C23" s="18">
        <v>1</v>
      </c>
      <c r="D23" s="79">
        <v>44593</v>
      </c>
      <c r="E23" s="17" t="s">
        <v>37</v>
      </c>
      <c r="F23" s="17" t="s">
        <v>36</v>
      </c>
      <c r="G23" s="77" t="s">
        <v>5</v>
      </c>
      <c r="H23" s="25" t="s">
        <v>157</v>
      </c>
      <c r="I23" s="19" t="s">
        <v>159</v>
      </c>
      <c r="J23" s="19">
        <v>1213</v>
      </c>
      <c r="K23" s="19" t="s">
        <v>11</v>
      </c>
      <c r="L23" s="19" t="s">
        <v>13</v>
      </c>
      <c r="M23" s="19"/>
      <c r="N23" s="187">
        <v>765493</v>
      </c>
      <c r="O23" s="189"/>
      <c r="P23" s="191"/>
      <c r="Q23" s="132">
        <v>45</v>
      </c>
      <c r="R23" s="133">
        <f>D23+Q23</f>
        <v>44638</v>
      </c>
      <c r="S23" s="27" t="str">
        <f ca="1">IF(TODAY()&lt;R23, "Non", "Oui" )</f>
        <v>Oui</v>
      </c>
      <c r="T23" s="145">
        <f ca="1">IF(TODAY()&gt;Tableau1[[#This Row],[Expiration]],TODAY()-Tableau1[[#This Row],[Expiration]],"")</f>
        <v>1347</v>
      </c>
      <c r="U23" s="134"/>
      <c r="V23" s="135"/>
      <c r="W23" s="29">
        <v>7546</v>
      </c>
      <c r="X23" s="21">
        <v>611.25</v>
      </c>
      <c r="Y23" s="30">
        <v>8157.25</v>
      </c>
      <c r="Z23" s="136"/>
      <c r="AA23" s="137">
        <v>44634</v>
      </c>
      <c r="AB23" s="138"/>
      <c r="AC23" s="139"/>
      <c r="AD23" s="137"/>
      <c r="AE23" s="139"/>
      <c r="AF23" s="137"/>
      <c r="AG23" s="139"/>
      <c r="AH23" s="137"/>
      <c r="AI23" s="139"/>
      <c r="AJ23" s="137"/>
      <c r="AK23" s="139"/>
      <c r="AL23" s="137"/>
      <c r="AM23" s="139"/>
      <c r="AN23" s="137"/>
      <c r="AO23" s="139"/>
      <c r="AP23" s="137"/>
      <c r="AQ23" s="139"/>
      <c r="AR23" s="137"/>
      <c r="AS23" s="139"/>
      <c r="AT23" s="137"/>
      <c r="AU23" s="129">
        <f>SUM(Z23,AC23,AE23,AG23,AI23,AK23,AM23,AO23,AQ23,AS23)</f>
        <v>0</v>
      </c>
      <c r="AV23" s="140" t="str">
        <f>IF(AU23=0,"Pas encore réglée",IF(AU23-Y23&gt;0,CONCATENATE("+",AU23-Y23),IF(AU23-Y23&lt;0,AU23-Y23,0)))</f>
        <v>Pas encore réglée</v>
      </c>
      <c r="AW23" s="26"/>
      <c r="AX23" s="31">
        <f>ROUND((AZ23/(BA23/100+1))/0.05,0)*0.05</f>
        <v>0</v>
      </c>
      <c r="AY23" s="22">
        <f>ROUND((AZ23-AX23)/0.05,0)*0.05</f>
        <v>0</v>
      </c>
      <c r="AZ23" s="22">
        <f>AU23</f>
        <v>0</v>
      </c>
      <c r="BA23" s="141">
        <v>8.1</v>
      </c>
      <c r="BB23" s="136">
        <v>4</v>
      </c>
      <c r="BC23" s="21">
        <f>IF(ISBLANK(BB23),"-",ROUND((AX23/100*BB23)/0.05,0)*0.05)</f>
        <v>0</v>
      </c>
      <c r="BD23" s="139"/>
      <c r="BE23" s="21" t="str">
        <f>IF(ISBLANK(BD23),"-",ROUND((AX23/100*BD23)/0.05,0)*0.05)</f>
        <v>-</v>
      </c>
      <c r="BF23" s="142" t="b">
        <v>0</v>
      </c>
      <c r="BG23" s="136">
        <v>4000</v>
      </c>
      <c r="BH23" s="2">
        <f>SUM(BE23,BC23)</f>
        <v>0</v>
      </c>
      <c r="BI23" s="22">
        <f>IF(BG23="","-",AX23-(SUM(BG23:BH23)))</f>
        <v>-4000</v>
      </c>
      <c r="BJ23" s="35" t="str">
        <f>IFERROR(BI23/AX23,"-")</f>
        <v>-</v>
      </c>
      <c r="BK23" s="143"/>
    </row>
    <row r="24" spans="1:63" s="36" customFormat="1" x14ac:dyDescent="0.3">
      <c r="B24" s="37"/>
      <c r="C24" s="37"/>
      <c r="D24" s="37"/>
      <c r="E24" s="38"/>
      <c r="F24" s="38"/>
      <c r="T24" s="144"/>
      <c r="W24" s="39"/>
      <c r="X24" s="39"/>
      <c r="Y24" s="40"/>
      <c r="Z24" s="41"/>
      <c r="AA24" s="38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8"/>
      <c r="BF24" s="38"/>
      <c r="BG24" s="39"/>
      <c r="BH24" s="39"/>
      <c r="BI24" s="42"/>
      <c r="BJ24" s="43"/>
    </row>
    <row r="25" spans="1:63" s="36" customFormat="1" x14ac:dyDescent="0.3">
      <c r="A25" s="50"/>
      <c r="B25" s="61"/>
      <c r="C25" s="61"/>
      <c r="D25" s="61"/>
      <c r="E25" s="62"/>
      <c r="F25" s="62"/>
      <c r="G25" s="62"/>
      <c r="H25" s="62"/>
      <c r="I25" s="63"/>
      <c r="J25" s="63"/>
      <c r="K25" s="63"/>
      <c r="L25" s="63"/>
      <c r="M25" s="63"/>
      <c r="N25" s="63"/>
      <c r="O25" s="63"/>
      <c r="P25" s="63"/>
      <c r="Q25" s="65"/>
      <c r="R25" s="64"/>
      <c r="S25" s="66"/>
      <c r="T25" s="146"/>
      <c r="U25" s="66"/>
      <c r="V25" s="67"/>
      <c r="W25" s="47"/>
      <c r="X25" s="47"/>
      <c r="Y25" s="68"/>
      <c r="Z25" s="68"/>
      <c r="AA25" s="128" t="s">
        <v>3</v>
      </c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8">
        <f>SUM(Y20:Y22)-AV26</f>
        <v>91083.049999999988</v>
      </c>
      <c r="BF25" s="38"/>
      <c r="BG25" s="39"/>
      <c r="BH25" s="39"/>
      <c r="BI25" s="42"/>
      <c r="BJ25" s="43"/>
    </row>
    <row r="26" spans="1:63" s="36" customFormat="1" x14ac:dyDescent="0.3">
      <c r="A26" s="50"/>
      <c r="B26" s="61"/>
      <c r="C26" s="61"/>
      <c r="D26" s="61"/>
      <c r="E26" s="62"/>
      <c r="F26" s="62"/>
      <c r="G26" s="62"/>
      <c r="H26" s="62"/>
      <c r="I26" s="63"/>
      <c r="J26" s="63"/>
      <c r="K26" s="63"/>
      <c r="L26" s="63"/>
      <c r="M26" s="63"/>
      <c r="N26" s="63"/>
      <c r="O26" s="63"/>
      <c r="P26" s="63"/>
      <c r="Q26" s="65"/>
      <c r="R26" s="64"/>
      <c r="S26" s="66"/>
      <c r="T26" s="146"/>
      <c r="U26" s="66"/>
      <c r="V26" s="67"/>
      <c r="W26" s="47"/>
      <c r="X26" s="47"/>
      <c r="Y26" s="68"/>
      <c r="Z26" s="68"/>
      <c r="AA26" s="128" t="s">
        <v>4</v>
      </c>
      <c r="AB26" s="69"/>
      <c r="AC26" s="69"/>
      <c r="AD26" s="69"/>
      <c r="AE26" s="69"/>
      <c r="AF26" s="69"/>
      <c r="AG26" s="69"/>
      <c r="AH26" s="69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8">
        <f>SUM(AU20:AU22)</f>
        <v>45550</v>
      </c>
      <c r="BF26" s="38"/>
      <c r="BG26" s="39"/>
      <c r="BH26" s="39"/>
      <c r="BI26" s="42"/>
      <c r="BJ26" s="43"/>
    </row>
    <row r="27" spans="1:63" s="36" customFormat="1" x14ac:dyDescent="0.3">
      <c r="B27" s="37"/>
      <c r="C27" s="37"/>
      <c r="D27" s="37"/>
      <c r="E27" s="38"/>
      <c r="F27" s="38"/>
      <c r="T27" s="144"/>
      <c r="W27" s="39"/>
      <c r="X27" s="39"/>
      <c r="Y27" s="40"/>
      <c r="Z27" s="41"/>
      <c r="AA27" s="38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8"/>
      <c r="BF27" s="38"/>
      <c r="BG27" s="39"/>
      <c r="BH27" s="39"/>
      <c r="BI27" s="42"/>
      <c r="BJ27" s="43"/>
    </row>
    <row r="28" spans="1:63" s="36" customFormat="1" x14ac:dyDescent="0.3">
      <c r="B28" s="37"/>
      <c r="C28" s="37"/>
      <c r="D28" s="37"/>
      <c r="E28" s="38"/>
      <c r="F28" s="38"/>
      <c r="T28" s="144"/>
      <c r="W28" s="39"/>
      <c r="X28" s="39"/>
      <c r="Y28" s="40"/>
      <c r="Z28" s="41"/>
      <c r="AA28" s="38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8"/>
      <c r="BF28" s="38"/>
      <c r="BG28" s="39"/>
      <c r="BH28" s="39"/>
      <c r="BI28" s="42"/>
      <c r="BJ28" s="43"/>
    </row>
    <row r="29" spans="1:63" s="36" customFormat="1" x14ac:dyDescent="0.3">
      <c r="B29" s="37"/>
      <c r="C29" s="37"/>
      <c r="D29" s="37"/>
      <c r="E29" s="38"/>
      <c r="F29" s="38"/>
      <c r="T29" s="144"/>
      <c r="W29" s="39"/>
      <c r="X29" s="39"/>
      <c r="Y29" s="40"/>
      <c r="Z29" s="41"/>
      <c r="AA29" s="38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9"/>
      <c r="AV29" s="38"/>
      <c r="BF29" s="38"/>
      <c r="BG29" s="39"/>
      <c r="BH29" s="39"/>
      <c r="BI29" s="42"/>
      <c r="BJ29" s="43"/>
    </row>
    <row r="30" spans="1:63" s="36" customFormat="1" x14ac:dyDescent="0.3">
      <c r="B30" s="37"/>
      <c r="C30" s="37"/>
      <c r="D30" s="37"/>
      <c r="E30" s="38"/>
      <c r="F30" s="38"/>
      <c r="T30" s="144"/>
      <c r="W30" s="39"/>
      <c r="X30" s="39"/>
      <c r="Y30" s="40"/>
      <c r="Z30" s="41"/>
      <c r="AA30" s="38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8"/>
      <c r="BF30" s="38"/>
      <c r="BG30" s="39"/>
      <c r="BH30" s="39"/>
      <c r="BI30" s="42"/>
      <c r="BJ30" s="43"/>
    </row>
    <row r="31" spans="1:63" s="36" customFormat="1" x14ac:dyDescent="0.3">
      <c r="B31" s="37"/>
      <c r="C31" s="37"/>
      <c r="D31" s="37"/>
      <c r="E31" s="38"/>
      <c r="F31" s="38"/>
      <c r="T31" s="144"/>
      <c r="W31" s="39"/>
      <c r="X31" s="39"/>
      <c r="Y31" s="40"/>
      <c r="Z31" s="41"/>
      <c r="AA31" s="38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8"/>
      <c r="BF31" s="38"/>
      <c r="BG31" s="39"/>
      <c r="BH31" s="39"/>
      <c r="BI31" s="42"/>
      <c r="BJ31" s="43"/>
    </row>
    <row r="32" spans="1:63" s="36" customFormat="1" x14ac:dyDescent="0.3">
      <c r="B32" s="37"/>
      <c r="C32" s="37"/>
      <c r="D32" s="37"/>
      <c r="E32" s="38"/>
      <c r="F32" s="38"/>
      <c r="T32" s="144"/>
      <c r="W32" s="39"/>
      <c r="X32" s="39"/>
      <c r="Y32" s="40"/>
      <c r="Z32" s="41"/>
      <c r="AA32" s="38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8"/>
      <c r="BF32" s="38"/>
      <c r="BG32" s="39"/>
      <c r="BH32" s="39"/>
      <c r="BI32" s="42"/>
      <c r="BJ32" s="43"/>
    </row>
    <row r="33" spans="2:62" s="36" customFormat="1" x14ac:dyDescent="0.3">
      <c r="B33" s="37"/>
      <c r="C33" s="37"/>
      <c r="D33" s="37"/>
      <c r="E33" s="38"/>
      <c r="F33" s="38"/>
      <c r="T33" s="144"/>
      <c r="W33" s="39"/>
      <c r="X33" s="39"/>
      <c r="Y33" s="40"/>
      <c r="Z33" s="41"/>
      <c r="AA33" s="38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8"/>
      <c r="BF33" s="38"/>
      <c r="BG33" s="39"/>
      <c r="BH33" s="39"/>
      <c r="BI33" s="42"/>
      <c r="BJ33" s="43"/>
    </row>
    <row r="34" spans="2:62" s="36" customFormat="1" x14ac:dyDescent="0.3">
      <c r="B34" s="37"/>
      <c r="C34" s="37"/>
      <c r="D34" s="37"/>
      <c r="E34" s="38"/>
      <c r="F34" s="38"/>
      <c r="T34" s="144"/>
      <c r="W34" s="39"/>
      <c r="X34" s="39"/>
      <c r="Y34" s="40"/>
      <c r="Z34" s="41"/>
      <c r="AA34" s="38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8"/>
      <c r="BF34" s="38"/>
      <c r="BG34" s="39"/>
      <c r="BH34" s="39"/>
      <c r="BI34" s="42"/>
      <c r="BJ34" s="43"/>
    </row>
    <row r="35" spans="2:62" s="36" customFormat="1" x14ac:dyDescent="0.3">
      <c r="B35" s="37"/>
      <c r="C35" s="37"/>
      <c r="D35" s="37"/>
      <c r="E35" s="38"/>
      <c r="F35" s="38"/>
      <c r="T35" s="144"/>
      <c r="W35" s="39"/>
      <c r="X35" s="39"/>
      <c r="Y35" s="40"/>
      <c r="Z35" s="41"/>
      <c r="AA35" s="38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8"/>
      <c r="BF35" s="38"/>
      <c r="BG35" s="39"/>
      <c r="BH35" s="39"/>
      <c r="BI35" s="42"/>
      <c r="BJ35" s="43"/>
    </row>
    <row r="36" spans="2:62" s="36" customFormat="1" x14ac:dyDescent="0.3">
      <c r="B36" s="37"/>
      <c r="C36" s="37"/>
      <c r="D36" s="37"/>
      <c r="E36" s="38"/>
      <c r="F36" s="38"/>
      <c r="T36" s="144"/>
      <c r="W36" s="39"/>
      <c r="X36" s="39"/>
      <c r="Y36" s="40"/>
      <c r="Z36" s="41"/>
      <c r="AA36" s="38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8"/>
      <c r="BF36" s="38"/>
      <c r="BG36" s="39"/>
      <c r="BH36" s="39"/>
      <c r="BI36" s="42"/>
      <c r="BJ36" s="43"/>
    </row>
    <row r="37" spans="2:62" s="36" customFormat="1" x14ac:dyDescent="0.3">
      <c r="B37" s="37"/>
      <c r="C37" s="37"/>
      <c r="D37" s="37"/>
      <c r="E37" s="38"/>
      <c r="F37" s="38"/>
      <c r="T37" s="144"/>
      <c r="W37" s="39"/>
      <c r="X37" s="39"/>
      <c r="Y37" s="40"/>
      <c r="Z37" s="41"/>
      <c r="AA37" s="38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8"/>
      <c r="BF37" s="38"/>
      <c r="BG37" s="39"/>
      <c r="BH37" s="39"/>
      <c r="BI37" s="42"/>
      <c r="BJ37" s="43"/>
    </row>
    <row r="38" spans="2:62" s="36" customFormat="1" x14ac:dyDescent="0.3">
      <c r="B38" s="37"/>
      <c r="C38" s="37"/>
      <c r="D38" s="37"/>
      <c r="E38" s="38"/>
      <c r="F38" s="38"/>
      <c r="T38" s="144"/>
      <c r="W38" s="39"/>
      <c r="X38" s="39"/>
      <c r="Y38" s="40"/>
      <c r="Z38" s="41"/>
      <c r="AA38" s="38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8"/>
      <c r="BF38" s="38"/>
      <c r="BG38" s="39"/>
      <c r="BH38" s="39"/>
      <c r="BI38" s="42"/>
      <c r="BJ38" s="43"/>
    </row>
    <row r="39" spans="2:62" s="36" customFormat="1" x14ac:dyDescent="0.3">
      <c r="B39" s="37"/>
      <c r="C39" s="37"/>
      <c r="D39" s="37"/>
      <c r="E39" s="38"/>
      <c r="F39" s="38"/>
      <c r="T39" s="144"/>
      <c r="W39" s="39"/>
      <c r="X39" s="39"/>
      <c r="Y39" s="40"/>
      <c r="Z39" s="41"/>
      <c r="AA39" s="38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8"/>
      <c r="BF39" s="38"/>
      <c r="BG39" s="39"/>
      <c r="BH39" s="39"/>
      <c r="BI39" s="42"/>
      <c r="BJ39" s="43"/>
    </row>
    <row r="40" spans="2:62" s="36" customFormat="1" x14ac:dyDescent="0.3">
      <c r="B40" s="37"/>
      <c r="C40" s="37"/>
      <c r="D40" s="37"/>
      <c r="E40" s="38"/>
      <c r="F40" s="38"/>
      <c r="T40" s="144"/>
      <c r="W40" s="39"/>
      <c r="X40" s="39"/>
      <c r="Y40" s="40"/>
      <c r="Z40" s="41"/>
      <c r="AA40" s="38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8"/>
      <c r="BF40" s="38"/>
      <c r="BG40" s="39"/>
      <c r="BH40" s="39"/>
      <c r="BI40" s="42"/>
      <c r="BJ40" s="43"/>
    </row>
  </sheetData>
  <sheetProtection insertRows="0"/>
  <mergeCells count="10">
    <mergeCell ref="AX18:BA18"/>
    <mergeCell ref="BB18:BF18"/>
    <mergeCell ref="BG18:BJ18"/>
    <mergeCell ref="A2:AV2"/>
    <mergeCell ref="B18:G18"/>
    <mergeCell ref="Q18:R18"/>
    <mergeCell ref="H18:P18"/>
    <mergeCell ref="S18:V18"/>
    <mergeCell ref="W18:Y18"/>
    <mergeCell ref="Z18:AW18"/>
  </mergeCells>
  <conditionalFormatting sqref="B20:B23">
    <cfRule type="expression" dxfId="18" priority="1">
      <formula>($AV20="Pas encore réglée")</formula>
    </cfRule>
    <cfRule type="expression" dxfId="17" priority="2">
      <formula>($AW20="Paiements Multiples")</formula>
    </cfRule>
    <cfRule type="expression" dxfId="16" priority="3">
      <formula>($AW20="Différence Accepté")</formula>
    </cfRule>
    <cfRule type="expression" dxfId="15" priority="4">
      <formula>($AW20="Passage en Perte")</formula>
    </cfRule>
    <cfRule type="expression" dxfId="14" priority="5">
      <formula>($AV20&gt;0)</formula>
    </cfRule>
    <cfRule type="expression" dxfId="13" priority="8">
      <formula>($AV20=0)</formula>
    </cfRule>
    <cfRule type="expression" dxfId="12" priority="9">
      <formula>($S20="Oui")</formula>
    </cfRule>
  </conditionalFormatting>
  <conditionalFormatting sqref="S20:S23">
    <cfRule type="containsText" dxfId="11" priority="12" operator="containsText" text="OUI">
      <formula>NOT(ISERROR(SEARCH("OUI",S20)))</formula>
    </cfRule>
    <cfRule type="containsText" dxfId="10" priority="13" operator="containsText" text="OUI">
      <formula>NOT(ISERROR(SEARCH("OUI",S20)))</formula>
    </cfRule>
    <cfRule type="containsText" dxfId="9" priority="14" operator="containsText" text="OUI">
      <formula>NOT(ISERROR(SEARCH("OUI",S20)))</formula>
    </cfRule>
  </conditionalFormatting>
  <conditionalFormatting sqref="AV20:AV23">
    <cfRule type="cellIs" dxfId="8" priority="33" operator="equal">
      <formula>0</formula>
    </cfRule>
    <cfRule type="cellIs" dxfId="7" priority="34" operator="equal">
      <formula>0</formula>
    </cfRule>
    <cfRule type="containsText" dxfId="6" priority="35" operator="containsText" text="Pas encore réglé">
      <formula>NOT(ISERROR(SEARCH("Pas encore réglé",AV20)))</formula>
    </cfRule>
    <cfRule type="containsText" dxfId="5" priority="36" operator="containsText" text="&quot;&quot;">
      <formula>NOT(ISERROR(SEARCH("""""",AV20)))</formula>
    </cfRule>
    <cfRule type="cellIs" dxfId="4" priority="37" operator="lessThan">
      <formula>0</formula>
    </cfRule>
    <cfRule type="cellIs" dxfId="3" priority="38" operator="equal">
      <formula>0</formula>
    </cfRule>
    <cfRule type="cellIs" dxfId="2" priority="39" operator="greaterThan">
      <formula>0</formula>
    </cfRule>
    <cfRule type="cellIs" dxfId="1" priority="40" operator="lessThan">
      <formula>0</formula>
    </cfRule>
    <cfRule type="expression" dxfId="0" priority="42">
      <formula>NOT(MOD(ROW(),2))</formula>
    </cfRule>
  </conditionalFormatting>
  <dataValidations count="3">
    <dataValidation type="list" allowBlank="1" showInputMessage="1" showErrorMessage="1" sqref="U20:U23" xr:uid="{3791CE77-5B99-4751-A860-33E733C85209}">
      <formula1>Rappel</formula1>
    </dataValidation>
    <dataValidation type="list" allowBlank="1" showInputMessage="1" showErrorMessage="1" sqref="BA20:BA23" xr:uid="{F8241780-EA65-4215-AA2E-040502CB8A69}">
      <formula1>Taux</formula1>
    </dataValidation>
    <dataValidation type="list" allowBlank="1" showInputMessage="1" showErrorMessage="1" sqref="AW20:AW23" xr:uid="{CA17F031-93BC-4C58-9032-5FC96EA3E65B}">
      <formula1>Comptable2</formula1>
    </dataValidation>
  </dataValidations>
  <pageMargins left="0.7" right="0.7" top="0.75" bottom="0.75" header="0.3" footer="0.3"/>
  <ignoredErrors>
    <ignoredError sqref="S20 S21:S23" calculatedColumn="1"/>
  </ignoredErrors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5462B-DA78-4886-836E-BD7AE04600CD}">
  <sheetPr codeName="Feuil3"/>
  <dimension ref="A1:F8"/>
  <sheetViews>
    <sheetView zoomScale="175" zoomScaleNormal="175" workbookViewId="0">
      <selection activeCell="E6" sqref="E6"/>
    </sheetView>
  </sheetViews>
  <sheetFormatPr baseColWidth="10" defaultRowHeight="15" x14ac:dyDescent="0.25"/>
  <cols>
    <col min="1" max="1" width="12.7109375" customWidth="1"/>
    <col min="2" max="2" width="18.85546875" customWidth="1"/>
    <col min="3" max="3" width="24.42578125" customWidth="1"/>
    <col min="5" max="5" width="13.85546875" customWidth="1"/>
    <col min="6" max="6" width="17.42578125" customWidth="1"/>
  </cols>
  <sheetData>
    <row r="1" spans="1:6" x14ac:dyDescent="0.25">
      <c r="A1" t="s">
        <v>25</v>
      </c>
      <c r="B1" t="s">
        <v>136</v>
      </c>
      <c r="C1" t="s">
        <v>49</v>
      </c>
      <c r="D1" t="s">
        <v>55</v>
      </c>
      <c r="E1" t="s">
        <v>109</v>
      </c>
      <c r="F1" t="s">
        <v>114</v>
      </c>
    </row>
    <row r="2" spans="1:6" ht="20.25" x14ac:dyDescent="0.3">
      <c r="A2" t="s">
        <v>2</v>
      </c>
      <c r="B2" t="s">
        <v>38</v>
      </c>
      <c r="C2" s="12">
        <v>8.1</v>
      </c>
      <c r="D2" t="s">
        <v>53</v>
      </c>
      <c r="E2" t="s">
        <v>91</v>
      </c>
      <c r="F2" s="76">
        <f>COUNTIF(Tableau3[Statut           Menu],"Devis accepté")</f>
        <v>2</v>
      </c>
    </row>
    <row r="3" spans="1:6" ht="20.25" x14ac:dyDescent="0.3">
      <c r="A3" t="s">
        <v>26</v>
      </c>
      <c r="B3" t="s">
        <v>40</v>
      </c>
      <c r="C3" s="12">
        <v>5.5</v>
      </c>
      <c r="D3" t="s">
        <v>54</v>
      </c>
      <c r="E3" t="s">
        <v>100</v>
      </c>
      <c r="F3" s="113">
        <f>COUNTIF(Tableau3[Statut           Menu],"Devis refusé")</f>
        <v>1</v>
      </c>
    </row>
    <row r="4" spans="1:6" x14ac:dyDescent="0.25">
      <c r="A4" t="s">
        <v>27</v>
      </c>
      <c r="B4" t="s">
        <v>39</v>
      </c>
      <c r="C4" s="12">
        <v>10</v>
      </c>
      <c r="E4" t="s">
        <v>93</v>
      </c>
      <c r="F4" s="114">
        <f>SUM(F2:F3)</f>
        <v>3</v>
      </c>
    </row>
    <row r="5" spans="1:6" x14ac:dyDescent="0.25">
      <c r="A5" t="s">
        <v>28</v>
      </c>
      <c r="C5" s="12">
        <v>20</v>
      </c>
      <c r="E5" t="s">
        <v>108</v>
      </c>
      <c r="F5" s="115">
        <f>F2/F4</f>
        <v>0.66666666666666663</v>
      </c>
    </row>
    <row r="6" spans="1:6" x14ac:dyDescent="0.25">
      <c r="A6" t="s">
        <v>29</v>
      </c>
      <c r="C6" s="12">
        <v>0</v>
      </c>
    </row>
    <row r="7" spans="1:6" x14ac:dyDescent="0.25">
      <c r="A7" t="s">
        <v>30</v>
      </c>
      <c r="C7" s="11"/>
    </row>
    <row r="8" spans="1:6" x14ac:dyDescent="0.25">
      <c r="A8" t="s">
        <v>31</v>
      </c>
      <c r="C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TB</vt:lpstr>
      <vt:lpstr>Devis</vt:lpstr>
      <vt:lpstr>Facture</vt:lpstr>
      <vt:lpstr>Paramètre</vt:lpstr>
      <vt:lpstr>Commission</vt:lpstr>
      <vt:lpstr>Comptable</vt:lpstr>
      <vt:lpstr>Comptable1</vt:lpstr>
      <vt:lpstr>Comptable2</vt:lpstr>
      <vt:lpstr>filtre1</vt:lpstr>
      <vt:lpstr>Rappel</vt:lpstr>
      <vt:lpstr>Statut</vt:lpstr>
      <vt:lpstr>Statut1</vt:lpstr>
      <vt:lpstr>Statut2</vt:lpstr>
      <vt:lpstr>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 Bastos</dc:creator>
  <cp:lastModifiedBy>Fabio Bastos</cp:lastModifiedBy>
  <dcterms:created xsi:type="dcterms:W3CDTF">2015-06-05T18:19:34Z</dcterms:created>
  <dcterms:modified xsi:type="dcterms:W3CDTF">2025-11-24T00:32:48Z</dcterms:modified>
</cp:coreProperties>
</file>