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9935" windowHeight="81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IMPRESSION">'[1]Equip. &amp; Gamme'!$A$10:$A$15</definedName>
  </definedNames>
  <calcPr calcId="124519"/>
</workbook>
</file>

<file path=xl/calcChain.xml><?xml version="1.0" encoding="utf-8"?>
<calcChain xmlns="http://schemas.openxmlformats.org/spreadsheetml/2006/main">
  <c r="J38" i="1"/>
  <c r="I38"/>
  <c r="C38"/>
  <c r="E38" s="1"/>
  <c r="B38"/>
  <c r="J37" s="1"/>
  <c r="I37"/>
  <c r="C37"/>
  <c r="D37" s="1"/>
  <c r="B37"/>
  <c r="J36"/>
  <c r="I36"/>
  <c r="C36"/>
  <c r="E36" s="1"/>
  <c r="B36"/>
  <c r="J35"/>
  <c r="I35"/>
  <c r="C35"/>
  <c r="D35" s="1"/>
  <c r="B35"/>
  <c r="J34"/>
  <c r="I34"/>
  <c r="C34"/>
  <c r="E34" s="1"/>
  <c r="B34"/>
  <c r="J33"/>
  <c r="I33"/>
  <c r="C33"/>
  <c r="D33" s="1"/>
  <c r="B33"/>
  <c r="J32"/>
  <c r="I32"/>
  <c r="C32"/>
  <c r="E32" s="1"/>
  <c r="B32"/>
  <c r="J31"/>
  <c r="I31"/>
  <c r="C31"/>
  <c r="D31" s="1"/>
  <c r="B31"/>
  <c r="J30"/>
  <c r="I30"/>
  <c r="C30"/>
  <c r="E30" s="1"/>
  <c r="B30"/>
  <c r="J29"/>
  <c r="I29"/>
  <c r="C29"/>
  <c r="D29" s="1"/>
  <c r="B29"/>
  <c r="J28"/>
  <c r="I28"/>
  <c r="C28"/>
  <c r="E28" s="1"/>
  <c r="B28"/>
  <c r="J27"/>
  <c r="I27"/>
  <c r="C27"/>
  <c r="D27" s="1"/>
  <c r="B27"/>
  <c r="J26"/>
  <c r="I26"/>
  <c r="C26"/>
  <c r="E26" s="1"/>
  <c r="B26"/>
  <c r="J25"/>
  <c r="I25"/>
  <c r="C25"/>
  <c r="D25" s="1"/>
  <c r="B25"/>
  <c r="J24"/>
  <c r="I24"/>
  <c r="C24"/>
  <c r="E24" s="1"/>
  <c r="B24"/>
  <c r="J23"/>
  <c r="I23"/>
  <c r="C23"/>
  <c r="D23" s="1"/>
  <c r="B23"/>
  <c r="J22"/>
  <c r="I22"/>
  <c r="C22"/>
  <c r="E22" s="1"/>
  <c r="B22"/>
  <c r="J21"/>
  <c r="I21"/>
  <c r="C21"/>
  <c r="D21" s="1"/>
  <c r="B21"/>
  <c r="J20"/>
  <c r="I20"/>
  <c r="C20"/>
  <c r="E20" s="1"/>
  <c r="B20"/>
  <c r="J19"/>
  <c r="I19"/>
  <c r="C19"/>
  <c r="D19" s="1"/>
  <c r="B19"/>
  <c r="J18"/>
  <c r="I18"/>
  <c r="C18"/>
  <c r="E18" s="1"/>
  <c r="B18"/>
  <c r="J17"/>
  <c r="I17"/>
  <c r="C17"/>
  <c r="D17" s="1"/>
  <c r="B17"/>
  <c r="J16"/>
  <c r="I16"/>
  <c r="C16"/>
  <c r="E16" s="1"/>
  <c r="B16"/>
  <c r="J15"/>
  <c r="I15"/>
  <c r="C15"/>
  <c r="D15" s="1"/>
  <c r="B15"/>
  <c r="J14"/>
  <c r="I14"/>
  <c r="C14"/>
  <c r="E14" s="1"/>
  <c r="B14"/>
  <c r="J13"/>
  <c r="I13"/>
  <c r="C13"/>
  <c r="D13" s="1"/>
  <c r="B13"/>
  <c r="J12"/>
  <c r="I12"/>
  <c r="C12"/>
  <c r="E12" s="1"/>
  <c r="B12"/>
  <c r="J11"/>
  <c r="I11"/>
  <c r="C11"/>
  <c r="D11" s="1"/>
  <c r="B11"/>
  <c r="J10"/>
  <c r="I10"/>
  <c r="C10"/>
  <c r="E10" s="1"/>
  <c r="B10"/>
  <c r="J9"/>
  <c r="I9"/>
  <c r="C9"/>
  <c r="D9" s="1"/>
  <c r="B9"/>
  <c r="J8"/>
  <c r="I8"/>
  <c r="C8"/>
  <c r="E8" s="1"/>
  <c r="B8"/>
  <c r="J7"/>
  <c r="I7"/>
  <c r="C7"/>
  <c r="D7" s="1"/>
  <c r="B7"/>
  <c r="J6"/>
  <c r="I6"/>
  <c r="C6"/>
  <c r="E6" s="1"/>
  <c r="B6"/>
  <c r="K6" l="1"/>
  <c r="L6" s="1"/>
  <c r="M6" s="1"/>
  <c r="N6" s="1"/>
  <c r="O6" s="1"/>
  <c r="K7"/>
  <c r="L7" s="1"/>
  <c r="M7" s="1"/>
  <c r="N7" s="1"/>
  <c r="O7" s="1"/>
  <c r="K8"/>
  <c r="L8" s="1"/>
  <c r="M8" s="1"/>
  <c r="N8" s="1"/>
  <c r="O8" s="1"/>
  <c r="K9"/>
  <c r="L9" s="1"/>
  <c r="M9" s="1"/>
  <c r="N9" s="1"/>
  <c r="O9" s="1"/>
  <c r="K10"/>
  <c r="L10" s="1"/>
  <c r="M10" s="1"/>
  <c r="N10" s="1"/>
  <c r="O10" s="1"/>
  <c r="K11"/>
  <c r="L11" s="1"/>
  <c r="M11" s="1"/>
  <c r="N11" s="1"/>
  <c r="O11" s="1"/>
  <c r="K12"/>
  <c r="L12" s="1"/>
  <c r="M12" s="1"/>
  <c r="N12" s="1"/>
  <c r="O12" s="1"/>
  <c r="K13"/>
  <c r="L13" s="1"/>
  <c r="M13" s="1"/>
  <c r="N13" s="1"/>
  <c r="O13" s="1"/>
  <c r="K14"/>
  <c r="L14" s="1"/>
  <c r="M14" s="1"/>
  <c r="N14" s="1"/>
  <c r="O14" s="1"/>
  <c r="K15"/>
  <c r="L15" s="1"/>
  <c r="M15" s="1"/>
  <c r="N15" s="1"/>
  <c r="O15" s="1"/>
  <c r="K16"/>
  <c r="L16" s="1"/>
  <c r="M16" s="1"/>
  <c r="N16" s="1"/>
  <c r="O16" s="1"/>
  <c r="K17"/>
  <c r="L17" s="1"/>
  <c r="M17" s="1"/>
  <c r="N17" s="1"/>
  <c r="O17" s="1"/>
  <c r="K18"/>
  <c r="L18" s="1"/>
  <c r="M18" s="1"/>
  <c r="N18" s="1"/>
  <c r="O18" s="1"/>
  <c r="K19"/>
  <c r="L19" s="1"/>
  <c r="M19" s="1"/>
  <c r="N19" s="1"/>
  <c r="O19" s="1"/>
  <c r="K20"/>
  <c r="L20" s="1"/>
  <c r="M20" s="1"/>
  <c r="N20" s="1"/>
  <c r="O20" s="1"/>
  <c r="K21"/>
  <c r="L21" s="1"/>
  <c r="M21" s="1"/>
  <c r="N21" s="1"/>
  <c r="O21" s="1"/>
  <c r="K22"/>
  <c r="L22" s="1"/>
  <c r="M22" s="1"/>
  <c r="N22" s="1"/>
  <c r="O22" s="1"/>
  <c r="K23"/>
  <c r="L23" s="1"/>
  <c r="M23" s="1"/>
  <c r="N23" s="1"/>
  <c r="O23" s="1"/>
  <c r="K24"/>
  <c r="L24" s="1"/>
  <c r="M24" s="1"/>
  <c r="N24" s="1"/>
  <c r="O24" s="1"/>
  <c r="K25"/>
  <c r="L25" s="1"/>
  <c r="M25" s="1"/>
  <c r="N25" s="1"/>
  <c r="O25" s="1"/>
  <c r="K26"/>
  <c r="L26" s="1"/>
  <c r="M26" s="1"/>
  <c r="N26" s="1"/>
  <c r="O26" s="1"/>
  <c r="K27"/>
  <c r="L27" s="1"/>
  <c r="M27" s="1"/>
  <c r="N27" s="1"/>
  <c r="O27" s="1"/>
  <c r="K28"/>
  <c r="L28" s="1"/>
  <c r="M28" s="1"/>
  <c r="N28" s="1"/>
  <c r="O28" s="1"/>
  <c r="K29"/>
  <c r="L29" s="1"/>
  <c r="M29" s="1"/>
  <c r="N29" s="1"/>
  <c r="O29" s="1"/>
  <c r="K30"/>
  <c r="L30" s="1"/>
  <c r="M30" s="1"/>
  <c r="N30" s="1"/>
  <c r="O30" s="1"/>
  <c r="K31"/>
  <c r="L31" s="1"/>
  <c r="M31" s="1"/>
  <c r="N31" s="1"/>
  <c r="O31" s="1"/>
  <c r="K32"/>
  <c r="L32" s="1"/>
  <c r="M32" s="1"/>
  <c r="N32" s="1"/>
  <c r="O32" s="1"/>
  <c r="K33"/>
  <c r="L33" s="1"/>
  <c r="M33" s="1"/>
  <c r="N33" s="1"/>
  <c r="O33" s="1"/>
  <c r="K34"/>
  <c r="L34" s="1"/>
  <c r="M34" s="1"/>
  <c r="N34" s="1"/>
  <c r="O34" s="1"/>
  <c r="K35"/>
  <c r="L35" s="1"/>
  <c r="M35" s="1"/>
  <c r="N35" s="1"/>
  <c r="O35" s="1"/>
  <c r="K36"/>
  <c r="L36" s="1"/>
  <c r="M36" s="1"/>
  <c r="N36" s="1"/>
  <c r="O36" s="1"/>
  <c r="K37"/>
  <c r="L37" s="1"/>
  <c r="M37" s="1"/>
  <c r="N37" s="1"/>
  <c r="O37" s="1"/>
  <c r="K38"/>
  <c r="L38" s="1"/>
  <c r="M38" s="1"/>
  <c r="N38" s="1"/>
  <c r="O38" s="1"/>
  <c r="D6"/>
  <c r="E7"/>
  <c r="D8"/>
  <c r="E9"/>
  <c r="D10"/>
  <c r="E11"/>
  <c r="D12"/>
  <c r="E13"/>
  <c r="D14"/>
  <c r="E15"/>
  <c r="D16"/>
  <c r="E17"/>
  <c r="D18"/>
  <c r="E19"/>
  <c r="D20"/>
  <c r="E21"/>
  <c r="D22"/>
  <c r="E23"/>
  <c r="D24"/>
  <c r="E25"/>
  <c r="D26"/>
  <c r="E27"/>
  <c r="D28"/>
  <c r="E29"/>
  <c r="D30"/>
  <c r="E31"/>
  <c r="D32"/>
  <c r="E33"/>
  <c r="D34"/>
  <c r="E35"/>
  <c r="D36"/>
  <c r="E37"/>
  <c r="D38"/>
</calcChain>
</file>

<file path=xl/sharedStrings.xml><?xml version="1.0" encoding="utf-8"?>
<sst xmlns="http://schemas.openxmlformats.org/spreadsheetml/2006/main" count="84" uniqueCount="54">
  <si>
    <t>Date début</t>
  </si>
  <si>
    <t>Date Fin</t>
  </si>
  <si>
    <t>CMDE CLIENT</t>
  </si>
  <si>
    <t>QTE COMDEE</t>
  </si>
  <si>
    <t>CODE PF</t>
  </si>
  <si>
    <t>DESCRIPTION</t>
  </si>
  <si>
    <t>DESCRIPTION 2</t>
  </si>
  <si>
    <t>DATE DE LANC</t>
  </si>
  <si>
    <t>HEURE LANC</t>
  </si>
  <si>
    <t>EQUIPEMENT</t>
  </si>
  <si>
    <t>Tps Exec Moyen</t>
  </si>
  <si>
    <t>Qte  / MEO</t>
  </si>
  <si>
    <t>NB Heure Exec</t>
  </si>
  <si>
    <t>Heure Fin</t>
  </si>
  <si>
    <t>Nb Jour Exec</t>
  </si>
  <si>
    <t>Échéance</t>
  </si>
  <si>
    <t>N° Semaine</t>
  </si>
  <si>
    <t>CC114006.1</t>
  </si>
  <si>
    <t>HELIO CERUTTI 08 C</t>
  </si>
  <si>
    <t>CC114321.1</t>
  </si>
  <si>
    <t>CC114321.2</t>
  </si>
  <si>
    <t>CC114060.1</t>
  </si>
  <si>
    <t>CC114291.1</t>
  </si>
  <si>
    <t>CC114220.1</t>
  </si>
  <si>
    <t>CC114220.2</t>
  </si>
  <si>
    <t>CC114220.3</t>
  </si>
  <si>
    <t>CC114220.4</t>
  </si>
  <si>
    <t>CC114162.5</t>
  </si>
  <si>
    <t>HELIO CERUTTI 10 C</t>
  </si>
  <si>
    <t>CC114162.4</t>
  </si>
  <si>
    <t>CC114162.3</t>
  </si>
  <si>
    <t>CC114162.2</t>
  </si>
  <si>
    <t>CC104720.1</t>
  </si>
  <si>
    <t>CC113582.3</t>
  </si>
  <si>
    <t>CC113848.2</t>
  </si>
  <si>
    <t xml:space="preserve">FLEXO COMEXI 08 C FI </t>
  </si>
  <si>
    <t>CC113968.1</t>
  </si>
  <si>
    <t>CC113934.1</t>
  </si>
  <si>
    <t>CC11419.1</t>
  </si>
  <si>
    <t>CC113639.1</t>
  </si>
  <si>
    <t>CC113618.1</t>
  </si>
  <si>
    <t>CC113757.2</t>
  </si>
  <si>
    <t>CC113653.2</t>
  </si>
  <si>
    <t>CC113915.1</t>
  </si>
  <si>
    <t>CC113915.2</t>
  </si>
  <si>
    <t>CC114215.1</t>
  </si>
  <si>
    <t>CC113822.1</t>
  </si>
  <si>
    <t>CC113754.1</t>
  </si>
  <si>
    <t>CC114230.1</t>
  </si>
  <si>
    <t>CC114299.1</t>
  </si>
  <si>
    <t xml:space="preserve">FLEXO COMEXI 08 C FL </t>
  </si>
  <si>
    <t>CC114161.1</t>
  </si>
  <si>
    <t>FLEXO COMEXI 06 C 1500</t>
  </si>
  <si>
    <t>CC114172.1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</si>
</sst>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0.00000000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color rgb="FF0033CC"/>
      <name val="Calibri"/>
      <scheme val="minor"/>
    </font>
    <font>
      <sz val="10"/>
      <name val="Calibri"/>
      <scheme val="minor"/>
    </font>
    <font>
      <b/>
      <sz val="10"/>
      <color rgb="FFCC0000"/>
      <name val="Calibri"/>
      <family val="2"/>
      <scheme val="minor"/>
    </font>
    <font>
      <b/>
      <sz val="10"/>
      <color rgb="FFCC0000"/>
      <name val="Calibri"/>
      <scheme val="minor"/>
    </font>
    <font>
      <b/>
      <sz val="10"/>
      <color rgb="FFFF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0" xfId="0" applyFont="1" applyFill="1" applyAlignment="1">
      <alignment horizontal="right"/>
    </xf>
    <xf numFmtId="14" fontId="0" fillId="3" borderId="0" xfId="0" applyNumberFormat="1" applyFill="1"/>
    <xf numFmtId="0" fontId="3" fillId="4" borderId="0" xfId="0" applyFont="1" applyFill="1" applyBorder="1" applyAlignment="1">
      <alignment horizontal="left" vertical="center"/>
    </xf>
    <xf numFmtId="0" fontId="3" fillId="4" borderId="0" xfId="0" applyNumberFormat="1" applyFont="1" applyFill="1" applyBorder="1" applyAlignment="1">
      <alignment horizontal="left" vertical="center"/>
    </xf>
    <xf numFmtId="164" fontId="3" fillId="4" borderId="0" xfId="0" applyNumberFormat="1" applyFont="1" applyFill="1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1" fillId="0" borderId="0" xfId="0" applyFont="1" applyAlignment="1">
      <alignment horizontal="left"/>
    </xf>
    <xf numFmtId="0" fontId="4" fillId="0" borderId="0" xfId="0" applyNumberFormat="1" applyFont="1" applyFill="1" applyAlignment="1">
      <alignment horizontal="center"/>
    </xf>
    <xf numFmtId="4" fontId="4" fillId="5" borderId="0" xfId="0" applyNumberFormat="1" applyFont="1" applyFill="1" applyAlignment="1">
      <alignment horizontal="right"/>
    </xf>
    <xf numFmtId="0" fontId="4" fillId="5" borderId="0" xfId="0" applyNumberFormat="1" applyFont="1" applyFill="1" applyAlignment="1">
      <alignment horizontal="center"/>
    </xf>
    <xf numFmtId="0" fontId="5" fillId="0" borderId="0" xfId="0" applyNumberFormat="1" applyFont="1" applyFill="1" applyAlignment="1"/>
    <xf numFmtId="14" fontId="6" fillId="5" borderId="0" xfId="0" applyNumberFormat="1" applyFont="1" applyFill="1" applyBorder="1" applyAlignment="1">
      <alignment horizontal="center"/>
    </xf>
    <xf numFmtId="20" fontId="7" fillId="5" borderId="0" xfId="0" applyNumberFormat="1" applyFont="1" applyFill="1" applyAlignment="1">
      <alignment horizontal="center"/>
    </xf>
    <xf numFmtId="0" fontId="8" fillId="5" borderId="0" xfId="0" applyNumberFormat="1" applyFont="1" applyFill="1" applyAlignment="1">
      <alignment horizontal="left"/>
    </xf>
    <xf numFmtId="165" fontId="5" fillId="0" borderId="0" xfId="0" applyNumberFormat="1" applyFont="1" applyFill="1" applyAlignment="1">
      <alignment horizontal="center"/>
    </xf>
    <xf numFmtId="20" fontId="5" fillId="0" borderId="0" xfId="0" applyNumberFormat="1" applyFon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4" fillId="2" borderId="0" xfId="0" applyNumberFormat="1" applyFont="1" applyFill="1" applyAlignment="1">
      <alignment horizontal="center"/>
    </xf>
    <xf numFmtId="14" fontId="7" fillId="5" borderId="0" xfId="0" applyNumberFormat="1" applyFont="1" applyFill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4" fontId="4" fillId="5" borderId="0" xfId="0" applyNumberFormat="1" applyFont="1" applyFill="1" applyBorder="1" applyAlignment="1">
      <alignment horizontal="right"/>
    </xf>
    <xf numFmtId="0" fontId="4" fillId="5" borderId="0" xfId="0" applyNumberFormat="1" applyFont="1" applyFill="1" applyBorder="1" applyAlignment="1">
      <alignment horizontal="center"/>
    </xf>
    <xf numFmtId="0" fontId="5" fillId="0" borderId="0" xfId="0" applyNumberFormat="1" applyFont="1" applyFill="1" applyBorder="1" applyAlignment="1"/>
    <xf numFmtId="14" fontId="7" fillId="5" borderId="0" xfId="0" applyNumberFormat="1" applyFont="1" applyFill="1" applyBorder="1" applyAlignment="1">
      <alignment horizontal="center"/>
    </xf>
    <xf numFmtId="20" fontId="7" fillId="5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20" fontId="5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0" fontId="4" fillId="2" borderId="0" xfId="0" applyNumberFormat="1" applyFont="1" applyFill="1" applyBorder="1" applyAlignment="1">
      <alignment horizontal="center"/>
    </xf>
    <xf numFmtId="0" fontId="8" fillId="5" borderId="0" xfId="0" applyNumberFormat="1" applyFont="1" applyFill="1" applyBorder="1" applyAlignment="1">
      <alignment horizontal="left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$-F400]h:mm:ss\ AM/PM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0.0000000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C0000"/>
        <name val="Calibri"/>
        <scheme val="minor"/>
      </font>
      <numFmt numFmtId="25" formatCode="hh:mm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C0000"/>
        <name val="Calibri"/>
        <scheme val="minor"/>
      </font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ng\PLANN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des Cmdes"/>
      <sheetName val="QTE BASE FORMULES"/>
      <sheetName val="Liste des P.F."/>
      <sheetName val="Nomeclature des P.F."/>
      <sheetName val="Equip. &amp; Gamme"/>
      <sheetName val="IMPRESSION"/>
      <sheetName val="COLLAGE"/>
      <sheetName val="DECOUPE"/>
      <sheetName val="EXTRUSION"/>
    </sheetNames>
    <sheetDataSet>
      <sheetData sheetId="0"/>
      <sheetData sheetId="1" refreshError="1"/>
      <sheetData sheetId="2"/>
      <sheetData sheetId="3">
        <row r="3316">
          <cell r="S3316">
            <v>27.29365997</v>
          </cell>
        </row>
        <row r="3317">
          <cell r="S3317">
            <v>27.29365997</v>
          </cell>
        </row>
        <row r="3318">
          <cell r="S3318">
            <v>0</v>
          </cell>
        </row>
        <row r="3319">
          <cell r="S3319">
            <v>26.89288079</v>
          </cell>
        </row>
        <row r="3320">
          <cell r="S3320">
            <v>20.8564185</v>
          </cell>
        </row>
        <row r="3321">
          <cell r="S3321">
            <v>24.476970470000001</v>
          </cell>
        </row>
        <row r="3322">
          <cell r="S3322">
            <v>31.199803129999999</v>
          </cell>
        </row>
        <row r="3323">
          <cell r="S3323">
            <v>25.034766970000003</v>
          </cell>
        </row>
        <row r="3324">
          <cell r="S3324">
            <v>25.034766970000003</v>
          </cell>
        </row>
        <row r="3325">
          <cell r="S3325">
            <v>15.71853748</v>
          </cell>
        </row>
        <row r="3326">
          <cell r="S3326">
            <v>0</v>
          </cell>
        </row>
        <row r="3327">
          <cell r="S3327">
            <v>0</v>
          </cell>
        </row>
        <row r="3328">
          <cell r="S3328">
            <v>2.3666310000000003E-2</v>
          </cell>
        </row>
        <row r="3329">
          <cell r="S3329">
            <v>1.172552E-2</v>
          </cell>
        </row>
        <row r="3330">
          <cell r="S3330">
            <v>2.8732880000000002E-2</v>
          </cell>
        </row>
        <row r="3331">
          <cell r="S3331">
            <v>18.843650180000001</v>
          </cell>
        </row>
        <row r="3332">
          <cell r="S3332">
            <v>14.526243470000001</v>
          </cell>
        </row>
        <row r="3333">
          <cell r="S3333">
            <v>19.759963930000001</v>
          </cell>
        </row>
        <row r="3334">
          <cell r="S3334">
            <v>14.526243470000001</v>
          </cell>
        </row>
        <row r="3335">
          <cell r="S3335">
            <v>22.577939900000001</v>
          </cell>
        </row>
        <row r="3336">
          <cell r="S3336">
            <v>17.821953009999998</v>
          </cell>
        </row>
        <row r="3337">
          <cell r="S3337">
            <v>28.510241380000004</v>
          </cell>
        </row>
        <row r="3338">
          <cell r="S3338">
            <v>21.255739200000001</v>
          </cell>
        </row>
        <row r="3339">
          <cell r="S3339">
            <v>36.963027020000006</v>
          </cell>
        </row>
        <row r="3340">
          <cell r="S3340">
            <v>0.25235000000000002</v>
          </cell>
        </row>
        <row r="3341">
          <cell r="S3341">
            <v>30.938121330000001</v>
          </cell>
        </row>
        <row r="3356">
          <cell r="S3356">
            <v>64.335032909999995</v>
          </cell>
        </row>
        <row r="3357">
          <cell r="S3357">
            <v>0</v>
          </cell>
        </row>
        <row r="3358">
          <cell r="S3358">
            <v>34.853016400000001</v>
          </cell>
        </row>
        <row r="3359">
          <cell r="S3359">
            <v>20.619353700000001</v>
          </cell>
        </row>
        <row r="3360">
          <cell r="S3360">
            <v>19.787381500000002</v>
          </cell>
        </row>
        <row r="3361">
          <cell r="S3361">
            <v>19.787381500000002</v>
          </cell>
        </row>
        <row r="3362">
          <cell r="S3362">
            <v>20.4000564</v>
          </cell>
        </row>
      </sheetData>
      <sheetData sheetId="4">
        <row r="10">
          <cell r="A10" t="str">
            <v>HELIO CERUTTI 10 C</v>
          </cell>
        </row>
        <row r="11">
          <cell r="A11" t="str">
            <v>HELIO CERUTTI 08 C</v>
          </cell>
        </row>
        <row r="12">
          <cell r="A12" t="str">
            <v xml:space="preserve">FLEXO COMEXI 08 C FI </v>
          </cell>
        </row>
        <row r="13">
          <cell r="A13" t="str">
            <v>FLEXO COMEXI 08 C FB</v>
          </cell>
        </row>
        <row r="14">
          <cell r="A14" t="str">
            <v xml:space="preserve">FLEXO COMEXI 08 C FL </v>
          </cell>
        </row>
        <row r="15">
          <cell r="A15" t="str">
            <v>FLEXO COMEXI 06 C 1500</v>
          </cell>
        </row>
      </sheetData>
      <sheetData sheetId="5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1" name="Tab_Impression" displayName="Tab_Impression" ref="A5:O38" totalsRowShown="0" headerRowDxfId="1" dataDxfId="0">
  <autoFilter ref="A5:O38"/>
  <tableColumns count="15">
    <tableColumn id="3" name="CMDE CLIENT" dataDxfId="16"/>
    <tableColumn id="4" name="QTE COMDEE" dataDxfId="15">
      <calculatedColumnFormula>VLOOKUP(A6,[1]!Tab_Cmdes_Clts[#Data],14,)</calculatedColumnFormula>
    </tableColumn>
    <tableColumn id="1" name="CODE PF" dataDxfId="14">
      <calculatedColumnFormula>VLOOKUP(A6,[1]!Tab_Cmdes_Clts[#Data],8,)</calculatedColumnFormula>
    </tableColumn>
    <tableColumn id="2" name="DESCRIPTION" dataDxfId="13">
      <calculatedColumnFormula>VLOOKUP(C6,[1]!Tab_Liste_art[#Data],2,)</calculatedColumnFormula>
    </tableColumn>
    <tableColumn id="13" name="DESCRIPTION 2" dataDxfId="12">
      <calculatedColumnFormula>VLOOKUP(C6,[1]!Tab_Liste_art[#Data],3,)</calculatedColumnFormula>
    </tableColumn>
    <tableColumn id="5" name="DATE DE LANC" dataDxfId="11"/>
    <tableColumn id="7" name="HEURE LANC" dataDxfId="10"/>
    <tableColumn id="6" name="EQUIPEMENT" dataDxfId="9"/>
    <tableColumn id="8" name="Tps Exec Moyen" dataDxfId="8">
      <calculatedColumnFormula>VLOOKUP(Tab_Impression[[#This Row],[EQUIPEMENT]],[1]!Tab_equip_tps[#Data],6,)</calculatedColumnFormula>
    </tableColumn>
    <tableColumn id="15" name="Qte  / MEO" dataDxfId="7">
      <calculatedColumnFormula>B7*'[1]Nomeclature des P.F.'!S3316</calculatedColumnFormula>
    </tableColumn>
    <tableColumn id="16" name="NB Heure Exec" dataDxfId="6">
      <calculatedColumnFormula>Tab_Impression[[#This Row],[Tps Exec Moyen]]*Tab_Impression[[#This Row],[Qte  / MEO]]/60</calculatedColumnFormula>
    </tableColumn>
    <tableColumn id="18" name="Heure Fin" dataDxfId="5">
      <calculatedColumnFormula>Tab_Impression[[#This Row],[NB Heure Exec]]+Tab_Impression[[#This Row],[HEURE LANC]]</calculatedColumnFormula>
    </tableColumn>
    <tableColumn id="17" name="Nb Jour Exec" dataDxfId="4">
      <calculatedColumnFormula>Tab_Impression[[#This Row],[Heure Fin]]/24</calculatedColumnFormula>
    </tableColumn>
    <tableColumn id="19" name="Échéance" dataDxfId="3">
      <calculatedColumnFormula>Tab_Impression[[#This Row],[Nb Jour Exec]]+Tab_Impression[[#This Row],[DATE DE LANC]]</calculatedColumnFormula>
    </tableColumn>
    <tableColumn id="20" name="N° Semaine" dataDxfId="2">
      <calculatedColumnFormula>INT(MOD(INT(($N6-2)/7)+0.6,52+5/28))+1</calculatedColumnFormula>
    </tableColumn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8"/>
  <sheetViews>
    <sheetView tabSelected="1" workbookViewId="0">
      <selection activeCell="G9" sqref="G9"/>
    </sheetView>
  </sheetViews>
  <sheetFormatPr baseColWidth="10" defaultRowHeight="15"/>
  <cols>
    <col min="8" max="8" width="20.85546875" bestFit="1" customWidth="1"/>
  </cols>
  <sheetData>
    <row r="1" spans="1:15">
      <c r="A1" s="35" t="s">
        <v>28</v>
      </c>
      <c r="B1" s="35"/>
      <c r="C1" s="35"/>
    </row>
    <row r="2" spans="1:15">
      <c r="B2" s="1" t="s">
        <v>0</v>
      </c>
      <c r="C2" s="2"/>
    </row>
    <row r="3" spans="1:15">
      <c r="B3" s="1" t="s">
        <v>1</v>
      </c>
      <c r="C3" s="2"/>
    </row>
    <row r="5" spans="1:15" s="7" customFormat="1">
      <c r="A5" s="3" t="s">
        <v>2</v>
      </c>
      <c r="B5" s="4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3" t="s">
        <v>8</v>
      </c>
      <c r="H5" s="3" t="s">
        <v>9</v>
      </c>
      <c r="I5" s="3" t="s">
        <v>10</v>
      </c>
      <c r="J5" s="4" t="s">
        <v>11</v>
      </c>
      <c r="K5" s="3" t="s">
        <v>12</v>
      </c>
      <c r="L5" s="5" t="s">
        <v>13</v>
      </c>
      <c r="M5" s="3" t="s">
        <v>14</v>
      </c>
      <c r="N5" s="6" t="s">
        <v>15</v>
      </c>
      <c r="O5" s="6" t="s">
        <v>16</v>
      </c>
    </row>
    <row r="6" spans="1:15">
      <c r="A6" s="8" t="s">
        <v>17</v>
      </c>
      <c r="B6" s="9" t="e">
        <f>VLOOKUP(A6,[1]!Tab_Cmdes_Clts[#Data],14,)</f>
        <v>#REF!</v>
      </c>
      <c r="C6" s="10" t="e">
        <f>VLOOKUP(A6,[1]!Tab_Cmdes_Clts[#Data],8,)</f>
        <v>#REF!</v>
      </c>
      <c r="D6" s="11" t="e">
        <f>VLOOKUP(C6,[1]!Tab_Liste_art[#Data],2,)</f>
        <v>#REF!</v>
      </c>
      <c r="E6" s="11" t="e">
        <f>VLOOKUP(C6,[1]!Tab_Liste_art[#Data],3,)</f>
        <v>#REF!</v>
      </c>
      <c r="F6" s="12"/>
      <c r="G6" s="13"/>
      <c r="H6" s="14" t="s">
        <v>18</v>
      </c>
      <c r="I6" s="15" t="e">
        <f>VLOOKUP(Tab_Impression[[#This Row],[EQUIPEMENT]],[1]!Tab_equip_tps[#Data],6,)</f>
        <v>#REF!</v>
      </c>
      <c r="J6" s="9" t="e">
        <f>B7*'[1]Nomeclature des P.F.'!S3316</f>
        <v>#REF!</v>
      </c>
      <c r="K6" s="16" t="e">
        <f>Tab_Impression[[#This Row],[Tps Exec Moyen]]*Tab_Impression[[#This Row],[Qte  / MEO]]/60</f>
        <v>#REF!</v>
      </c>
      <c r="L6" s="17" t="e">
        <f>Tab_Impression[[#This Row],[NB Heure Exec]]+Tab_Impression[[#This Row],[HEURE LANC]]</f>
        <v>#REF!</v>
      </c>
      <c r="M6" s="18" t="e">
        <f>Tab_Impression[[#This Row],[Heure Fin]]/24</f>
        <v>#REF!</v>
      </c>
      <c r="N6" s="19" t="e">
        <f>Tab_Impression[[#This Row],[Nb Jour Exec]]+Tab_Impression[[#This Row],[DATE DE LANC]]</f>
        <v>#REF!</v>
      </c>
      <c r="O6" s="20" t="e">
        <f t="shared" ref="O6:O38" si="0">INT(MOD(INT(($N6-2)/7)+0.6,52+5/28))+1</f>
        <v>#REF!</v>
      </c>
    </row>
    <row r="7" spans="1:15">
      <c r="A7" s="8" t="s">
        <v>19</v>
      </c>
      <c r="B7" s="9" t="e">
        <f>VLOOKUP(A7,[1]!Tab_Cmdes_Clts[#Data],14,)</f>
        <v>#REF!</v>
      </c>
      <c r="C7" s="10" t="e">
        <f>VLOOKUP(A7,[1]!Tab_Cmdes_Clts[#Data],8,)</f>
        <v>#REF!</v>
      </c>
      <c r="D7" s="11" t="e">
        <f>VLOOKUP(C7,[1]!Tab_Liste_art[#Data],2,)</f>
        <v>#REF!</v>
      </c>
      <c r="E7" s="11" t="e">
        <f>VLOOKUP(C7,[1]!Tab_Liste_art[#Data],3,)</f>
        <v>#REF!</v>
      </c>
      <c r="F7" s="12"/>
      <c r="G7" s="13"/>
      <c r="H7" s="14" t="s">
        <v>18</v>
      </c>
      <c r="I7" s="15" t="e">
        <f>VLOOKUP(Tab_Impression[[#This Row],[EQUIPEMENT]],[1]!Tab_equip_tps[#Data],6,)</f>
        <v>#REF!</v>
      </c>
      <c r="J7" s="9" t="e">
        <f>B8*'[1]Nomeclature des P.F.'!S3317</f>
        <v>#REF!</v>
      </c>
      <c r="K7" s="16" t="e">
        <f>Tab_Impression[[#This Row],[Tps Exec Moyen]]*Tab_Impression[[#This Row],[Qte  / MEO]]/60</f>
        <v>#REF!</v>
      </c>
      <c r="L7" s="17" t="e">
        <f>Tab_Impression[[#This Row],[NB Heure Exec]]+Tab_Impression[[#This Row],[HEURE LANC]]</f>
        <v>#REF!</v>
      </c>
      <c r="M7" s="18" t="e">
        <f>Tab_Impression[[#This Row],[Heure Fin]]/24</f>
        <v>#REF!</v>
      </c>
      <c r="N7" s="19" t="e">
        <f>Tab_Impression[[#This Row],[Nb Jour Exec]]+Tab_Impression[[#This Row],[DATE DE LANC]]</f>
        <v>#REF!</v>
      </c>
      <c r="O7" s="20" t="e">
        <f t="shared" si="0"/>
        <v>#REF!</v>
      </c>
    </row>
    <row r="8" spans="1:15">
      <c r="A8" s="8" t="s">
        <v>20</v>
      </c>
      <c r="B8" s="9" t="e">
        <f>VLOOKUP(A8,[1]!Tab_Cmdes_Clts[#Data],14,)</f>
        <v>#REF!</v>
      </c>
      <c r="C8" s="10" t="e">
        <f>VLOOKUP(A8,[1]!Tab_Cmdes_Clts[#Data],8,)</f>
        <v>#REF!</v>
      </c>
      <c r="D8" s="11" t="e">
        <f>VLOOKUP(C8,[1]!Tab_Liste_art[#Data],2,)</f>
        <v>#REF!</v>
      </c>
      <c r="E8" s="11" t="e">
        <f>VLOOKUP(C8,[1]!Tab_Liste_art[#Data],3,)</f>
        <v>#REF!</v>
      </c>
      <c r="F8" s="12"/>
      <c r="G8" s="13"/>
      <c r="H8" s="14" t="s">
        <v>18</v>
      </c>
      <c r="I8" s="15" t="e">
        <f>VLOOKUP(Tab_Impression[[#This Row],[EQUIPEMENT]],[1]!Tab_equip_tps[#Data],6,)</f>
        <v>#REF!</v>
      </c>
      <c r="J8" s="9" t="e">
        <f>B9*'[1]Nomeclature des P.F.'!S3318</f>
        <v>#REF!</v>
      </c>
      <c r="K8" s="16" t="e">
        <f>Tab_Impression[[#This Row],[Tps Exec Moyen]]*Tab_Impression[[#This Row],[Qte  / MEO]]/60</f>
        <v>#REF!</v>
      </c>
      <c r="L8" s="17" t="e">
        <f>Tab_Impression[[#This Row],[NB Heure Exec]]+Tab_Impression[[#This Row],[HEURE LANC]]</f>
        <v>#REF!</v>
      </c>
      <c r="M8" s="18" t="e">
        <f>Tab_Impression[[#This Row],[Heure Fin]]/24</f>
        <v>#REF!</v>
      </c>
      <c r="N8" s="19" t="e">
        <f>Tab_Impression[[#This Row],[Nb Jour Exec]]+Tab_Impression[[#This Row],[DATE DE LANC]]</f>
        <v>#REF!</v>
      </c>
      <c r="O8" s="20" t="e">
        <f t="shared" si="0"/>
        <v>#REF!</v>
      </c>
    </row>
    <row r="9" spans="1:15">
      <c r="A9" s="8" t="s">
        <v>21</v>
      </c>
      <c r="B9" s="9" t="e">
        <f>VLOOKUP(A9,[1]!Tab_Cmdes_Clts[#Data],14,)</f>
        <v>#REF!</v>
      </c>
      <c r="C9" s="10" t="e">
        <f>VLOOKUP(A9,[1]!Tab_Cmdes_Clts[#Data],8,)</f>
        <v>#REF!</v>
      </c>
      <c r="D9" s="11" t="e">
        <f>VLOOKUP(C9,[1]!Tab_Liste_art[#Data],2,)</f>
        <v>#REF!</v>
      </c>
      <c r="E9" s="11" t="e">
        <f>VLOOKUP(C9,[1]!Tab_Liste_art[#Data],3,)</f>
        <v>#REF!</v>
      </c>
      <c r="F9" s="12"/>
      <c r="G9" s="13"/>
      <c r="H9" s="14" t="s">
        <v>18</v>
      </c>
      <c r="I9" s="15" t="e">
        <f>VLOOKUP(Tab_Impression[[#This Row],[EQUIPEMENT]],[1]!Tab_equip_tps[#Data],6,)</f>
        <v>#REF!</v>
      </c>
      <c r="J9" s="9" t="e">
        <f>B10*'[1]Nomeclature des P.F.'!S3319</f>
        <v>#REF!</v>
      </c>
      <c r="K9" s="16" t="e">
        <f>Tab_Impression[[#This Row],[Tps Exec Moyen]]*Tab_Impression[[#This Row],[Qte  / MEO]]/60</f>
        <v>#REF!</v>
      </c>
      <c r="L9" s="17" t="e">
        <f>Tab_Impression[[#This Row],[NB Heure Exec]]+Tab_Impression[[#This Row],[HEURE LANC]]</f>
        <v>#REF!</v>
      </c>
      <c r="M9" s="18" t="e">
        <f>Tab_Impression[[#This Row],[Heure Fin]]/24</f>
        <v>#REF!</v>
      </c>
      <c r="N9" s="19" t="e">
        <f>Tab_Impression[[#This Row],[Nb Jour Exec]]+Tab_Impression[[#This Row],[DATE DE LANC]]</f>
        <v>#REF!</v>
      </c>
      <c r="O9" s="20" t="e">
        <f t="shared" si="0"/>
        <v>#REF!</v>
      </c>
    </row>
    <row r="10" spans="1:15">
      <c r="A10" s="8" t="s">
        <v>22</v>
      </c>
      <c r="B10" s="9" t="e">
        <f>VLOOKUP(A10,[1]!Tab_Cmdes_Clts[#Data],14,)</f>
        <v>#REF!</v>
      </c>
      <c r="C10" s="10" t="e">
        <f>VLOOKUP(A10,[1]!Tab_Cmdes_Clts[#Data],8,)</f>
        <v>#REF!</v>
      </c>
      <c r="D10" s="11" t="e">
        <f>VLOOKUP(C10,[1]!Tab_Liste_art[#Data],2,)</f>
        <v>#REF!</v>
      </c>
      <c r="E10" s="11" t="e">
        <f>VLOOKUP(C10,[1]!Tab_Liste_art[#Data],3,)</f>
        <v>#REF!</v>
      </c>
      <c r="F10" s="12"/>
      <c r="G10" s="13"/>
      <c r="H10" s="14" t="s">
        <v>18</v>
      </c>
      <c r="I10" s="15" t="e">
        <f>VLOOKUP(Tab_Impression[[#This Row],[EQUIPEMENT]],[1]!Tab_equip_tps[#Data],6,)</f>
        <v>#REF!</v>
      </c>
      <c r="J10" s="9" t="e">
        <f>B11*'[1]Nomeclature des P.F.'!S3320</f>
        <v>#REF!</v>
      </c>
      <c r="K10" s="16" t="e">
        <f>Tab_Impression[[#This Row],[Tps Exec Moyen]]*Tab_Impression[[#This Row],[Qte  / MEO]]/60</f>
        <v>#REF!</v>
      </c>
      <c r="L10" s="17" t="e">
        <f>Tab_Impression[[#This Row],[NB Heure Exec]]+Tab_Impression[[#This Row],[HEURE LANC]]</f>
        <v>#REF!</v>
      </c>
      <c r="M10" s="18" t="e">
        <f>Tab_Impression[[#This Row],[Heure Fin]]/24</f>
        <v>#REF!</v>
      </c>
      <c r="N10" s="19" t="e">
        <f>Tab_Impression[[#This Row],[Nb Jour Exec]]+Tab_Impression[[#This Row],[DATE DE LANC]]</f>
        <v>#REF!</v>
      </c>
      <c r="O10" s="20" t="e">
        <f t="shared" si="0"/>
        <v>#REF!</v>
      </c>
    </row>
    <row r="11" spans="1:15">
      <c r="A11" s="8" t="s">
        <v>23</v>
      </c>
      <c r="B11" s="9" t="e">
        <f>VLOOKUP(A11,[1]!Tab_Cmdes_Clts[#Data],14,)</f>
        <v>#REF!</v>
      </c>
      <c r="C11" s="10" t="e">
        <f>VLOOKUP(A11,[1]!Tab_Cmdes_Clts[#Data],8,)</f>
        <v>#REF!</v>
      </c>
      <c r="D11" s="11" t="e">
        <f>VLOOKUP(C11,[1]!Tab_Liste_art[#Data],2,)</f>
        <v>#REF!</v>
      </c>
      <c r="E11" s="11" t="e">
        <f>VLOOKUP(C11,[1]!Tab_Liste_art[#Data],3,)</f>
        <v>#REF!</v>
      </c>
      <c r="F11" s="12"/>
      <c r="G11" s="13"/>
      <c r="H11" s="14" t="s">
        <v>18</v>
      </c>
      <c r="I11" s="15" t="e">
        <f>VLOOKUP(Tab_Impression[[#This Row],[EQUIPEMENT]],[1]!Tab_equip_tps[#Data],6,)</f>
        <v>#REF!</v>
      </c>
      <c r="J11" s="9" t="e">
        <f>B12*'[1]Nomeclature des P.F.'!S3321</f>
        <v>#REF!</v>
      </c>
      <c r="K11" s="16" t="e">
        <f>Tab_Impression[[#This Row],[Tps Exec Moyen]]*Tab_Impression[[#This Row],[Qte  / MEO]]/60</f>
        <v>#REF!</v>
      </c>
      <c r="L11" s="17" t="e">
        <f>Tab_Impression[[#This Row],[NB Heure Exec]]+Tab_Impression[[#This Row],[HEURE LANC]]</f>
        <v>#REF!</v>
      </c>
      <c r="M11" s="18" t="e">
        <f>Tab_Impression[[#This Row],[Heure Fin]]/24</f>
        <v>#REF!</v>
      </c>
      <c r="N11" s="19" t="e">
        <f>Tab_Impression[[#This Row],[Nb Jour Exec]]+Tab_Impression[[#This Row],[DATE DE LANC]]</f>
        <v>#REF!</v>
      </c>
      <c r="O11" s="20" t="e">
        <f t="shared" si="0"/>
        <v>#REF!</v>
      </c>
    </row>
    <row r="12" spans="1:15">
      <c r="A12" s="8" t="s">
        <v>24</v>
      </c>
      <c r="B12" s="9" t="e">
        <f>VLOOKUP(A12,[1]!Tab_Cmdes_Clts[#Data],14,)</f>
        <v>#REF!</v>
      </c>
      <c r="C12" s="10" t="e">
        <f>VLOOKUP(A12,[1]!Tab_Cmdes_Clts[#Data],8,)</f>
        <v>#REF!</v>
      </c>
      <c r="D12" s="11" t="e">
        <f>VLOOKUP(C12,[1]!Tab_Liste_art[#Data],2,)</f>
        <v>#REF!</v>
      </c>
      <c r="E12" s="11" t="e">
        <f>VLOOKUP(C12,[1]!Tab_Liste_art[#Data],3,)</f>
        <v>#REF!</v>
      </c>
      <c r="F12" s="12"/>
      <c r="G12" s="13"/>
      <c r="H12" s="14" t="s">
        <v>18</v>
      </c>
      <c r="I12" s="15" t="e">
        <f>VLOOKUP(Tab_Impression[[#This Row],[EQUIPEMENT]],[1]!Tab_equip_tps[#Data],6,)</f>
        <v>#REF!</v>
      </c>
      <c r="J12" s="9" t="e">
        <f>B13*'[1]Nomeclature des P.F.'!S3322</f>
        <v>#REF!</v>
      </c>
      <c r="K12" s="16" t="e">
        <f>Tab_Impression[[#This Row],[Tps Exec Moyen]]*Tab_Impression[[#This Row],[Qte  / MEO]]/60</f>
        <v>#REF!</v>
      </c>
      <c r="L12" s="17" t="e">
        <f>Tab_Impression[[#This Row],[NB Heure Exec]]+Tab_Impression[[#This Row],[HEURE LANC]]</f>
        <v>#REF!</v>
      </c>
      <c r="M12" s="18" t="e">
        <f>Tab_Impression[[#This Row],[Heure Fin]]/24</f>
        <v>#REF!</v>
      </c>
      <c r="N12" s="19" t="e">
        <f>Tab_Impression[[#This Row],[Nb Jour Exec]]+Tab_Impression[[#This Row],[DATE DE LANC]]</f>
        <v>#REF!</v>
      </c>
      <c r="O12" s="20" t="e">
        <f t="shared" si="0"/>
        <v>#REF!</v>
      </c>
    </row>
    <row r="13" spans="1:15">
      <c r="A13" s="8" t="s">
        <v>25</v>
      </c>
      <c r="B13" s="9" t="e">
        <f>VLOOKUP(A13,[1]!Tab_Cmdes_Clts[#Data],14,)</f>
        <v>#REF!</v>
      </c>
      <c r="C13" s="10" t="e">
        <f>VLOOKUP(A13,[1]!Tab_Cmdes_Clts[#Data],8,)</f>
        <v>#REF!</v>
      </c>
      <c r="D13" s="11" t="e">
        <f>VLOOKUP(C13,[1]!Tab_Liste_art[#Data],2,)</f>
        <v>#REF!</v>
      </c>
      <c r="E13" s="11" t="e">
        <f>VLOOKUP(C13,[1]!Tab_Liste_art[#Data],3,)</f>
        <v>#REF!</v>
      </c>
      <c r="F13" s="12"/>
      <c r="G13" s="13"/>
      <c r="H13" s="14" t="s">
        <v>18</v>
      </c>
      <c r="I13" s="15" t="e">
        <f>VLOOKUP(Tab_Impression[[#This Row],[EQUIPEMENT]],[1]!Tab_equip_tps[#Data],6,)</f>
        <v>#REF!</v>
      </c>
      <c r="J13" s="9" t="e">
        <f>B14*'[1]Nomeclature des P.F.'!S3323</f>
        <v>#REF!</v>
      </c>
      <c r="K13" s="16" t="e">
        <f>Tab_Impression[[#This Row],[Tps Exec Moyen]]*Tab_Impression[[#This Row],[Qte  / MEO]]/60</f>
        <v>#REF!</v>
      </c>
      <c r="L13" s="17" t="e">
        <f>Tab_Impression[[#This Row],[NB Heure Exec]]+Tab_Impression[[#This Row],[HEURE LANC]]</f>
        <v>#REF!</v>
      </c>
      <c r="M13" s="18" t="e">
        <f>Tab_Impression[[#This Row],[Heure Fin]]/24</f>
        <v>#REF!</v>
      </c>
      <c r="N13" s="19" t="e">
        <f>Tab_Impression[[#This Row],[Nb Jour Exec]]+Tab_Impression[[#This Row],[DATE DE LANC]]</f>
        <v>#REF!</v>
      </c>
      <c r="O13" s="20" t="e">
        <f t="shared" si="0"/>
        <v>#REF!</v>
      </c>
    </row>
    <row r="14" spans="1:15">
      <c r="A14" s="8" t="s">
        <v>26</v>
      </c>
      <c r="B14" s="9" t="e">
        <f>VLOOKUP(A14,[1]!Tab_Cmdes_Clts[#Data],14,)</f>
        <v>#REF!</v>
      </c>
      <c r="C14" s="10" t="e">
        <f>VLOOKUP(A14,[1]!Tab_Cmdes_Clts[#Data],8,)</f>
        <v>#REF!</v>
      </c>
      <c r="D14" s="11" t="e">
        <f>VLOOKUP(C14,[1]!Tab_Liste_art[#Data],2,)</f>
        <v>#REF!</v>
      </c>
      <c r="E14" s="11" t="e">
        <f>VLOOKUP(C14,[1]!Tab_Liste_art[#Data],3,)</f>
        <v>#REF!</v>
      </c>
      <c r="F14" s="12"/>
      <c r="G14" s="13"/>
      <c r="H14" s="14" t="s">
        <v>18</v>
      </c>
      <c r="I14" s="15" t="e">
        <f>VLOOKUP(Tab_Impression[[#This Row],[EQUIPEMENT]],[1]!Tab_equip_tps[#Data],6,)</f>
        <v>#REF!</v>
      </c>
      <c r="J14" s="9" t="e">
        <f>B15*'[1]Nomeclature des P.F.'!S3324</f>
        <v>#REF!</v>
      </c>
      <c r="K14" s="16" t="e">
        <f>Tab_Impression[[#This Row],[Tps Exec Moyen]]*Tab_Impression[[#This Row],[Qte  / MEO]]/60</f>
        <v>#REF!</v>
      </c>
      <c r="L14" s="17" t="e">
        <f>Tab_Impression[[#This Row],[NB Heure Exec]]+Tab_Impression[[#This Row],[HEURE LANC]]</f>
        <v>#REF!</v>
      </c>
      <c r="M14" s="18" t="e">
        <f>Tab_Impression[[#This Row],[Heure Fin]]/24</f>
        <v>#REF!</v>
      </c>
      <c r="N14" s="19" t="e">
        <f>Tab_Impression[[#This Row],[Nb Jour Exec]]+Tab_Impression[[#This Row],[DATE DE LANC]]</f>
        <v>#REF!</v>
      </c>
      <c r="O14" s="20" t="e">
        <f t="shared" si="0"/>
        <v>#REF!</v>
      </c>
    </row>
    <row r="15" spans="1:15">
      <c r="A15" s="8" t="s">
        <v>27</v>
      </c>
      <c r="B15" s="9" t="e">
        <f>VLOOKUP(A15,[1]!Tab_Cmdes_Clts[#Data],14,)</f>
        <v>#REF!</v>
      </c>
      <c r="C15" s="10" t="e">
        <f>VLOOKUP(A15,[1]!Tab_Cmdes_Clts[#Data],8,)</f>
        <v>#REF!</v>
      </c>
      <c r="D15" s="11" t="e">
        <f>VLOOKUP(C15,[1]!Tab_Liste_art[#Data],2,)</f>
        <v>#REF!</v>
      </c>
      <c r="E15" s="11" t="e">
        <f>VLOOKUP(C15,[1]!Tab_Liste_art[#Data],3,)</f>
        <v>#REF!</v>
      </c>
      <c r="F15" s="21"/>
      <c r="G15" s="13"/>
      <c r="H15" s="14" t="s">
        <v>28</v>
      </c>
      <c r="I15" s="15" t="e">
        <f>VLOOKUP(Tab_Impression[[#This Row],[EQUIPEMENT]],[1]!Tab_equip_tps[#Data],6,)</f>
        <v>#REF!</v>
      </c>
      <c r="J15" s="9" t="e">
        <f>B16*'[1]Nomeclature des P.F.'!S3325</f>
        <v>#REF!</v>
      </c>
      <c r="K15" s="16" t="e">
        <f>Tab_Impression[[#This Row],[Tps Exec Moyen]]*Tab_Impression[[#This Row],[Qte  / MEO]]/60</f>
        <v>#REF!</v>
      </c>
      <c r="L15" s="17" t="e">
        <f>Tab_Impression[[#This Row],[NB Heure Exec]]+Tab_Impression[[#This Row],[HEURE LANC]]</f>
        <v>#REF!</v>
      </c>
      <c r="M15" s="18" t="e">
        <f>Tab_Impression[[#This Row],[Heure Fin]]/24</f>
        <v>#REF!</v>
      </c>
      <c r="N15" s="19" t="e">
        <f>Tab_Impression[[#This Row],[Nb Jour Exec]]+Tab_Impression[[#This Row],[DATE DE LANC]]</f>
        <v>#REF!</v>
      </c>
      <c r="O15" s="20" t="e">
        <f t="shared" si="0"/>
        <v>#REF!</v>
      </c>
    </row>
    <row r="16" spans="1:15">
      <c r="A16" s="8" t="s">
        <v>29</v>
      </c>
      <c r="B16" s="9" t="e">
        <f>VLOOKUP(A16,[1]!Tab_Cmdes_Clts[#Data],14,)</f>
        <v>#REF!</v>
      </c>
      <c r="C16" s="10" t="e">
        <f>VLOOKUP(A16,[1]!Tab_Cmdes_Clts[#Data],8,)</f>
        <v>#REF!</v>
      </c>
      <c r="D16" s="11" t="e">
        <f>VLOOKUP(C16,[1]!Tab_Liste_art[#Data],2,)</f>
        <v>#REF!</v>
      </c>
      <c r="E16" s="11" t="e">
        <f>VLOOKUP(C16,[1]!Tab_Liste_art[#Data],3,)</f>
        <v>#REF!</v>
      </c>
      <c r="F16" s="21"/>
      <c r="G16" s="13"/>
      <c r="H16" s="14" t="s">
        <v>28</v>
      </c>
      <c r="I16" s="15" t="e">
        <f>VLOOKUP(Tab_Impression[[#This Row],[EQUIPEMENT]],[1]!Tab_equip_tps[#Data],6,)</f>
        <v>#REF!</v>
      </c>
      <c r="J16" s="9" t="e">
        <f>B17*'[1]Nomeclature des P.F.'!S3326</f>
        <v>#REF!</v>
      </c>
      <c r="K16" s="16" t="e">
        <f>Tab_Impression[[#This Row],[Tps Exec Moyen]]*Tab_Impression[[#This Row],[Qte  / MEO]]/60</f>
        <v>#REF!</v>
      </c>
      <c r="L16" s="17" t="e">
        <f>Tab_Impression[[#This Row],[NB Heure Exec]]+Tab_Impression[[#This Row],[HEURE LANC]]</f>
        <v>#REF!</v>
      </c>
      <c r="M16" s="18" t="e">
        <f>Tab_Impression[[#This Row],[Heure Fin]]/24</f>
        <v>#REF!</v>
      </c>
      <c r="N16" s="19" t="e">
        <f>Tab_Impression[[#This Row],[Nb Jour Exec]]+Tab_Impression[[#This Row],[DATE DE LANC]]</f>
        <v>#REF!</v>
      </c>
      <c r="O16" s="20" t="e">
        <f t="shared" si="0"/>
        <v>#REF!</v>
      </c>
    </row>
    <row r="17" spans="1:15">
      <c r="A17" s="8" t="s">
        <v>30</v>
      </c>
      <c r="B17" s="9" t="e">
        <f>VLOOKUP(A17,[1]!Tab_Cmdes_Clts[#Data],14,)</f>
        <v>#REF!</v>
      </c>
      <c r="C17" s="10" t="e">
        <f>VLOOKUP(A17,[1]!Tab_Cmdes_Clts[#Data],8,)</f>
        <v>#REF!</v>
      </c>
      <c r="D17" s="11" t="e">
        <f>VLOOKUP(C17,[1]!Tab_Liste_art[#Data],2,)</f>
        <v>#REF!</v>
      </c>
      <c r="E17" s="11" t="e">
        <f>VLOOKUP(C17,[1]!Tab_Liste_art[#Data],3,)</f>
        <v>#REF!</v>
      </c>
      <c r="F17" s="21"/>
      <c r="G17" s="13"/>
      <c r="H17" s="14" t="s">
        <v>28</v>
      </c>
      <c r="I17" s="15" t="e">
        <f>VLOOKUP(Tab_Impression[[#This Row],[EQUIPEMENT]],[1]!Tab_equip_tps[#Data],6,)</f>
        <v>#REF!</v>
      </c>
      <c r="J17" s="9" t="e">
        <f>B18*'[1]Nomeclature des P.F.'!S3327</f>
        <v>#REF!</v>
      </c>
      <c r="K17" s="16" t="e">
        <f>Tab_Impression[[#This Row],[Tps Exec Moyen]]*Tab_Impression[[#This Row],[Qte  / MEO]]/60</f>
        <v>#REF!</v>
      </c>
      <c r="L17" s="17" t="e">
        <f>Tab_Impression[[#This Row],[NB Heure Exec]]+Tab_Impression[[#This Row],[HEURE LANC]]</f>
        <v>#REF!</v>
      </c>
      <c r="M17" s="18" t="e">
        <f>Tab_Impression[[#This Row],[Heure Fin]]/24</f>
        <v>#REF!</v>
      </c>
      <c r="N17" s="19" t="e">
        <f>Tab_Impression[[#This Row],[Nb Jour Exec]]+Tab_Impression[[#This Row],[DATE DE LANC]]</f>
        <v>#REF!</v>
      </c>
      <c r="O17" s="20" t="e">
        <f t="shared" si="0"/>
        <v>#REF!</v>
      </c>
    </row>
    <row r="18" spans="1:15">
      <c r="A18" s="8" t="s">
        <v>31</v>
      </c>
      <c r="B18" s="9" t="e">
        <f>VLOOKUP(A18,[1]!Tab_Cmdes_Clts[#Data],14,)</f>
        <v>#REF!</v>
      </c>
      <c r="C18" s="10" t="e">
        <f>VLOOKUP(A18,[1]!Tab_Cmdes_Clts[#Data],8,)</f>
        <v>#REF!</v>
      </c>
      <c r="D18" s="11" t="e">
        <f>VLOOKUP(C18,[1]!Tab_Liste_art[#Data],2,)</f>
        <v>#REF!</v>
      </c>
      <c r="E18" s="11" t="e">
        <f>VLOOKUP(C18,[1]!Tab_Liste_art[#Data],3,)</f>
        <v>#REF!</v>
      </c>
      <c r="F18" s="21"/>
      <c r="G18" s="13"/>
      <c r="H18" s="14" t="s">
        <v>28</v>
      </c>
      <c r="I18" s="15" t="e">
        <f>VLOOKUP(Tab_Impression[[#This Row],[EQUIPEMENT]],[1]!Tab_equip_tps[#Data],6,)</f>
        <v>#REF!</v>
      </c>
      <c r="J18" s="9" t="e">
        <f>B19*'[1]Nomeclature des P.F.'!S3328</f>
        <v>#REF!</v>
      </c>
      <c r="K18" s="16" t="e">
        <f>Tab_Impression[[#This Row],[Tps Exec Moyen]]*Tab_Impression[[#This Row],[Qte  / MEO]]/60</f>
        <v>#REF!</v>
      </c>
      <c r="L18" s="17" t="e">
        <f>Tab_Impression[[#This Row],[NB Heure Exec]]+Tab_Impression[[#This Row],[HEURE LANC]]</f>
        <v>#REF!</v>
      </c>
      <c r="M18" s="18" t="e">
        <f>Tab_Impression[[#This Row],[Heure Fin]]/24</f>
        <v>#REF!</v>
      </c>
      <c r="N18" s="19" t="e">
        <f>Tab_Impression[[#This Row],[Nb Jour Exec]]+Tab_Impression[[#This Row],[DATE DE LANC]]</f>
        <v>#REF!</v>
      </c>
      <c r="O18" s="20" t="e">
        <f t="shared" si="0"/>
        <v>#REF!</v>
      </c>
    </row>
    <row r="19" spans="1:15">
      <c r="A19" s="8" t="s">
        <v>32</v>
      </c>
      <c r="B19" s="9" t="e">
        <f>VLOOKUP(A19,[1]!Tab_Cmdes_Clts[#Data],14,)</f>
        <v>#REF!</v>
      </c>
      <c r="C19" s="10" t="e">
        <f>VLOOKUP(A19,[1]!Tab_Cmdes_Clts[#Data],8,)</f>
        <v>#REF!</v>
      </c>
      <c r="D19" s="11" t="e">
        <f>VLOOKUP(C19,[1]!Tab_Liste_art[#Data],2,)</f>
        <v>#REF!</v>
      </c>
      <c r="E19" s="11" t="e">
        <f>VLOOKUP(C19,[1]!Tab_Liste_art[#Data],3,)</f>
        <v>#REF!</v>
      </c>
      <c r="F19" s="21"/>
      <c r="G19" s="13"/>
      <c r="H19" s="14" t="s">
        <v>28</v>
      </c>
      <c r="I19" s="15" t="e">
        <f>VLOOKUP(Tab_Impression[[#This Row],[EQUIPEMENT]],[1]!Tab_equip_tps[#Data],6,)</f>
        <v>#REF!</v>
      </c>
      <c r="J19" s="9" t="e">
        <f>B20*'[1]Nomeclature des P.F.'!S3329</f>
        <v>#REF!</v>
      </c>
      <c r="K19" s="16" t="e">
        <f>Tab_Impression[[#This Row],[Tps Exec Moyen]]*Tab_Impression[[#This Row],[Qte  / MEO]]/60</f>
        <v>#REF!</v>
      </c>
      <c r="L19" s="17" t="e">
        <f>Tab_Impression[[#This Row],[NB Heure Exec]]+Tab_Impression[[#This Row],[HEURE LANC]]</f>
        <v>#REF!</v>
      </c>
      <c r="M19" s="18" t="e">
        <f>Tab_Impression[[#This Row],[Heure Fin]]/24</f>
        <v>#REF!</v>
      </c>
      <c r="N19" s="19" t="e">
        <f>Tab_Impression[[#This Row],[Nb Jour Exec]]+Tab_Impression[[#This Row],[DATE DE LANC]]</f>
        <v>#REF!</v>
      </c>
      <c r="O19" s="20" t="e">
        <f t="shared" si="0"/>
        <v>#REF!</v>
      </c>
    </row>
    <row r="20" spans="1:15">
      <c r="A20" s="8" t="s">
        <v>33</v>
      </c>
      <c r="B20" s="9" t="e">
        <f>VLOOKUP(A20,[1]!Tab_Cmdes_Clts[#Data],14,)</f>
        <v>#REF!</v>
      </c>
      <c r="C20" s="10" t="e">
        <f>VLOOKUP(A20,[1]!Tab_Cmdes_Clts[#Data],8,)</f>
        <v>#REF!</v>
      </c>
      <c r="D20" s="11" t="e">
        <f>VLOOKUP(C20,[1]!Tab_Liste_art[#Data],2,)</f>
        <v>#REF!</v>
      </c>
      <c r="E20" s="11" t="e">
        <f>VLOOKUP(C20,[1]!Tab_Liste_art[#Data],3,)</f>
        <v>#REF!</v>
      </c>
      <c r="F20" s="21"/>
      <c r="G20" s="13"/>
      <c r="H20" s="14" t="s">
        <v>28</v>
      </c>
      <c r="I20" s="15" t="e">
        <f>VLOOKUP(Tab_Impression[[#This Row],[EQUIPEMENT]],[1]!Tab_equip_tps[#Data],6,)</f>
        <v>#REF!</v>
      </c>
      <c r="J20" s="9" t="e">
        <f>B21*'[1]Nomeclature des P.F.'!S3330</f>
        <v>#REF!</v>
      </c>
      <c r="K20" s="16" t="e">
        <f>Tab_Impression[[#This Row],[Tps Exec Moyen]]*Tab_Impression[[#This Row],[Qte  / MEO]]/60</f>
        <v>#REF!</v>
      </c>
      <c r="L20" s="17" t="e">
        <f>Tab_Impression[[#This Row],[NB Heure Exec]]+Tab_Impression[[#This Row],[HEURE LANC]]</f>
        <v>#REF!</v>
      </c>
      <c r="M20" s="18" t="e">
        <f>Tab_Impression[[#This Row],[Heure Fin]]/24</f>
        <v>#REF!</v>
      </c>
      <c r="N20" s="19" t="e">
        <f>Tab_Impression[[#This Row],[Nb Jour Exec]]+Tab_Impression[[#This Row],[DATE DE LANC]]</f>
        <v>#REF!</v>
      </c>
      <c r="O20" s="20" t="e">
        <f t="shared" si="0"/>
        <v>#REF!</v>
      </c>
    </row>
    <row r="21" spans="1:15">
      <c r="A21" s="8" t="s">
        <v>34</v>
      </c>
      <c r="B21" s="9" t="e">
        <f>VLOOKUP(A21,[1]!Tab_Cmdes_Clts[#Data],14,)</f>
        <v>#REF!</v>
      </c>
      <c r="C21" s="10" t="e">
        <f>VLOOKUP(A21,[1]!Tab_Cmdes_Clts[#Data],8,)</f>
        <v>#REF!</v>
      </c>
      <c r="D21" s="11" t="e">
        <f>VLOOKUP(C21,[1]!Tab_Liste_art[#Data],2,)</f>
        <v>#REF!</v>
      </c>
      <c r="E21" s="11" t="e">
        <f>VLOOKUP(C21,[1]!Tab_Liste_art[#Data],3,)</f>
        <v>#REF!</v>
      </c>
      <c r="F21" s="21"/>
      <c r="G21" s="13"/>
      <c r="H21" s="14" t="s">
        <v>35</v>
      </c>
      <c r="I21" s="15" t="e">
        <f>VLOOKUP(Tab_Impression[[#This Row],[EQUIPEMENT]],[1]!Tab_equip_tps[#Data],6,)</f>
        <v>#REF!</v>
      </c>
      <c r="J21" s="9" t="e">
        <f>B22*'[1]Nomeclature des P.F.'!S3331</f>
        <v>#REF!</v>
      </c>
      <c r="K21" s="16" t="e">
        <f>Tab_Impression[[#This Row],[Tps Exec Moyen]]*Tab_Impression[[#This Row],[Qte  / MEO]]/60</f>
        <v>#REF!</v>
      </c>
      <c r="L21" s="17" t="e">
        <f>Tab_Impression[[#This Row],[NB Heure Exec]]+Tab_Impression[[#This Row],[HEURE LANC]]</f>
        <v>#REF!</v>
      </c>
      <c r="M21" s="18" t="e">
        <f>Tab_Impression[[#This Row],[Heure Fin]]/24</f>
        <v>#REF!</v>
      </c>
      <c r="N21" s="19" t="e">
        <f>Tab_Impression[[#This Row],[Nb Jour Exec]]+Tab_Impression[[#This Row],[DATE DE LANC]]</f>
        <v>#REF!</v>
      </c>
      <c r="O21" s="20" t="e">
        <f t="shared" si="0"/>
        <v>#REF!</v>
      </c>
    </row>
    <row r="22" spans="1:15">
      <c r="A22" s="22" t="s">
        <v>36</v>
      </c>
      <c r="B22" s="23" t="e">
        <f>VLOOKUP(A22,[1]!Tab_Cmdes_Clts[#Data],14,)</f>
        <v>#REF!</v>
      </c>
      <c r="C22" s="24" t="e">
        <f>VLOOKUP(A22,[1]!Tab_Cmdes_Clts[#Data],8,)</f>
        <v>#REF!</v>
      </c>
      <c r="D22" s="25" t="e">
        <f>VLOOKUP(C22,[1]!Tab_Liste_art[#Data],2,)</f>
        <v>#REF!</v>
      </c>
      <c r="E22" s="25" t="e">
        <f>VLOOKUP(C22,[1]!Tab_Liste_art[#Data],3,)</f>
        <v>#REF!</v>
      </c>
      <c r="F22" s="26"/>
      <c r="G22" s="27"/>
      <c r="H22" s="14" t="s">
        <v>35</v>
      </c>
      <c r="I22" s="28" t="e">
        <f>VLOOKUP(Tab_Impression[[#This Row],[EQUIPEMENT]],[1]!Tab_equip_tps[#Data],6,)</f>
        <v>#REF!</v>
      </c>
      <c r="J22" s="23" t="e">
        <f>B23*'[1]Nomeclature des P.F.'!S3332</f>
        <v>#REF!</v>
      </c>
      <c r="K22" s="29" t="e">
        <f>Tab_Impression[[#This Row],[Tps Exec Moyen]]*Tab_Impression[[#This Row],[Qte  / MEO]]/60</f>
        <v>#REF!</v>
      </c>
      <c r="L22" s="30" t="e">
        <f>Tab_Impression[[#This Row],[NB Heure Exec]]+Tab_Impression[[#This Row],[HEURE LANC]]</f>
        <v>#REF!</v>
      </c>
      <c r="M22" s="31" t="e">
        <f>Tab_Impression[[#This Row],[Heure Fin]]/24</f>
        <v>#REF!</v>
      </c>
      <c r="N22" s="32" t="e">
        <f>Tab_Impression[[#This Row],[Nb Jour Exec]]+Tab_Impression[[#This Row],[DATE DE LANC]]</f>
        <v>#REF!</v>
      </c>
      <c r="O22" s="33" t="e">
        <f t="shared" si="0"/>
        <v>#REF!</v>
      </c>
    </row>
    <row r="23" spans="1:15">
      <c r="A23" s="22" t="s">
        <v>37</v>
      </c>
      <c r="B23" s="23" t="e">
        <f>VLOOKUP(A23,[1]!Tab_Cmdes_Clts[#Data],14,)</f>
        <v>#REF!</v>
      </c>
      <c r="C23" s="24" t="e">
        <f>VLOOKUP(A23,[1]!Tab_Cmdes_Clts[#Data],8,)</f>
        <v>#REF!</v>
      </c>
      <c r="D23" s="25" t="e">
        <f>VLOOKUP(C23,[1]!Tab_Liste_art[#Data],2,)</f>
        <v>#REF!</v>
      </c>
      <c r="E23" s="25" t="e">
        <f>VLOOKUP(C23,[1]!Tab_Liste_art[#Data],3,)</f>
        <v>#REF!</v>
      </c>
      <c r="F23" s="26"/>
      <c r="G23" s="27"/>
      <c r="H23" s="14" t="s">
        <v>35</v>
      </c>
      <c r="I23" s="28" t="e">
        <f>VLOOKUP(Tab_Impression[[#This Row],[EQUIPEMENT]],[1]!Tab_equip_tps[#Data],6,)</f>
        <v>#REF!</v>
      </c>
      <c r="J23" s="23" t="e">
        <f>B24*'[1]Nomeclature des P.F.'!S3333</f>
        <v>#REF!</v>
      </c>
      <c r="K23" s="29" t="e">
        <f>Tab_Impression[[#This Row],[Tps Exec Moyen]]*Tab_Impression[[#This Row],[Qte  / MEO]]/60</f>
        <v>#REF!</v>
      </c>
      <c r="L23" s="30" t="e">
        <f>Tab_Impression[[#This Row],[NB Heure Exec]]+Tab_Impression[[#This Row],[HEURE LANC]]</f>
        <v>#REF!</v>
      </c>
      <c r="M23" s="31" t="e">
        <f>Tab_Impression[[#This Row],[Heure Fin]]/24</f>
        <v>#REF!</v>
      </c>
      <c r="N23" s="32" t="e">
        <f>Tab_Impression[[#This Row],[Nb Jour Exec]]+Tab_Impression[[#This Row],[DATE DE LANC]]</f>
        <v>#REF!</v>
      </c>
      <c r="O23" s="33" t="e">
        <f t="shared" si="0"/>
        <v>#REF!</v>
      </c>
    </row>
    <row r="24" spans="1:15">
      <c r="A24" s="22" t="s">
        <v>38</v>
      </c>
      <c r="B24" s="23" t="e">
        <f>VLOOKUP(A24,[1]!Tab_Cmdes_Clts[#Data],14,)</f>
        <v>#REF!</v>
      </c>
      <c r="C24" s="24" t="e">
        <f>VLOOKUP(A24,[1]!Tab_Cmdes_Clts[#Data],8,)</f>
        <v>#REF!</v>
      </c>
      <c r="D24" s="25" t="e">
        <f>VLOOKUP(C24,[1]!Tab_Liste_art[#Data],2,)</f>
        <v>#REF!</v>
      </c>
      <c r="E24" s="25" t="e">
        <f>VLOOKUP(C24,[1]!Tab_Liste_art[#Data],3,)</f>
        <v>#REF!</v>
      </c>
      <c r="F24" s="26"/>
      <c r="G24" s="27"/>
      <c r="H24" s="14" t="s">
        <v>35</v>
      </c>
      <c r="I24" s="28" t="e">
        <f>VLOOKUP(Tab_Impression[[#This Row],[EQUIPEMENT]],[1]!Tab_equip_tps[#Data],6,)</f>
        <v>#REF!</v>
      </c>
      <c r="J24" s="23" t="e">
        <f>B25*'[1]Nomeclature des P.F.'!S3334</f>
        <v>#REF!</v>
      </c>
      <c r="K24" s="29" t="e">
        <f>Tab_Impression[[#This Row],[Tps Exec Moyen]]*Tab_Impression[[#This Row],[Qte  / MEO]]/60</f>
        <v>#REF!</v>
      </c>
      <c r="L24" s="30" t="e">
        <f>Tab_Impression[[#This Row],[NB Heure Exec]]+Tab_Impression[[#This Row],[HEURE LANC]]</f>
        <v>#REF!</v>
      </c>
      <c r="M24" s="31" t="e">
        <f>Tab_Impression[[#This Row],[Heure Fin]]/24</f>
        <v>#REF!</v>
      </c>
      <c r="N24" s="32" t="e">
        <f>Tab_Impression[[#This Row],[Nb Jour Exec]]+Tab_Impression[[#This Row],[DATE DE LANC]]</f>
        <v>#REF!</v>
      </c>
      <c r="O24" s="33" t="e">
        <f t="shared" si="0"/>
        <v>#REF!</v>
      </c>
    </row>
    <row r="25" spans="1:15">
      <c r="A25" s="22" t="s">
        <v>39</v>
      </c>
      <c r="B25" s="23" t="e">
        <f>VLOOKUP(A25,[1]!Tab_Cmdes_Clts[#Data],14,)</f>
        <v>#REF!</v>
      </c>
      <c r="C25" s="24" t="e">
        <f>VLOOKUP(A25,[1]!Tab_Cmdes_Clts[#Data],8,)</f>
        <v>#REF!</v>
      </c>
      <c r="D25" s="25" t="e">
        <f>VLOOKUP(C25,[1]!Tab_Liste_art[#Data],2,)</f>
        <v>#REF!</v>
      </c>
      <c r="E25" s="25" t="e">
        <f>VLOOKUP(C25,[1]!Tab_Liste_art[#Data],3,)</f>
        <v>#REF!</v>
      </c>
      <c r="F25" s="26"/>
      <c r="G25" s="27"/>
      <c r="H25" s="14" t="s">
        <v>35</v>
      </c>
      <c r="I25" s="28" t="e">
        <f>VLOOKUP(Tab_Impression[[#This Row],[EQUIPEMENT]],[1]!Tab_equip_tps[#Data],6,)</f>
        <v>#REF!</v>
      </c>
      <c r="J25" s="23" t="e">
        <f>B26*'[1]Nomeclature des P.F.'!S3335</f>
        <v>#REF!</v>
      </c>
      <c r="K25" s="29" t="e">
        <f>Tab_Impression[[#This Row],[Tps Exec Moyen]]*Tab_Impression[[#This Row],[Qte  / MEO]]/60</f>
        <v>#REF!</v>
      </c>
      <c r="L25" s="30" t="e">
        <f>Tab_Impression[[#This Row],[NB Heure Exec]]+Tab_Impression[[#This Row],[HEURE LANC]]</f>
        <v>#REF!</v>
      </c>
      <c r="M25" s="31" t="e">
        <f>Tab_Impression[[#This Row],[Heure Fin]]/24</f>
        <v>#REF!</v>
      </c>
      <c r="N25" s="32" t="e">
        <f>Tab_Impression[[#This Row],[Nb Jour Exec]]+Tab_Impression[[#This Row],[DATE DE LANC]]</f>
        <v>#REF!</v>
      </c>
      <c r="O25" s="33" t="e">
        <f t="shared" si="0"/>
        <v>#REF!</v>
      </c>
    </row>
    <row r="26" spans="1:15">
      <c r="A26" s="22" t="s">
        <v>40</v>
      </c>
      <c r="B26" s="23" t="e">
        <f>VLOOKUP(A26,[1]!Tab_Cmdes_Clts[#Data],14,)</f>
        <v>#REF!</v>
      </c>
      <c r="C26" s="24" t="e">
        <f>VLOOKUP(A26,[1]!Tab_Cmdes_Clts[#Data],8,)</f>
        <v>#REF!</v>
      </c>
      <c r="D26" s="25" t="e">
        <f>VLOOKUP(C26,[1]!Tab_Liste_art[#Data],2,)</f>
        <v>#REF!</v>
      </c>
      <c r="E26" s="25" t="e">
        <f>VLOOKUP(C26,[1]!Tab_Liste_art[#Data],3,)</f>
        <v>#REF!</v>
      </c>
      <c r="F26" s="26"/>
      <c r="G26" s="27"/>
      <c r="H26" s="14" t="s">
        <v>35</v>
      </c>
      <c r="I26" s="28" t="e">
        <f>VLOOKUP(Tab_Impression[[#This Row],[EQUIPEMENT]],[1]!Tab_equip_tps[#Data],6,)</f>
        <v>#REF!</v>
      </c>
      <c r="J26" s="23" t="e">
        <f>B27*'[1]Nomeclature des P.F.'!S3336</f>
        <v>#REF!</v>
      </c>
      <c r="K26" s="29" t="e">
        <f>Tab_Impression[[#This Row],[Tps Exec Moyen]]*Tab_Impression[[#This Row],[Qte  / MEO]]/60</f>
        <v>#REF!</v>
      </c>
      <c r="L26" s="30" t="e">
        <f>Tab_Impression[[#This Row],[NB Heure Exec]]+Tab_Impression[[#This Row],[HEURE LANC]]</f>
        <v>#REF!</v>
      </c>
      <c r="M26" s="31" t="e">
        <f>Tab_Impression[[#This Row],[Heure Fin]]/24</f>
        <v>#REF!</v>
      </c>
      <c r="N26" s="32" t="e">
        <f>Tab_Impression[[#This Row],[Nb Jour Exec]]+Tab_Impression[[#This Row],[DATE DE LANC]]</f>
        <v>#REF!</v>
      </c>
      <c r="O26" s="33" t="e">
        <f t="shared" si="0"/>
        <v>#REF!</v>
      </c>
    </row>
    <row r="27" spans="1:15">
      <c r="A27" s="22" t="s">
        <v>41</v>
      </c>
      <c r="B27" s="23" t="e">
        <f>VLOOKUP(A27,[1]!Tab_Cmdes_Clts[#Data],14,)</f>
        <v>#REF!</v>
      </c>
      <c r="C27" s="24" t="e">
        <f>VLOOKUP(A27,[1]!Tab_Cmdes_Clts[#Data],8,)</f>
        <v>#REF!</v>
      </c>
      <c r="D27" s="25" t="e">
        <f>VLOOKUP(C27,[1]!Tab_Liste_art[#Data],2,)</f>
        <v>#REF!</v>
      </c>
      <c r="E27" s="25" t="e">
        <f>VLOOKUP(C27,[1]!Tab_Liste_art[#Data],3,)</f>
        <v>#REF!</v>
      </c>
      <c r="F27" s="26"/>
      <c r="G27" s="27"/>
      <c r="H27" s="14" t="s">
        <v>35</v>
      </c>
      <c r="I27" s="28" t="e">
        <f>VLOOKUP(Tab_Impression[[#This Row],[EQUIPEMENT]],[1]!Tab_equip_tps[#Data],6,)</f>
        <v>#REF!</v>
      </c>
      <c r="J27" s="23" t="e">
        <f>B28*'[1]Nomeclature des P.F.'!S3337</f>
        <v>#REF!</v>
      </c>
      <c r="K27" s="29" t="e">
        <f>Tab_Impression[[#This Row],[Tps Exec Moyen]]*Tab_Impression[[#This Row],[Qte  / MEO]]/60</f>
        <v>#REF!</v>
      </c>
      <c r="L27" s="30" t="e">
        <f>Tab_Impression[[#This Row],[NB Heure Exec]]+Tab_Impression[[#This Row],[HEURE LANC]]</f>
        <v>#REF!</v>
      </c>
      <c r="M27" s="31" t="e">
        <f>Tab_Impression[[#This Row],[Heure Fin]]/24</f>
        <v>#REF!</v>
      </c>
      <c r="N27" s="32" t="e">
        <f>Tab_Impression[[#This Row],[Nb Jour Exec]]+Tab_Impression[[#This Row],[DATE DE LANC]]</f>
        <v>#REF!</v>
      </c>
      <c r="O27" s="33" t="e">
        <f t="shared" si="0"/>
        <v>#REF!</v>
      </c>
    </row>
    <row r="28" spans="1:15">
      <c r="A28" s="22" t="s">
        <v>42</v>
      </c>
      <c r="B28" s="23" t="e">
        <f>VLOOKUP(A28,[1]!Tab_Cmdes_Clts[#Data],14,)</f>
        <v>#REF!</v>
      </c>
      <c r="C28" s="24" t="e">
        <f>VLOOKUP(A28,[1]!Tab_Cmdes_Clts[#Data],8,)</f>
        <v>#REF!</v>
      </c>
      <c r="D28" s="25" t="e">
        <f>VLOOKUP(C28,[1]!Tab_Liste_art[#Data],2,)</f>
        <v>#REF!</v>
      </c>
      <c r="E28" s="25" t="e">
        <f>VLOOKUP(C28,[1]!Tab_Liste_art[#Data],3,)</f>
        <v>#REF!</v>
      </c>
      <c r="F28" s="26"/>
      <c r="G28" s="27"/>
      <c r="H28" s="14" t="s">
        <v>35</v>
      </c>
      <c r="I28" s="28" t="e">
        <f>VLOOKUP(Tab_Impression[[#This Row],[EQUIPEMENT]],[1]!Tab_equip_tps[#Data],6,)</f>
        <v>#REF!</v>
      </c>
      <c r="J28" s="23" t="e">
        <f>B29*'[1]Nomeclature des P.F.'!S3338</f>
        <v>#REF!</v>
      </c>
      <c r="K28" s="29" t="e">
        <f>Tab_Impression[[#This Row],[Tps Exec Moyen]]*Tab_Impression[[#This Row],[Qte  / MEO]]/60</f>
        <v>#REF!</v>
      </c>
      <c r="L28" s="30" t="e">
        <f>Tab_Impression[[#This Row],[NB Heure Exec]]+Tab_Impression[[#This Row],[HEURE LANC]]</f>
        <v>#REF!</v>
      </c>
      <c r="M28" s="31" t="e">
        <f>Tab_Impression[[#This Row],[Heure Fin]]/24</f>
        <v>#REF!</v>
      </c>
      <c r="N28" s="32" t="e">
        <f>Tab_Impression[[#This Row],[Nb Jour Exec]]+Tab_Impression[[#This Row],[DATE DE LANC]]</f>
        <v>#REF!</v>
      </c>
      <c r="O28" s="33" t="e">
        <f t="shared" si="0"/>
        <v>#REF!</v>
      </c>
    </row>
    <row r="29" spans="1:15">
      <c r="A29" s="22" t="s">
        <v>43</v>
      </c>
      <c r="B29" s="23" t="e">
        <f>VLOOKUP(A29,[1]!Tab_Cmdes_Clts[#Data],14,)</f>
        <v>#REF!</v>
      </c>
      <c r="C29" s="24" t="e">
        <f>VLOOKUP(A29,[1]!Tab_Cmdes_Clts[#Data],8,)</f>
        <v>#REF!</v>
      </c>
      <c r="D29" s="25" t="e">
        <f>VLOOKUP(C29,[1]!Tab_Liste_art[#Data],2,)</f>
        <v>#REF!</v>
      </c>
      <c r="E29" s="25" t="e">
        <f>VLOOKUP(C29,[1]!Tab_Liste_art[#Data],3,)</f>
        <v>#REF!</v>
      </c>
      <c r="F29" s="26"/>
      <c r="G29" s="27"/>
      <c r="H29" s="14" t="s">
        <v>35</v>
      </c>
      <c r="I29" s="28" t="e">
        <f>VLOOKUP(Tab_Impression[[#This Row],[EQUIPEMENT]],[1]!Tab_equip_tps[#Data],6,)</f>
        <v>#REF!</v>
      </c>
      <c r="J29" s="23" t="e">
        <f>B30*'[1]Nomeclature des P.F.'!S3339</f>
        <v>#REF!</v>
      </c>
      <c r="K29" s="29" t="e">
        <f>Tab_Impression[[#This Row],[Tps Exec Moyen]]*Tab_Impression[[#This Row],[Qte  / MEO]]/60</f>
        <v>#REF!</v>
      </c>
      <c r="L29" s="30" t="e">
        <f>Tab_Impression[[#This Row],[NB Heure Exec]]+Tab_Impression[[#This Row],[HEURE LANC]]</f>
        <v>#REF!</v>
      </c>
      <c r="M29" s="31" t="e">
        <f>Tab_Impression[[#This Row],[Heure Fin]]/24</f>
        <v>#REF!</v>
      </c>
      <c r="N29" s="32" t="e">
        <f>Tab_Impression[[#This Row],[Nb Jour Exec]]+Tab_Impression[[#This Row],[DATE DE LANC]]</f>
        <v>#REF!</v>
      </c>
      <c r="O29" s="33" t="e">
        <f t="shared" si="0"/>
        <v>#REF!</v>
      </c>
    </row>
    <row r="30" spans="1:15">
      <c r="A30" s="22" t="s">
        <v>44</v>
      </c>
      <c r="B30" s="23" t="e">
        <f>VLOOKUP(A30,[1]!Tab_Cmdes_Clts[#Data],14,)</f>
        <v>#REF!</v>
      </c>
      <c r="C30" s="24" t="e">
        <f>VLOOKUP(A30,[1]!Tab_Cmdes_Clts[#Data],8,)</f>
        <v>#REF!</v>
      </c>
      <c r="D30" s="25" t="e">
        <f>VLOOKUP(C30,[1]!Tab_Liste_art[#Data],2,)</f>
        <v>#REF!</v>
      </c>
      <c r="E30" s="25" t="e">
        <f>VLOOKUP(C30,[1]!Tab_Liste_art[#Data],3,)</f>
        <v>#REF!</v>
      </c>
      <c r="F30" s="26"/>
      <c r="G30" s="27"/>
      <c r="H30" s="14" t="s">
        <v>35</v>
      </c>
      <c r="I30" s="28" t="e">
        <f>VLOOKUP(Tab_Impression[[#This Row],[EQUIPEMENT]],[1]!Tab_equip_tps[#Data],6,)</f>
        <v>#REF!</v>
      </c>
      <c r="J30" s="23" t="e">
        <f>B31*'[1]Nomeclature des P.F.'!S3340</f>
        <v>#REF!</v>
      </c>
      <c r="K30" s="29" t="e">
        <f>Tab_Impression[[#This Row],[Tps Exec Moyen]]*Tab_Impression[[#This Row],[Qte  / MEO]]/60</f>
        <v>#REF!</v>
      </c>
      <c r="L30" s="30" t="e">
        <f>Tab_Impression[[#This Row],[NB Heure Exec]]+Tab_Impression[[#This Row],[HEURE LANC]]</f>
        <v>#REF!</v>
      </c>
      <c r="M30" s="31" t="e">
        <f>Tab_Impression[[#This Row],[Heure Fin]]/24</f>
        <v>#REF!</v>
      </c>
      <c r="N30" s="32" t="e">
        <f>Tab_Impression[[#This Row],[Nb Jour Exec]]+Tab_Impression[[#This Row],[DATE DE LANC]]</f>
        <v>#REF!</v>
      </c>
      <c r="O30" s="33" t="e">
        <f t="shared" si="0"/>
        <v>#REF!</v>
      </c>
    </row>
    <row r="31" spans="1:15">
      <c r="A31" s="22" t="s">
        <v>45</v>
      </c>
      <c r="B31" s="23" t="e">
        <f>VLOOKUP(A31,[1]!Tab_Cmdes_Clts[#Data],14,)</f>
        <v>#REF!</v>
      </c>
      <c r="C31" s="24" t="e">
        <f>VLOOKUP(A31,[1]!Tab_Cmdes_Clts[#Data],8,)</f>
        <v>#REF!</v>
      </c>
      <c r="D31" s="25" t="e">
        <f>VLOOKUP(C31,[1]!Tab_Liste_art[#Data],2,)</f>
        <v>#REF!</v>
      </c>
      <c r="E31" s="25" t="e">
        <f>VLOOKUP(C31,[1]!Tab_Liste_art[#Data],3,)</f>
        <v>#REF!</v>
      </c>
      <c r="F31" s="26"/>
      <c r="G31" s="27"/>
      <c r="H31" s="14" t="s">
        <v>35</v>
      </c>
      <c r="I31" s="28" t="e">
        <f>VLOOKUP(Tab_Impression[[#This Row],[EQUIPEMENT]],[1]!Tab_equip_tps[#Data],6,)</f>
        <v>#REF!</v>
      </c>
      <c r="J31" s="23" t="e">
        <f>#REF!*'[1]Nomeclature des P.F.'!S3341</f>
        <v>#REF!</v>
      </c>
      <c r="K31" s="29" t="e">
        <f>Tab_Impression[[#This Row],[Tps Exec Moyen]]*Tab_Impression[[#This Row],[Qte  / MEO]]/60</f>
        <v>#REF!</v>
      </c>
      <c r="L31" s="30" t="e">
        <f>Tab_Impression[[#This Row],[NB Heure Exec]]+Tab_Impression[[#This Row],[HEURE LANC]]</f>
        <v>#REF!</v>
      </c>
      <c r="M31" s="31" t="e">
        <f>Tab_Impression[[#This Row],[Heure Fin]]/24</f>
        <v>#REF!</v>
      </c>
      <c r="N31" s="32" t="e">
        <f>Tab_Impression[[#This Row],[Nb Jour Exec]]+Tab_Impression[[#This Row],[DATE DE LANC]]</f>
        <v>#REF!</v>
      </c>
      <c r="O31" s="33" t="e">
        <f t="shared" si="0"/>
        <v>#REF!</v>
      </c>
    </row>
    <row r="32" spans="1:15">
      <c r="A32" s="22" t="s">
        <v>46</v>
      </c>
      <c r="B32" s="23" t="e">
        <f>VLOOKUP(A32,[1]!Tab_Cmdes_Clts[#Data],14,)</f>
        <v>#REF!</v>
      </c>
      <c r="C32" s="24" t="e">
        <f>VLOOKUP(A32,[1]!Tab_Cmdes_Clts[#Data],8,)</f>
        <v>#REF!</v>
      </c>
      <c r="D32" s="25" t="e">
        <f>VLOOKUP(C32,[1]!Tab_Liste_art[#Data],2,)</f>
        <v>#REF!</v>
      </c>
      <c r="E32" s="25" t="e">
        <f>VLOOKUP(C32,[1]!Tab_Liste_art[#Data],3,)</f>
        <v>#REF!</v>
      </c>
      <c r="F32" s="26"/>
      <c r="G32" s="27"/>
      <c r="H32" s="34" t="s">
        <v>35</v>
      </c>
      <c r="I32" s="28" t="e">
        <f>VLOOKUP(Tab_Impression[[#This Row],[EQUIPEMENT]],[1]!Tab_equip_tps[#Data],6,)</f>
        <v>#REF!</v>
      </c>
      <c r="J32" s="23" t="e">
        <f>B33*'[1]Nomeclature des P.F.'!S3356</f>
        <v>#REF!</v>
      </c>
      <c r="K32" s="29" t="e">
        <f>Tab_Impression[[#This Row],[Tps Exec Moyen]]*Tab_Impression[[#This Row],[Qte  / MEO]]/60</f>
        <v>#REF!</v>
      </c>
      <c r="L32" s="30" t="e">
        <f>Tab_Impression[[#This Row],[NB Heure Exec]]+Tab_Impression[[#This Row],[HEURE LANC]]</f>
        <v>#REF!</v>
      </c>
      <c r="M32" s="31" t="e">
        <f>Tab_Impression[[#This Row],[Heure Fin]]/24</f>
        <v>#REF!</v>
      </c>
      <c r="N32" s="32" t="e">
        <f>Tab_Impression[[#This Row],[Nb Jour Exec]]+Tab_Impression[[#This Row],[DATE DE LANC]]</f>
        <v>#REF!</v>
      </c>
      <c r="O32" s="33" t="e">
        <f t="shared" si="0"/>
        <v>#REF!</v>
      </c>
    </row>
    <row r="33" spans="1:15">
      <c r="A33" s="22" t="s">
        <v>47</v>
      </c>
      <c r="B33" s="23" t="e">
        <f>VLOOKUP(A33,[1]!Tab_Cmdes_Clts[#Data],14,)</f>
        <v>#REF!</v>
      </c>
      <c r="C33" s="24" t="e">
        <f>VLOOKUP(A33,[1]!Tab_Cmdes_Clts[#Data],8,)</f>
        <v>#REF!</v>
      </c>
      <c r="D33" s="25" t="e">
        <f>VLOOKUP(C33,[1]!Tab_Liste_art[#Data],2,)</f>
        <v>#REF!</v>
      </c>
      <c r="E33" s="25" t="e">
        <f>VLOOKUP(C33,[1]!Tab_Liste_art[#Data],3,)</f>
        <v>#REF!</v>
      </c>
      <c r="F33" s="26"/>
      <c r="G33" s="27"/>
      <c r="H33" s="34" t="s">
        <v>35</v>
      </c>
      <c r="I33" s="28" t="e">
        <f>VLOOKUP(Tab_Impression[[#This Row],[EQUIPEMENT]],[1]!Tab_equip_tps[#Data],6,)</f>
        <v>#REF!</v>
      </c>
      <c r="J33" s="23" t="e">
        <f>B34*'[1]Nomeclature des P.F.'!S3357</f>
        <v>#REF!</v>
      </c>
      <c r="K33" s="29" t="e">
        <f>Tab_Impression[[#This Row],[Tps Exec Moyen]]*Tab_Impression[[#This Row],[Qte  / MEO]]/60</f>
        <v>#REF!</v>
      </c>
      <c r="L33" s="30" t="e">
        <f>Tab_Impression[[#This Row],[NB Heure Exec]]+Tab_Impression[[#This Row],[HEURE LANC]]</f>
        <v>#REF!</v>
      </c>
      <c r="M33" s="31" t="e">
        <f>Tab_Impression[[#This Row],[Heure Fin]]/24</f>
        <v>#REF!</v>
      </c>
      <c r="N33" s="32" t="e">
        <f>Tab_Impression[[#This Row],[Nb Jour Exec]]+Tab_Impression[[#This Row],[DATE DE LANC]]</f>
        <v>#REF!</v>
      </c>
      <c r="O33" s="33" t="e">
        <f t="shared" si="0"/>
        <v>#REF!</v>
      </c>
    </row>
    <row r="34" spans="1:15">
      <c r="A34" s="22" t="s">
        <v>48</v>
      </c>
      <c r="B34" s="23" t="e">
        <f>VLOOKUP(A34,[1]!Tab_Cmdes_Clts[#Data],14,)</f>
        <v>#REF!</v>
      </c>
      <c r="C34" s="24" t="e">
        <f>VLOOKUP(A34,[1]!Tab_Cmdes_Clts[#Data],8,)</f>
        <v>#REF!</v>
      </c>
      <c r="D34" s="25" t="e">
        <f>VLOOKUP(C34,[1]!Tab_Liste_art[#Data],2,)</f>
        <v>#REF!</v>
      </c>
      <c r="E34" s="25" t="e">
        <f>VLOOKUP(C34,[1]!Tab_Liste_art[#Data],3,)</f>
        <v>#REF!</v>
      </c>
      <c r="F34" s="26"/>
      <c r="G34" s="27"/>
      <c r="H34" s="34" t="s">
        <v>35</v>
      </c>
      <c r="I34" s="28" t="e">
        <f>VLOOKUP(Tab_Impression[[#This Row],[EQUIPEMENT]],[1]!Tab_equip_tps[#Data],6,)</f>
        <v>#REF!</v>
      </c>
      <c r="J34" s="23" t="e">
        <f>B35*'[1]Nomeclature des P.F.'!S3358</f>
        <v>#REF!</v>
      </c>
      <c r="K34" s="29" t="e">
        <f>Tab_Impression[[#This Row],[Tps Exec Moyen]]*Tab_Impression[[#This Row],[Qte  / MEO]]/60</f>
        <v>#REF!</v>
      </c>
      <c r="L34" s="30" t="e">
        <f>Tab_Impression[[#This Row],[NB Heure Exec]]+Tab_Impression[[#This Row],[HEURE LANC]]</f>
        <v>#REF!</v>
      </c>
      <c r="M34" s="31" t="e">
        <f>Tab_Impression[[#This Row],[Heure Fin]]/24</f>
        <v>#REF!</v>
      </c>
      <c r="N34" s="32" t="e">
        <f>Tab_Impression[[#This Row],[Nb Jour Exec]]+Tab_Impression[[#This Row],[DATE DE LANC]]</f>
        <v>#REF!</v>
      </c>
      <c r="O34" s="33" t="e">
        <f t="shared" si="0"/>
        <v>#REF!</v>
      </c>
    </row>
    <row r="35" spans="1:15">
      <c r="A35" s="22" t="s">
        <v>49</v>
      </c>
      <c r="B35" s="23" t="e">
        <f>VLOOKUP(A35,[1]!Tab_Cmdes_Clts[#Data],14,)</f>
        <v>#REF!</v>
      </c>
      <c r="C35" s="24" t="e">
        <f>VLOOKUP(A35,[1]!Tab_Cmdes_Clts[#Data],8,)</f>
        <v>#REF!</v>
      </c>
      <c r="D35" s="25" t="e">
        <f>VLOOKUP(C35,[1]!Tab_Liste_art[#Data],2,)</f>
        <v>#REF!</v>
      </c>
      <c r="E35" s="25" t="e">
        <f>VLOOKUP(C35,[1]!Tab_Liste_art[#Data],3,)</f>
        <v>#REF!</v>
      </c>
      <c r="F35" s="26"/>
      <c r="G35" s="27"/>
      <c r="H35" s="34" t="s">
        <v>50</v>
      </c>
      <c r="I35" s="28" t="e">
        <f>VLOOKUP(Tab_Impression[[#This Row],[EQUIPEMENT]],[1]!Tab_equip_tps[#Data],6,)</f>
        <v>#REF!</v>
      </c>
      <c r="J35" s="23" t="e">
        <f>B36*'[1]Nomeclature des P.F.'!S3359</f>
        <v>#REF!</v>
      </c>
      <c r="K35" s="29" t="e">
        <f>Tab_Impression[[#This Row],[Tps Exec Moyen]]*Tab_Impression[[#This Row],[Qte  / MEO]]/60</f>
        <v>#REF!</v>
      </c>
      <c r="L35" s="30" t="e">
        <f>Tab_Impression[[#This Row],[NB Heure Exec]]+Tab_Impression[[#This Row],[HEURE LANC]]</f>
        <v>#REF!</v>
      </c>
      <c r="M35" s="31" t="e">
        <f>Tab_Impression[[#This Row],[Heure Fin]]/24</f>
        <v>#REF!</v>
      </c>
      <c r="N35" s="32" t="e">
        <f>Tab_Impression[[#This Row],[Nb Jour Exec]]+Tab_Impression[[#This Row],[DATE DE LANC]]</f>
        <v>#REF!</v>
      </c>
      <c r="O35" s="33" t="e">
        <f t="shared" si="0"/>
        <v>#REF!</v>
      </c>
    </row>
    <row r="36" spans="1:15">
      <c r="A36" s="22" t="s">
        <v>51</v>
      </c>
      <c r="B36" s="23" t="e">
        <f>VLOOKUP(A36,[1]!Tab_Cmdes_Clts[#Data],14,)</f>
        <v>#REF!</v>
      </c>
      <c r="C36" s="24" t="e">
        <f>VLOOKUP(A36,[1]!Tab_Cmdes_Clts[#Data],8,)</f>
        <v>#REF!</v>
      </c>
      <c r="D36" s="25" t="e">
        <f>VLOOKUP(C36,[1]!Tab_Liste_art[#Data],2,)</f>
        <v>#REF!</v>
      </c>
      <c r="E36" s="25" t="e">
        <f>VLOOKUP(C36,[1]!Tab_Liste_art[#Data],3,)</f>
        <v>#REF!</v>
      </c>
      <c r="F36" s="26"/>
      <c r="G36" s="27"/>
      <c r="H36" s="34" t="s">
        <v>52</v>
      </c>
      <c r="I36" s="28" t="e">
        <f>VLOOKUP(Tab_Impression[[#This Row],[EQUIPEMENT]],[1]!Tab_equip_tps[#Data],6,)</f>
        <v>#REF!</v>
      </c>
      <c r="J36" s="23" t="e">
        <f>B37*'[1]Nomeclature des P.F.'!S3360</f>
        <v>#REF!</v>
      </c>
      <c r="K36" s="29" t="e">
        <f>Tab_Impression[[#This Row],[Tps Exec Moyen]]*Tab_Impression[[#This Row],[Qte  / MEO]]/60</f>
        <v>#REF!</v>
      </c>
      <c r="L36" s="30" t="e">
        <f>Tab_Impression[[#This Row],[NB Heure Exec]]+Tab_Impression[[#This Row],[HEURE LANC]]</f>
        <v>#REF!</v>
      </c>
      <c r="M36" s="31" t="e">
        <f>Tab_Impression[[#This Row],[Heure Fin]]/24</f>
        <v>#REF!</v>
      </c>
      <c r="N36" s="32" t="e">
        <f>Tab_Impression[[#This Row],[Nb Jour Exec]]+Tab_Impression[[#This Row],[DATE DE LANC]]</f>
        <v>#REF!</v>
      </c>
      <c r="O36" s="33" t="e">
        <f t="shared" si="0"/>
        <v>#REF!</v>
      </c>
    </row>
    <row r="37" spans="1:15">
      <c r="A37" s="22" t="s">
        <v>31</v>
      </c>
      <c r="B37" s="23" t="e">
        <f>VLOOKUP(A37,[1]!Tab_Cmdes_Clts[#Data],14,)</f>
        <v>#REF!</v>
      </c>
      <c r="C37" s="24" t="e">
        <f>VLOOKUP(A37,[1]!Tab_Cmdes_Clts[#Data],8,)</f>
        <v>#REF!</v>
      </c>
      <c r="D37" s="25" t="e">
        <f>VLOOKUP(C37,[1]!Tab_Liste_art[#Data],2,)</f>
        <v>#REF!</v>
      </c>
      <c r="E37" s="25" t="e">
        <f>VLOOKUP(C37,[1]!Tab_Liste_art[#Data],3,)</f>
        <v>#REF!</v>
      </c>
      <c r="F37" s="26"/>
      <c r="G37" s="27"/>
      <c r="H37" s="34" t="s">
        <v>52</v>
      </c>
      <c r="I37" s="28" t="e">
        <f>VLOOKUP(Tab_Impression[[#This Row],[EQUIPEMENT]],[1]!Tab_equip_tps[#Data],6,)</f>
        <v>#REF!</v>
      </c>
      <c r="J37" s="23" t="e">
        <f>B38*'[1]Nomeclature des P.F.'!S3361</f>
        <v>#REF!</v>
      </c>
      <c r="K37" s="29" t="e">
        <f>Tab_Impression[[#This Row],[Tps Exec Moyen]]*Tab_Impression[[#This Row],[Qte  / MEO]]/60</f>
        <v>#REF!</v>
      </c>
      <c r="L37" s="30" t="e">
        <f>Tab_Impression[[#This Row],[NB Heure Exec]]+Tab_Impression[[#This Row],[HEURE LANC]]</f>
        <v>#REF!</v>
      </c>
      <c r="M37" s="31" t="e">
        <f>Tab_Impression[[#This Row],[Heure Fin]]/24</f>
        <v>#REF!</v>
      </c>
      <c r="N37" s="32" t="e">
        <f>Tab_Impression[[#This Row],[Nb Jour Exec]]+Tab_Impression[[#This Row],[DATE DE LANC]]</f>
        <v>#REF!</v>
      </c>
      <c r="O37" s="33" t="e">
        <f t="shared" si="0"/>
        <v>#REF!</v>
      </c>
    </row>
    <row r="38" spans="1:15">
      <c r="A38" s="22" t="s">
        <v>53</v>
      </c>
      <c r="B38" s="23" t="e">
        <f>VLOOKUP(A38,[1]!Tab_Cmdes_Clts[#Data],14,)</f>
        <v>#REF!</v>
      </c>
      <c r="C38" s="24" t="e">
        <f>VLOOKUP(A38,[1]!Tab_Cmdes_Clts[#Data],8,)</f>
        <v>#REF!</v>
      </c>
      <c r="D38" s="25" t="e">
        <f>VLOOKUP(C38,[1]!Tab_Liste_art[#Data],2,)</f>
        <v>#REF!</v>
      </c>
      <c r="E38" s="25" t="e">
        <f>VLOOKUP(C38,[1]!Tab_Liste_art[#Data],3,)</f>
        <v>#REF!</v>
      </c>
      <c r="F38" s="26"/>
      <c r="G38" s="27"/>
      <c r="H38" s="34" t="s">
        <v>28</v>
      </c>
      <c r="I38" s="28" t="e">
        <f>VLOOKUP(Tab_Impression[[#This Row],[EQUIPEMENT]],[1]!Tab_equip_tps[#Data],6,)</f>
        <v>#REF!</v>
      </c>
      <c r="J38" s="23">
        <f>B39*'[1]Nomeclature des P.F.'!S3362</f>
        <v>0</v>
      </c>
      <c r="K38" s="29" t="e">
        <f>Tab_Impression[[#This Row],[Tps Exec Moyen]]*Tab_Impression[[#This Row],[Qte  / MEO]]/60</f>
        <v>#REF!</v>
      </c>
      <c r="L38" s="30" t="e">
        <f>Tab_Impression[[#This Row],[NB Heure Exec]]+Tab_Impression[[#This Row],[HEURE LANC]]</f>
        <v>#REF!</v>
      </c>
      <c r="M38" s="31" t="e">
        <f>Tab_Impression[[#This Row],[Heure Fin]]/24</f>
        <v>#REF!</v>
      </c>
      <c r="N38" s="32" t="e">
        <f>Tab_Impression[[#This Row],[Nb Jour Exec]]+Tab_Impression[[#This Row],[DATE DE LANC]]</f>
        <v>#REF!</v>
      </c>
      <c r="O38" s="33" t="e">
        <f t="shared" si="0"/>
        <v>#REF!</v>
      </c>
    </row>
  </sheetData>
  <mergeCells count="1">
    <mergeCell ref="A1:C1"/>
  </mergeCells>
  <dataValidations count="2">
    <dataValidation type="list" allowBlank="1" showInputMessage="1" showErrorMessage="1" sqref="H6:H38">
      <formula1>IMPRESSION</formula1>
    </dataValidation>
    <dataValidation type="list" allowBlank="1" showInputMessage="1" showErrorMessage="1" sqref="A1:C1">
      <formula1>"TOUT LES EQUIP,HELIO CERUTTI 08 C,HELIO CERUTTI 10 C"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PhoeniXP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Inforama</dc:creator>
  <cp:lastModifiedBy>Inforama</cp:lastModifiedBy>
  <dcterms:created xsi:type="dcterms:W3CDTF">2011-11-11T17:17:32Z</dcterms:created>
  <dcterms:modified xsi:type="dcterms:W3CDTF">2011-11-11T17:24:28Z</dcterms:modified>
</cp:coreProperties>
</file>