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0490" windowHeight="7935" tabRatio="307"/>
  </bookViews>
  <sheets>
    <sheet name="fevrier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3" l="1"/>
  <c r="P3" i="3"/>
  <c r="P4" i="3"/>
  <c r="K3" i="3" l="1"/>
  <c r="Q3" i="3" s="1"/>
  <c r="K4" i="3"/>
  <c r="Q4" i="3" s="1"/>
  <c r="K2" i="3"/>
  <c r="Q2" i="3" s="1"/>
  <c r="I3" i="3" l="1"/>
  <c r="I4" i="3"/>
  <c r="N4" i="3" s="1"/>
  <c r="S4" i="3" s="1"/>
  <c r="U4" i="3" s="1"/>
  <c r="V4" i="3" l="1"/>
  <c r="I2" i="3"/>
  <c r="N2" i="3" s="1"/>
  <c r="S2" i="3" s="1"/>
  <c r="U2" i="3" s="1"/>
  <c r="V2" i="3" l="1"/>
  <c r="N3" i="3"/>
  <c r="S3" i="3" s="1"/>
  <c r="U3" i="3" s="1"/>
  <c r="V3" i="3" l="1"/>
</calcChain>
</file>

<file path=xl/sharedStrings.xml><?xml version="1.0" encoding="utf-8"?>
<sst xmlns="http://schemas.openxmlformats.org/spreadsheetml/2006/main" count="34" uniqueCount="32">
  <si>
    <t>ABACHA</t>
  </si>
  <si>
    <t>ISAM</t>
  </si>
  <si>
    <t>FOURISTE</t>
  </si>
  <si>
    <t>PRODUCTION</t>
  </si>
  <si>
    <t>ABBAOUI</t>
  </si>
  <si>
    <t>KAMEL</t>
  </si>
  <si>
    <t>NB Hrs</t>
  </si>
  <si>
    <t>NET A PAYER</t>
  </si>
  <si>
    <t>PERCU</t>
  </si>
  <si>
    <t>RESTE A PERCEVOIR</t>
  </si>
  <si>
    <t>NOM</t>
  </si>
  <si>
    <t>PRENOM</t>
  </si>
  <si>
    <t>FONCTION</t>
  </si>
  <si>
    <t>Salaire prevu</t>
  </si>
  <si>
    <t>Sal Regl.</t>
  </si>
  <si>
    <t>Sal Supp 25%</t>
  </si>
  <si>
    <t>Sal Horaire</t>
  </si>
  <si>
    <t>Colonne1</t>
  </si>
  <si>
    <t>Colonne2</t>
  </si>
  <si>
    <t>Colonne3</t>
  </si>
  <si>
    <t>Colonne4</t>
  </si>
  <si>
    <t>PERCU +</t>
  </si>
  <si>
    <t>Avance sur Salaitre</t>
  </si>
  <si>
    <t>ABIZA</t>
  </si>
  <si>
    <t>HAKIM</t>
  </si>
  <si>
    <t>Sal Base</t>
  </si>
  <si>
    <t>Prime Trans</t>
  </si>
  <si>
    <t>EMBALLEUR</t>
  </si>
  <si>
    <t>MECANICIEN</t>
  </si>
  <si>
    <t>% HS</t>
  </si>
  <si>
    <t>Mont Prime Transp</t>
  </si>
  <si>
    <t>Nbr H.S.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</si>
</sst>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1" xfId="0" applyFont="1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horizontal="left"/>
    </xf>
    <xf numFmtId="4" fontId="2" fillId="0" borderId="0" xfId="0" applyNumberFormat="1" applyFont="1" applyFill="1"/>
    <xf numFmtId="0" fontId="0" fillId="0" borderId="0" xfId="0" applyFill="1" applyAlignment="1">
      <alignment vertical="center"/>
    </xf>
    <xf numFmtId="4" fontId="0" fillId="0" borderId="0" xfId="0" applyNumberFormat="1" applyFill="1" applyAlignment="1">
      <alignment vertical="center"/>
    </xf>
    <xf numFmtId="4" fontId="2" fillId="0" borderId="0" xfId="0" applyNumberFormat="1" applyFont="1" applyFill="1" applyBorder="1" applyAlignment="1">
      <alignment horizontal="right"/>
    </xf>
    <xf numFmtId="4" fontId="2" fillId="0" borderId="0" xfId="0" applyNumberFormat="1" applyFont="1" applyFill="1" applyAlignment="1">
      <alignment horizontal="right"/>
    </xf>
    <xf numFmtId="0" fontId="0" fillId="2" borderId="0" xfId="0" applyFill="1" applyAlignment="1">
      <alignment horizontal="center" vertical="center"/>
    </xf>
    <xf numFmtId="4" fontId="2" fillId="0" borderId="0" xfId="0" applyNumberFormat="1" applyFont="1" applyFill="1" applyBorder="1"/>
    <xf numFmtId="0" fontId="1" fillId="2" borderId="0" xfId="0" applyFont="1" applyFill="1" applyAlignment="1">
      <alignment horizontal="left" vertical="center"/>
    </xf>
    <xf numFmtId="0" fontId="3" fillId="2" borderId="0" xfId="0" applyNumberFormat="1" applyFont="1" applyFill="1" applyAlignment="1">
      <alignment horizontal="left" vertical="center" wrapText="1"/>
    </xf>
    <xf numFmtId="0" fontId="3" fillId="2" borderId="0" xfId="0" applyNumberFormat="1" applyFont="1" applyFill="1" applyAlignment="1">
      <alignment horizontal="left" vertical="center"/>
    </xf>
    <xf numFmtId="4" fontId="3" fillId="2" borderId="0" xfId="0" applyNumberFormat="1" applyFont="1" applyFill="1" applyAlignment="1">
      <alignment horizontal="left" vertical="center"/>
    </xf>
    <xf numFmtId="4" fontId="3" fillId="2" borderId="0" xfId="0" applyNumberFormat="1" applyFont="1" applyFill="1" applyAlignment="1">
      <alignment horizontal="left" vertical="center" wrapText="1"/>
    </xf>
    <xf numFmtId="0" fontId="0" fillId="0" borderId="0" xfId="0" applyFill="1" applyAlignment="1">
      <alignment horizontal="right"/>
    </xf>
    <xf numFmtId="4" fontId="0" fillId="3" borderId="0" xfId="0" applyNumberFormat="1" applyFill="1"/>
    <xf numFmtId="14" fontId="0" fillId="4" borderId="0" xfId="0" applyNumberFormat="1" applyFill="1"/>
  </cellXfs>
  <cellStyles count="1">
    <cellStyle name="Normal" xfId="0" builtinId="0"/>
  </cellStyles>
  <dxfs count="47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numFmt numFmtId="4" formatCode="#,##0.00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numFmt numFmtId="4" formatCode="#,##0.00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3" displayName="Tableau13" ref="A1:V4" totalsRowShown="0" headerRowDxfId="46" dataDxfId="45" totalsRowDxfId="44">
  <autoFilter ref="A1:V4"/>
  <sortState ref="A5:V103">
    <sortCondition ref="A1:A104"/>
  </sortState>
  <tableColumns count="22">
    <tableColumn id="1" name="NOM" dataDxfId="43" totalsRowDxfId="42"/>
    <tableColumn id="2" name="PRENOM" dataDxfId="41" totalsRowDxfId="40"/>
    <tableColumn id="3" name="FONCTION" dataDxfId="39" totalsRowDxfId="38"/>
    <tableColumn id="4" name="Colonne1" dataDxfId="37" totalsRowDxfId="36"/>
    <tableColumn id="5" name="Colonne2" dataDxfId="35" totalsRowDxfId="34"/>
    <tableColumn id="6" name="Colonne3" dataDxfId="33" totalsRowDxfId="32"/>
    <tableColumn id="7" name="Colonne4" dataDxfId="31" totalsRowDxfId="30"/>
    <tableColumn id="8" name="Salaire prevu" dataDxfId="29" totalsRowDxfId="28"/>
    <tableColumn id="9" name="Sal Horaire" dataDxfId="27" totalsRowDxfId="26">
      <calculatedColumnFormula>H2/176</calculatedColumnFormula>
    </tableColumn>
    <tableColumn id="19" name="Sal Base" dataDxfId="25" totalsRowDxfId="24"/>
    <tableColumn id="20" name="% HS" dataDxfId="23" totalsRowDxfId="22">
      <calculatedColumnFormula>(Tableau13[[#This Row],[Sal Base]]/176)*125%</calculatedColumnFormula>
    </tableColumn>
    <tableColumn id="10" name="NB Hrs" dataDxfId="21" totalsRowDxfId="20"/>
    <tableColumn id="11" name="Nbr H.S." dataDxfId="19" totalsRowDxfId="18"/>
    <tableColumn id="12" name="Sal Regl." dataDxfId="17" totalsRowDxfId="16">
      <calculatedColumnFormula>L2*I2</calculatedColumnFormula>
    </tableColumn>
    <tableColumn id="22" name="Mont Prime Transp" dataDxfId="15" totalsRowDxfId="14"/>
    <tableColumn id="21" name="Prime Trans" dataDxfId="13" totalsRowDxfId="12">
      <calculatedColumnFormula>(Tableau13[[#This Row],[NB Hrs]]/8)*Tableau13[[#This Row],[Mont Prime Transp]]</calculatedColumnFormula>
    </tableColumn>
    <tableColumn id="13" name="Sal Supp 25%" dataDxfId="11" totalsRowDxfId="10">
      <calculatedColumnFormula>Tableau13[[#This Row],[Nbr H.S.]]*Tableau13[[#This Row],[% HS]]</calculatedColumnFormula>
    </tableColumn>
    <tableColumn id="18" name="Avance sur Salaitre" dataDxfId="9" totalsRowDxfId="8"/>
    <tableColumn id="14" name="NET A PAYER" dataDxfId="7" totalsRowDxfId="6">
      <calculatedColumnFormula>(Tableau13[[#This Row],[Sal Regl.]]+Tableau13[[#This Row],[Sal Supp 25%]])-Tableau13[[#This Row],[Avance sur Salaitre]]</calculatedColumnFormula>
    </tableColumn>
    <tableColumn id="15" name="PERCU" dataDxfId="5" totalsRowDxfId="4"/>
    <tableColumn id="16" name="PERCU +" dataDxfId="3" totalsRowDxfId="2">
      <calculatedColumnFormula>IFERROR(IF(Tableau13[[#This Row],[PERCU]]&gt;Tableau13[[#This Row],[NET A PAYER]],Tableau13[[#This Row],[PERCU]]-Tableau13[[#This Row],[NET A PAYER]]),"")</calculatedColumnFormula>
    </tableColumn>
    <tableColumn id="17" name="RESTE A PERCEVOIR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4"/>
  <sheetViews>
    <sheetView tabSelected="1" zoomScale="90" zoomScaleNormal="90" workbookViewId="0">
      <pane xSplit="7" ySplit="1" topLeftCell="H2" activePane="bottomRight" state="frozen"/>
      <selection pane="topRight" activeCell="H1" sqref="H1"/>
      <selection pane="bottomLeft" activeCell="A2" sqref="A2"/>
      <selection pane="bottomRight" activeCell="H21" sqref="H21"/>
    </sheetView>
  </sheetViews>
  <sheetFormatPr baseColWidth="10" defaultRowHeight="15" x14ac:dyDescent="0.25"/>
  <cols>
    <col min="1" max="1" width="16.7109375" style="2" bestFit="1" customWidth="1"/>
    <col min="2" max="2" width="20.7109375" style="2" bestFit="1" customWidth="1"/>
    <col min="3" max="3" width="23.5703125" style="2" customWidth="1"/>
    <col min="4" max="4" width="11.42578125" style="2" hidden="1" customWidth="1"/>
    <col min="5" max="5" width="13.85546875" style="2" hidden="1" customWidth="1"/>
    <col min="6" max="6" width="16.85546875" style="2" hidden="1" customWidth="1"/>
    <col min="7" max="7" width="11.42578125" style="2" hidden="1" customWidth="1"/>
    <col min="8" max="8" width="17.140625" style="10" bestFit="1" customWidth="1"/>
    <col min="9" max="9" width="15.28515625" style="10" bestFit="1" customWidth="1"/>
    <col min="10" max="10" width="12.7109375" style="10" bestFit="1" customWidth="1"/>
    <col min="11" max="11" width="10" style="10" bestFit="1" customWidth="1"/>
    <col min="12" max="12" width="11.7109375" style="6" bestFit="1" customWidth="1"/>
    <col min="13" max="14" width="12.85546875" style="6" bestFit="1" customWidth="1"/>
    <col min="15" max="15" width="13" style="6" customWidth="1"/>
    <col min="16" max="16" width="11.140625" style="6" bestFit="1" customWidth="1"/>
    <col min="17" max="17" width="17.140625" style="6" bestFit="1" customWidth="1"/>
    <col min="18" max="18" width="12.42578125" style="6" customWidth="1"/>
    <col min="19" max="19" width="14.5703125" style="6" bestFit="1" customWidth="1"/>
    <col min="20" max="20" width="13.140625" style="6" bestFit="1" customWidth="1"/>
    <col min="21" max="21" width="13.7109375" style="6" bestFit="1" customWidth="1"/>
    <col min="22" max="22" width="17.140625" style="6" customWidth="1"/>
    <col min="23" max="23" width="11.42578125" style="2"/>
    <col min="24" max="24" width="12.5703125" style="1" bestFit="1" customWidth="1"/>
    <col min="25" max="25" width="11.42578125" style="1"/>
    <col min="26" max="26" width="11.42578125" style="2"/>
    <col min="27" max="27" width="13.85546875" style="2" bestFit="1" customWidth="1"/>
    <col min="28" max="16384" width="11.42578125" style="2"/>
  </cols>
  <sheetData>
    <row r="1" spans="1:28" s="7" customFormat="1" ht="30" x14ac:dyDescent="0.25">
      <c r="A1" s="13" t="s">
        <v>10</v>
      </c>
      <c r="B1" s="13" t="s">
        <v>11</v>
      </c>
      <c r="C1" s="13" t="s">
        <v>12</v>
      </c>
      <c r="D1" s="11" t="s">
        <v>17</v>
      </c>
      <c r="E1" s="11" t="s">
        <v>18</v>
      </c>
      <c r="F1" s="11" t="s">
        <v>19</v>
      </c>
      <c r="G1" s="11" t="s">
        <v>20</v>
      </c>
      <c r="H1" s="14" t="s">
        <v>13</v>
      </c>
      <c r="I1" s="14" t="s">
        <v>16</v>
      </c>
      <c r="J1" s="15" t="s">
        <v>25</v>
      </c>
      <c r="K1" s="15" t="s">
        <v>29</v>
      </c>
      <c r="L1" s="16" t="s">
        <v>6</v>
      </c>
      <c r="M1" s="17" t="s">
        <v>31</v>
      </c>
      <c r="N1" s="16" t="s">
        <v>14</v>
      </c>
      <c r="O1" s="17" t="s">
        <v>30</v>
      </c>
      <c r="P1" s="17" t="s">
        <v>26</v>
      </c>
      <c r="Q1" s="16" t="s">
        <v>15</v>
      </c>
      <c r="R1" s="17" t="s">
        <v>22</v>
      </c>
      <c r="S1" s="17" t="s">
        <v>7</v>
      </c>
      <c r="T1" s="16" t="s">
        <v>8</v>
      </c>
      <c r="U1" s="16" t="s">
        <v>21</v>
      </c>
      <c r="V1" s="17" t="s">
        <v>9</v>
      </c>
      <c r="X1" s="8"/>
      <c r="Y1" s="8"/>
    </row>
    <row r="2" spans="1:28" x14ac:dyDescent="0.25">
      <c r="A2" s="3" t="s">
        <v>0</v>
      </c>
      <c r="B2" s="4" t="s">
        <v>1</v>
      </c>
      <c r="C2" s="4" t="s">
        <v>2</v>
      </c>
      <c r="D2" s="4"/>
      <c r="E2" s="4"/>
      <c r="F2" s="4" t="s">
        <v>3</v>
      </c>
      <c r="G2" s="5"/>
      <c r="H2" s="9">
        <v>35000</v>
      </c>
      <c r="I2" s="9">
        <f t="shared" ref="I2:I4" si="0">H2/176</f>
        <v>198.86363636363637</v>
      </c>
      <c r="J2" s="9">
        <v>20000</v>
      </c>
      <c r="K2" s="9">
        <f>(Tableau13[[#This Row],[Sal Base]]/176)*125%</f>
        <v>142.04545454545456</v>
      </c>
      <c r="L2" s="6">
        <v>167</v>
      </c>
      <c r="M2" s="6">
        <v>0</v>
      </c>
      <c r="N2" s="6">
        <f t="shared" ref="N2:N4" si="1">L2*I2</f>
        <v>33210.227272727272</v>
      </c>
      <c r="O2" s="6">
        <v>80</v>
      </c>
      <c r="P2" s="6">
        <f>(Tableau13[[#This Row],[NB Hrs]]/8)*Tableau13[[#This Row],[Mont Prime Transp]]</f>
        <v>1670</v>
      </c>
      <c r="Q2" s="6">
        <f>Tableau13[[#This Row],[Nbr H.S.]]*Tableau13[[#This Row],[% HS]]</f>
        <v>0</v>
      </c>
      <c r="R2" s="6">
        <v>0</v>
      </c>
      <c r="S2" s="6">
        <f>(Tableau13[[#This Row],[Sal Regl.]]+Tableau13[[#This Row],[Sal Supp 25%]])-Tableau13[[#This Row],[Avance sur Salaitre]]</f>
        <v>33210.227272727272</v>
      </c>
      <c r="T2" s="6">
        <v>33000</v>
      </c>
      <c r="U2" s="6" t="b">
        <f>IFERROR(IF(Tableau13[[#This Row],[PERCU]]&gt;Tableau13[[#This Row],[NET A PAYER]],Tableau13[[#This Row],[PERCU]]-Tableau13[[#This Row],[NET A PAYER]]),"")</f>
        <v>0</v>
      </c>
      <c r="V2" s="6">
        <f>IF(Tableau13[[#This Row],[PERCU]]&lt;Tableau13[[#This Row],[NET A PAYER]],Tableau13[[#This Row],[PERCU]]-Tableau13[[#This Row],[NET A PAYER]])</f>
        <v>-210.22727272727207</v>
      </c>
    </row>
    <row r="3" spans="1:28" x14ac:dyDescent="0.25">
      <c r="A3" s="3" t="s">
        <v>4</v>
      </c>
      <c r="B3" s="4" t="s">
        <v>5</v>
      </c>
      <c r="C3" s="4" t="s">
        <v>27</v>
      </c>
      <c r="D3" s="4"/>
      <c r="E3" s="4"/>
      <c r="F3" s="4" t="s">
        <v>3</v>
      </c>
      <c r="G3" s="4"/>
      <c r="H3" s="9">
        <v>25000</v>
      </c>
      <c r="I3" s="9">
        <f t="shared" si="0"/>
        <v>142.04545454545453</v>
      </c>
      <c r="J3" s="9">
        <v>18200</v>
      </c>
      <c r="K3" s="9">
        <f>(Tableau13[[#This Row],[Sal Base]]/176)*125%</f>
        <v>129.26136363636363</v>
      </c>
      <c r="L3" s="6">
        <v>24</v>
      </c>
      <c r="M3" s="6">
        <v>0</v>
      </c>
      <c r="N3" s="6">
        <f t="shared" si="1"/>
        <v>3409.090909090909</v>
      </c>
      <c r="O3" s="6">
        <v>80</v>
      </c>
      <c r="P3" s="6">
        <f>(Tableau13[[#This Row],[NB Hrs]]/8)*Tableau13[[#This Row],[Mont Prime Transp]]</f>
        <v>240</v>
      </c>
      <c r="Q3" s="6">
        <f>Tableau13[[#This Row],[Nbr H.S.]]*Tableau13[[#This Row],[% HS]]</f>
        <v>0</v>
      </c>
      <c r="R3" s="6">
        <v>0</v>
      </c>
      <c r="S3" s="6">
        <f>(Tableau13[[#This Row],[Sal Regl.]]+Tableau13[[#This Row],[Sal Supp 25%]])-Tableau13[[#This Row],[Avance sur Salaitre]]</f>
        <v>3409.090909090909</v>
      </c>
      <c r="T3" s="6">
        <v>0</v>
      </c>
      <c r="U3" s="6" t="b">
        <f>IFERROR(IF(Tableau13[[#This Row],[PERCU]]&gt;Tableau13[[#This Row],[NET A PAYER]],Tableau13[[#This Row],[PERCU]]-Tableau13[[#This Row],[NET A PAYER]]),"")</f>
        <v>0</v>
      </c>
      <c r="V3" s="6">
        <f>IF(Tableau13[[#This Row],[PERCU]]&lt;Tableau13[[#This Row],[NET A PAYER]],Tableau13[[#This Row],[PERCU]]-Tableau13[[#This Row],[NET A PAYER]])</f>
        <v>-3409.090909090909</v>
      </c>
      <c r="AA3" s="18" t="s">
        <v>8</v>
      </c>
    </row>
    <row r="4" spans="1:28" x14ac:dyDescent="0.25">
      <c r="A4" s="3" t="s">
        <v>23</v>
      </c>
      <c r="B4" s="4" t="s">
        <v>24</v>
      </c>
      <c r="C4" s="4" t="s">
        <v>28</v>
      </c>
      <c r="D4" s="4"/>
      <c r="E4" s="4"/>
      <c r="F4" s="4"/>
      <c r="G4" s="4"/>
      <c r="H4" s="9">
        <v>29000</v>
      </c>
      <c r="I4" s="9">
        <f t="shared" si="0"/>
        <v>164.77272727272728</v>
      </c>
      <c r="J4" s="9">
        <v>20000</v>
      </c>
      <c r="K4" s="9">
        <f>(Tableau13[[#This Row],[Sal Base]]/176)*125%</f>
        <v>142.04545454545456</v>
      </c>
      <c r="L4" s="6">
        <v>184</v>
      </c>
      <c r="M4" s="12">
        <v>0</v>
      </c>
      <c r="N4" s="12">
        <f t="shared" si="1"/>
        <v>30318.18181818182</v>
      </c>
      <c r="O4" s="6">
        <v>80</v>
      </c>
      <c r="P4" s="12">
        <f>(Tableau13[[#This Row],[NB Hrs]]/8)*Tableau13[[#This Row],[Mont Prime Transp]]</f>
        <v>1840</v>
      </c>
      <c r="Q4" s="6">
        <f>Tableau13[[#This Row],[Nbr H.S.]]*Tableau13[[#This Row],[% HS]]</f>
        <v>0</v>
      </c>
      <c r="R4" s="6">
        <v>3000</v>
      </c>
      <c r="S4" s="12">
        <f>(Tableau13[[#This Row],[Sal Regl.]]+Tableau13[[#This Row],[Sal Supp 25%]])-Tableau13[[#This Row],[Avance sur Salaitre]]</f>
        <v>27318.18181818182</v>
      </c>
      <c r="T4" s="6">
        <v>0</v>
      </c>
      <c r="U4" s="12" t="b">
        <f>IFERROR(IF(Tableau13[[#This Row],[PERCU]]&gt;Tableau13[[#This Row],[NET A PAYER]],Tableau13[[#This Row],[PERCU]]-Tableau13[[#This Row],[NET A PAYER]]),"")</f>
        <v>0</v>
      </c>
      <c r="V4" s="6">
        <f>IF(Tableau13[[#This Row],[PERCU]]&lt;Tableau13[[#This Row],[NET A PAYER]],Tableau13[[#This Row],[PERCU]]-Tableau13[[#This Row],[NET A PAYER]])</f>
        <v>-27318.18181818182</v>
      </c>
      <c r="AA4" s="19">
        <v>547000</v>
      </c>
      <c r="AB4" s="20">
        <v>42435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2016-03-05T10:11:18Z</cp:lastPrinted>
  <dcterms:created xsi:type="dcterms:W3CDTF">2016-02-07T14:21:35Z</dcterms:created>
  <dcterms:modified xsi:type="dcterms:W3CDTF">2016-03-06T14:12:43Z</dcterms:modified>
</cp:coreProperties>
</file>