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320" windowHeight="8070" tabRatio="906"/>
  </bookViews>
  <sheets>
    <sheet name="REIFENHAUSER n° 1 SITE 1" sheetId="2" r:id="rId1"/>
  </sheets>
  <calcPr calcId="145621"/>
</workbook>
</file>

<file path=xl/calcChain.xml><?xml version="1.0" encoding="utf-8"?>
<calcChain xmlns="http://schemas.openxmlformats.org/spreadsheetml/2006/main">
  <c r="N9" i="2" l="1"/>
  <c r="N8" i="2"/>
  <c r="I6" i="2" l="1"/>
  <c r="I5" i="2" l="1"/>
  <c r="J6" i="2" l="1"/>
  <c r="J5" i="2"/>
  <c r="K5" i="2" l="1"/>
  <c r="L5" i="2" s="1"/>
  <c r="M5" i="2" s="1"/>
  <c r="G6" i="2" s="1"/>
  <c r="K6" i="2" l="1"/>
  <c r="L6" i="2" s="1"/>
  <c r="N6" i="2" l="1"/>
  <c r="M6" i="2"/>
  <c r="N5" i="2"/>
</calcChain>
</file>

<file path=xl/sharedStrings.xml><?xml version="1.0" encoding="utf-8"?>
<sst xmlns="http://schemas.openxmlformats.org/spreadsheetml/2006/main" count="37" uniqueCount="27">
  <si>
    <t>Code PF</t>
  </si>
  <si>
    <t>Qte  MEO Nomenclat</t>
  </si>
  <si>
    <t>MEO MP Total</t>
  </si>
  <si>
    <t>NB Hre Exec</t>
  </si>
  <si>
    <t>N° Sem</t>
  </si>
  <si>
    <t>Commandes  Clients</t>
  </si>
  <si>
    <t>Qtes Cdées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</si>
  <si>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</si>
  <si>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</si>
  <si>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</si>
  <si>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</si>
  <si>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</si>
  <si>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</si>
  <si>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</si>
  <si>
    <t>CC121819.1</t>
  </si>
  <si>
    <t>CC121050.1</t>
  </si>
  <si>
    <t>PF001195</t>
  </si>
  <si>
    <t>FILM POCHETTE BLANC LAIT</t>
  </si>
  <si>
    <t>PASTEURISE SAFIA</t>
  </si>
  <si>
    <t>SARL KAFEK LAITERIE SAFIA</t>
  </si>
  <si>
    <t>PF000883</t>
  </si>
  <si>
    <t>SAC PUB NIKE ORANGE</t>
  </si>
  <si>
    <t>LAIZE 500/50</t>
  </si>
  <si>
    <t>PLAY MODE SARL</t>
  </si>
  <si>
    <t>Dans la Première partie figure les données fausses</t>
  </si>
  <si>
    <t>Dans la Deuxième partie figure le résultat souhaité (Testé Excate)</t>
  </si>
  <si>
    <t>HELIO CERUTTI 10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</si>
</sst>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"/>
    <numFmt numFmtId="165" formatCode="0.0000000"/>
    <numFmt numFmtId="166" formatCode="[hh]\ &quot; h&quot;\ :mm\ &quot;mn&quot;"/>
    <numFmt numFmtId="167" formatCode="hh\ &quot; heures&quot;"/>
    <numFmt numFmtId="168" formatCode="dd\ &quot;Jour(s)&quot;"/>
    <numFmt numFmtId="169" formatCode="#,##0.000000"/>
  </numFmts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0"/>
      <name val="Calibri"/>
      <family val="2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66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 wrapText="1"/>
    </xf>
    <xf numFmtId="165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/>
    <xf numFmtId="165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  <xf numFmtId="0" fontId="2" fillId="2" borderId="0" xfId="0" applyFont="1" applyFill="1" applyBorder="1" applyAlignment="1">
      <alignment horizontal="center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/>
    <xf numFmtId="164" fontId="1" fillId="3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/>
    <xf numFmtId="22" fontId="1" fillId="0" borderId="0" xfId="0" applyNumberFormat="1" applyFont="1" applyFill="1" applyBorder="1" applyAlignment="1">
      <alignment horizontal="center"/>
    </xf>
    <xf numFmtId="169" fontId="1" fillId="0" borderId="0" xfId="0" applyNumberFormat="1" applyFont="1" applyFill="1" applyBorder="1" applyAlignment="1">
      <alignment horizontal="right"/>
    </xf>
    <xf numFmtId="166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 applyAlignment="1">
      <alignment horizontal="center"/>
    </xf>
    <xf numFmtId="168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center"/>
    </xf>
    <xf numFmtId="22" fontId="1" fillId="4" borderId="0" xfId="0" applyNumberFormat="1" applyFont="1" applyFill="1" applyBorder="1" applyAlignment="1">
      <alignment horizontal="center"/>
    </xf>
    <xf numFmtId="22" fontId="1" fillId="5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33CC33"/>
      <color rgb="FFFFFFCC"/>
      <color rgb="FFE7E4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4</xdr:row>
      <xdr:rowOff>95250</xdr:rowOff>
    </xdr:from>
    <xdr:to>
      <xdr:col>12</xdr:col>
      <xdr:colOff>57150</xdr:colOff>
      <xdr:row>11</xdr:row>
      <xdr:rowOff>85726</xdr:rowOff>
    </xdr:to>
    <xdr:cxnSp macro="">
      <xdr:nvCxnSpPr>
        <xdr:cNvPr id="3" name="Connecteur droit avec flèche 2"/>
        <xdr:cNvCxnSpPr/>
      </xdr:nvCxnSpPr>
      <xdr:spPr>
        <a:xfrm flipV="1">
          <a:off x="4181475" y="876300"/>
          <a:ext cx="1828800" cy="105727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9</xdr:row>
      <xdr:rowOff>0</xdr:rowOff>
    </xdr:from>
    <xdr:to>
      <xdr:col>12</xdr:col>
      <xdr:colOff>95250</xdr:colOff>
      <xdr:row>12</xdr:row>
      <xdr:rowOff>66675</xdr:rowOff>
    </xdr:to>
    <xdr:cxnSp macro="">
      <xdr:nvCxnSpPr>
        <xdr:cNvPr id="4" name="Connecteur droit avec flèche 3"/>
        <xdr:cNvCxnSpPr/>
      </xdr:nvCxnSpPr>
      <xdr:spPr>
        <a:xfrm flipV="1">
          <a:off x="4562475" y="1543050"/>
          <a:ext cx="1485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N13"/>
  <sheetViews>
    <sheetView tabSelected="1" workbookViewId="0">
      <selection activeCell="M14" sqref="M14"/>
    </sheetView>
  </sheetViews>
  <sheetFormatPr baseColWidth="10" defaultRowHeight="12" x14ac:dyDescent="0.2"/>
  <cols>
    <col min="1" max="1" width="17" style="1" bestFit="1" customWidth="1"/>
    <col min="2" max="2" width="9.5703125" style="1" bestFit="1" customWidth="1"/>
    <col min="3" max="3" width="7.85546875" style="1" hidden="1" customWidth="1"/>
    <col min="4" max="4" width="21.42578125" style="1" hidden="1" customWidth="1"/>
    <col min="5" max="5" width="14.5703125" style="1" hidden="1" customWidth="1"/>
    <col min="6" max="6" width="24.7109375" style="1" hidden="1" customWidth="1"/>
    <col min="7" max="7" width="13.5703125" style="1" bestFit="1" customWidth="1"/>
    <col min="8" max="8" width="9.42578125" style="1" bestFit="1" customWidth="1"/>
    <col min="9" max="9" width="12.140625" style="8" bestFit="1" customWidth="1"/>
    <col min="10" max="10" width="10" style="1" bestFit="1" customWidth="1"/>
    <col min="11" max="11" width="9" style="1" bestFit="1" customWidth="1"/>
    <col min="12" max="12" width="8.5703125" style="2" bestFit="1" customWidth="1"/>
    <col min="13" max="13" width="13.5703125" style="1" bestFit="1" customWidth="1"/>
    <col min="14" max="14" width="6.28515625" style="1" bestFit="1" customWidth="1"/>
    <col min="15" max="16384" width="11.42578125" style="1"/>
  </cols>
  <sheetData>
    <row r="1" spans="1:14" x14ac:dyDescent="0.2">
      <c r="B1" s="3"/>
      <c r="C1" s="3"/>
      <c r="D1" s="11" t="s">
        <v>26</v>
      </c>
      <c r="E1" s="12">
        <v>6.6666666666666671E-3</v>
      </c>
      <c r="F1" s="5"/>
      <c r="G1" s="6"/>
    </row>
    <row r="2" spans="1:14" x14ac:dyDescent="0.2">
      <c r="A2" s="2"/>
      <c r="B2" s="2"/>
      <c r="C2" s="2"/>
      <c r="D2" s="2"/>
      <c r="E2" s="7"/>
      <c r="F2" s="5"/>
      <c r="G2" s="6"/>
    </row>
    <row r="3" spans="1:14" x14ac:dyDescent="0.2">
      <c r="K3" s="3"/>
    </row>
    <row r="4" spans="1:14" s="4" customFormat="1" ht="25.5" x14ac:dyDescent="0.2">
      <c r="A4" s="9" t="s">
        <v>5</v>
      </c>
      <c r="B4" s="9" t="s">
        <v>6</v>
      </c>
      <c r="C4" s="9" t="s">
        <v>0</v>
      </c>
      <c r="D4" s="9" t="s">
        <v>7</v>
      </c>
      <c r="E4" s="9" t="s">
        <v>13</v>
      </c>
      <c r="F4" s="9" t="s">
        <v>12</v>
      </c>
      <c r="G4" s="9" t="s">
        <v>8</v>
      </c>
      <c r="H4" s="9" t="s">
        <v>1</v>
      </c>
      <c r="I4" s="10" t="s">
        <v>2</v>
      </c>
      <c r="J4" s="9" t="s">
        <v>3</v>
      </c>
      <c r="K4" s="9" t="s">
        <v>9</v>
      </c>
      <c r="L4" s="9" t="s">
        <v>10</v>
      </c>
      <c r="M4" s="9" t="s">
        <v>11</v>
      </c>
      <c r="N4" s="9" t="s">
        <v>4</v>
      </c>
    </row>
    <row r="5" spans="1:14" x14ac:dyDescent="0.2">
      <c r="A5" s="13" t="s">
        <v>14</v>
      </c>
      <c r="B5" s="14">
        <v>20000</v>
      </c>
      <c r="C5" s="13" t="s">
        <v>16</v>
      </c>
      <c r="D5" s="15" t="s">
        <v>17</v>
      </c>
      <c r="E5" s="15" t="s">
        <v>18</v>
      </c>
      <c r="F5" s="15" t="s">
        <v>19</v>
      </c>
      <c r="G5" s="16">
        <v>41055.25</v>
      </c>
      <c r="H5" s="17">
        <v>13.993291600000001</v>
      </c>
      <c r="I5" s="14">
        <f>IFERROR('REIFENHAUSER n° 1 SITE 1'!$H5*'REIFENHAUSER n° 1 SITE 1'!$B5,"")</f>
        <v>279865.83199999999</v>
      </c>
      <c r="J5" s="18">
        <f t="shared" ref="J5" si="0">IFERROR((I5*$E$1)/1440,"")</f>
        <v>1.2956751481481481</v>
      </c>
      <c r="K5" s="19">
        <f>IFERROR('REIFENHAUSER n° 1 SITE 1'!$G5+'REIFENHAUSER n° 1 SITE 1'!$J5,"")</f>
        <v>41056.545675148147</v>
      </c>
      <c r="L5" s="20">
        <f>IFERROR('REIFENHAUSER n° 1 SITE 1'!$K5,"")/24</f>
        <v>1710.6894031311729</v>
      </c>
      <c r="M5" s="24">
        <f>G5+L5</f>
        <v>42765.939403131175</v>
      </c>
      <c r="N5" s="13">
        <f t="shared" ref="N5" si="1">IFERROR(WEEKNUM(M5),"")</f>
        <v>5</v>
      </c>
    </row>
    <row r="6" spans="1:14" x14ac:dyDescent="0.2">
      <c r="A6" s="13" t="s">
        <v>15</v>
      </c>
      <c r="B6" s="14">
        <v>30000</v>
      </c>
      <c r="C6" s="13" t="s">
        <v>20</v>
      </c>
      <c r="D6" s="15" t="s">
        <v>21</v>
      </c>
      <c r="E6" s="15" t="s">
        <v>22</v>
      </c>
      <c r="F6" s="15" t="s">
        <v>23</v>
      </c>
      <c r="G6" s="16">
        <f>M5</f>
        <v>42765.939403131175</v>
      </c>
      <c r="H6" s="17">
        <v>0.48299999999999998</v>
      </c>
      <c r="I6" s="14">
        <f>IFERROR('REIFENHAUSER n° 1 SITE 1'!$H6*'REIFENHAUSER n° 1 SITE 1'!$B6,"")</f>
        <v>14490</v>
      </c>
      <c r="J6" s="18">
        <f t="shared" ref="J6" si="2">IFERROR((I6*$E$1)/1440,"")</f>
        <v>6.7083333333333342E-2</v>
      </c>
      <c r="K6" s="19">
        <f>IFERROR('REIFENHAUSER n° 1 SITE 1'!$G6+'REIFENHAUSER n° 1 SITE 1'!$J6,"")</f>
        <v>42766.00648646451</v>
      </c>
      <c r="L6" s="20">
        <f>IFERROR('REIFENHAUSER n° 1 SITE 1'!$K6,"")</f>
        <v>42766.00648646451</v>
      </c>
      <c r="M6" s="24">
        <f t="shared" ref="M6" si="3">G6+L6</f>
        <v>85531.945889595692</v>
      </c>
      <c r="N6" s="13">
        <f t="shared" ref="N6" si="4">IFERROR(WEEKNUM(M6),"")</f>
        <v>10</v>
      </c>
    </row>
    <row r="8" spans="1:14" s="2" customFormat="1" x14ac:dyDescent="0.2">
      <c r="A8" s="2" t="s">
        <v>14</v>
      </c>
      <c r="B8" s="14">
        <v>20000</v>
      </c>
      <c r="C8" s="2" t="s">
        <v>16</v>
      </c>
      <c r="D8" s="21" t="s">
        <v>17</v>
      </c>
      <c r="E8" s="21" t="s">
        <v>18</v>
      </c>
      <c r="F8" s="21" t="s">
        <v>19</v>
      </c>
      <c r="G8" s="16">
        <v>41055.25</v>
      </c>
      <c r="H8" s="17">
        <v>13.993291600000001</v>
      </c>
      <c r="I8" s="22">
        <v>279865.83199999999</v>
      </c>
      <c r="J8" s="18">
        <v>2.2864855555555552</v>
      </c>
      <c r="K8" s="19">
        <v>41057.536485555553</v>
      </c>
      <c r="L8" s="20">
        <v>2.2864855555555552</v>
      </c>
      <c r="M8" s="25">
        <v>41057.536485555553</v>
      </c>
      <c r="N8" s="2">
        <f t="shared" ref="N8:N9" si="5">IFERROR(WEEKNUM(M8),"")</f>
        <v>22</v>
      </c>
    </row>
    <row r="9" spans="1:14" s="2" customFormat="1" x14ac:dyDescent="0.2">
      <c r="A9" s="2" t="s">
        <v>15</v>
      </c>
      <c r="B9" s="14">
        <v>30000</v>
      </c>
      <c r="C9" s="2" t="s">
        <v>20</v>
      </c>
      <c r="D9" s="21" t="s">
        <v>21</v>
      </c>
      <c r="E9" s="21" t="s">
        <v>22</v>
      </c>
      <c r="F9" s="21" t="s">
        <v>23</v>
      </c>
      <c r="G9" s="16">
        <v>41057.536485555553</v>
      </c>
      <c r="H9" s="17">
        <v>0.48299999999999998</v>
      </c>
      <c r="I9" s="22">
        <v>14490</v>
      </c>
      <c r="J9" s="18">
        <v>0.11838235294117647</v>
      </c>
      <c r="K9" s="19">
        <v>41057.654867908495</v>
      </c>
      <c r="L9" s="20">
        <v>0.11838235294117647</v>
      </c>
      <c r="M9" s="25">
        <v>41057.654867908495</v>
      </c>
      <c r="N9" s="2">
        <f t="shared" si="5"/>
        <v>22</v>
      </c>
    </row>
    <row r="12" spans="1:14" x14ac:dyDescent="0.2">
      <c r="B12" s="23" t="s">
        <v>24</v>
      </c>
      <c r="C12" s="23"/>
      <c r="D12" s="23"/>
      <c r="E12" s="23"/>
      <c r="F12" s="23"/>
      <c r="G12" s="23"/>
      <c r="H12" s="23"/>
      <c r="I12" s="23"/>
      <c r="J12" s="23"/>
    </row>
    <row r="13" spans="1:14" x14ac:dyDescent="0.2">
      <c r="B13" s="23" t="s">
        <v>25</v>
      </c>
      <c r="C13" s="23"/>
      <c r="D13" s="23"/>
      <c r="E13" s="23"/>
      <c r="F13" s="23"/>
      <c r="G13" s="23"/>
      <c r="H13" s="23"/>
      <c r="I13" s="23"/>
      <c r="J13" s="23"/>
    </row>
  </sheetData>
  <mergeCells count="2">
    <mergeCell ref="B12:J12"/>
    <mergeCell ref="B13:J13"/>
  </mergeCells>
  <conditionalFormatting sqref="I5:I6">
    <cfRule type="expression" dxfId="0" priority="11" stopIfTrue="1">
      <formula>SUM($I$5:$I$6)&gt;#REF!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REIFENHAUSER n° 1 SITE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PLANIFICATION 01</cp:lastModifiedBy>
  <cp:lastPrinted>2012-06-02T14:31:44Z</cp:lastPrinted>
  <dcterms:created xsi:type="dcterms:W3CDTF">2012-05-31T19:50:08Z</dcterms:created>
  <dcterms:modified xsi:type="dcterms:W3CDTF">2012-06-11T08:10:33Z</dcterms:modified>
</cp:coreProperties>
</file>