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15480" windowHeight="11640" activeTab="1"/>
  </bookViews>
  <sheets>
    <sheet name="Feuil2" sheetId="2" r:id="rId1"/>
    <sheet name="Feuil1" sheetId="1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18" i="1" l="1"/>
  <c r="A128" i="2" l="1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29" i="2" s="1"/>
  <c r="C96" i="2"/>
  <c r="C100" i="2" s="1"/>
  <c r="B94" i="2"/>
  <c r="B93" i="2"/>
  <c r="B92" i="2"/>
  <c r="B91" i="2"/>
  <c r="B90" i="2"/>
  <c r="B89" i="2"/>
  <c r="B88" i="2"/>
  <c r="B86" i="2"/>
  <c r="B85" i="2"/>
  <c r="B84" i="2"/>
  <c r="B83" i="2"/>
  <c r="B82" i="2"/>
  <c r="B81" i="2"/>
  <c r="B80" i="2"/>
  <c r="B78" i="2"/>
  <c r="B77" i="2"/>
  <c r="B76" i="2"/>
  <c r="B75" i="2"/>
  <c r="B74" i="2"/>
  <c r="B73" i="2"/>
  <c r="B72" i="2"/>
  <c r="C66" i="2"/>
  <c r="C68" i="2" s="1"/>
  <c r="B66" i="2"/>
  <c r="B68" i="2" s="1"/>
  <c r="C64" i="2"/>
  <c r="C65" i="2" s="1"/>
  <c r="B64" i="2"/>
  <c r="B65" i="2" s="1"/>
  <c r="C29" i="2"/>
  <c r="B29" i="2"/>
  <c r="C25" i="2"/>
  <c r="C26" i="2" s="1"/>
  <c r="B25" i="2"/>
  <c r="B26" i="2" s="1"/>
  <c r="C18" i="2"/>
  <c r="B18" i="2"/>
  <c r="C15" i="2"/>
  <c r="C16" i="2" s="1"/>
  <c r="B15" i="2"/>
  <c r="B16" i="2" s="1"/>
  <c r="C7" i="2"/>
  <c r="B7" i="2"/>
  <c r="B8" i="2" s="1"/>
  <c r="B17" i="2" s="1"/>
  <c r="B33" i="2" s="1"/>
  <c r="C18" i="1"/>
  <c r="B7" i="1"/>
  <c r="C8" i="1" s="1"/>
  <c r="C7" i="1"/>
  <c r="B15" i="1"/>
  <c r="C15" i="1"/>
  <c r="B16" i="1"/>
  <c r="C16" i="1"/>
  <c r="B25" i="1"/>
  <c r="C25" i="1"/>
  <c r="C26" i="1" s="1"/>
  <c r="B26" i="1"/>
  <c r="B31" i="1" s="1"/>
  <c r="B98" i="1" s="1"/>
  <c r="B29" i="1"/>
  <c r="C29" i="1"/>
  <c r="B64" i="1"/>
  <c r="C64" i="1"/>
  <c r="C65" i="1" s="1"/>
  <c r="B65" i="1"/>
  <c r="B66" i="1"/>
  <c r="B68" i="1" s="1"/>
  <c r="B70" i="1" s="1"/>
  <c r="C66" i="1"/>
  <c r="C68" i="1" s="1"/>
  <c r="C96" i="1"/>
  <c r="C100" i="1" s="1"/>
  <c r="C17" i="1" l="1"/>
  <c r="C33" i="1" s="1"/>
  <c r="B34" i="2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31" i="2"/>
  <c r="B98" i="2" s="1"/>
  <c r="B70" i="2"/>
  <c r="C31" i="2"/>
  <c r="C98" i="2" s="1"/>
  <c r="C70" i="2"/>
  <c r="C8" i="2"/>
  <c r="C31" i="1"/>
  <c r="C98" i="1" s="1"/>
  <c r="C70" i="1"/>
  <c r="C60" i="1"/>
  <c r="B8" i="1"/>
  <c r="B60" i="1" s="1"/>
  <c r="B75" i="1" s="1"/>
  <c r="B93" i="1" l="1"/>
  <c r="B85" i="1"/>
  <c r="B95" i="1"/>
  <c r="B91" i="1"/>
  <c r="B87" i="1"/>
  <c r="B83" i="1"/>
  <c r="B79" i="1"/>
  <c r="B74" i="1"/>
  <c r="B78" i="1"/>
  <c r="B82" i="1"/>
  <c r="B86" i="1"/>
  <c r="B90" i="1"/>
  <c r="B94" i="1"/>
  <c r="B76" i="1"/>
  <c r="B80" i="1"/>
  <c r="B84" i="1"/>
  <c r="B88" i="1"/>
  <c r="B92" i="1"/>
  <c r="B72" i="1"/>
  <c r="B89" i="1"/>
  <c r="B81" i="1"/>
  <c r="B77" i="1"/>
  <c r="B73" i="1"/>
  <c r="B57" i="2"/>
  <c r="B99" i="2" s="1"/>
  <c r="C60" i="2"/>
  <c r="C17" i="2"/>
  <c r="C33" i="2" s="1"/>
  <c r="B95" i="2"/>
  <c r="B87" i="2"/>
  <c r="B79" i="2"/>
  <c r="B17" i="1"/>
  <c r="B33" i="1" s="1"/>
  <c r="C105" i="1"/>
  <c r="C34" i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/>
  <c r="B96" i="1" l="1"/>
  <c r="B100" i="1" s="1"/>
  <c r="B34" i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96" i="2"/>
  <c r="B100" i="2" s="1"/>
  <c r="B102" i="2" s="1"/>
  <c r="C34" i="2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B105" i="1"/>
  <c r="C99" i="1"/>
  <c r="C102" i="1" s="1"/>
  <c r="C106" i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B106" i="1" l="1"/>
  <c r="D106" i="1" s="1"/>
  <c r="B57" i="1"/>
  <c r="B99" i="1" s="1"/>
  <c r="B102" i="1" s="1"/>
  <c r="D105" i="1"/>
  <c r="C57" i="2"/>
  <c r="C99" i="2" s="1"/>
  <c r="C102" i="2" s="1"/>
  <c r="B107" i="1" l="1"/>
  <c r="B108" i="1" l="1"/>
  <c r="D107" i="1"/>
  <c r="B109" i="1" l="1"/>
  <c r="D108" i="1"/>
  <c r="B110" i="1" l="1"/>
  <c r="D109" i="1"/>
  <c r="B111" i="1" l="1"/>
  <c r="D110" i="1"/>
  <c r="D111" i="1" l="1"/>
  <c r="B112" i="1"/>
  <c r="D112" i="1" l="1"/>
  <c r="B113" i="1"/>
  <c r="D113" i="1" l="1"/>
  <c r="B114" i="1"/>
  <c r="B115" i="1" l="1"/>
  <c r="D114" i="1"/>
  <c r="B116" i="1" l="1"/>
  <c r="D115" i="1"/>
  <c r="D116" i="1" l="1"/>
  <c r="B117" i="1"/>
  <c r="D117" i="1" l="1"/>
  <c r="B118" i="1"/>
  <c r="D118" i="1" l="1"/>
  <c r="B119" i="1"/>
  <c r="D119" i="1" l="1"/>
  <c r="B120" i="1"/>
  <c r="B121" i="1" l="1"/>
  <c r="D120" i="1"/>
  <c r="B122" i="1" l="1"/>
  <c r="D121" i="1"/>
  <c r="B123" i="1" l="1"/>
  <c r="D122" i="1"/>
  <c r="D123" i="1" l="1"/>
  <c r="B124" i="1"/>
  <c r="D124" i="1" l="1"/>
  <c r="B125" i="1"/>
  <c r="D125" i="1" l="1"/>
  <c r="B126" i="1"/>
  <c r="B127" i="1" l="1"/>
  <c r="D126" i="1"/>
  <c r="B128" i="1" l="1"/>
  <c r="D128" i="1" s="1"/>
  <c r="D127" i="1"/>
  <c r="D129" i="1" l="1"/>
  <c r="C129" i="1" s="1"/>
  <c r="C103" i="2" s="1"/>
</calcChain>
</file>

<file path=xl/sharedStrings.xml><?xml version="1.0" encoding="utf-8"?>
<sst xmlns="http://schemas.openxmlformats.org/spreadsheetml/2006/main" count="220" uniqueCount="123">
  <si>
    <t>Données de base</t>
  </si>
  <si>
    <t>nombre d'heures d'allumage par jour</t>
  </si>
  <si>
    <t>nombre de jours d'allumage par an</t>
  </si>
  <si>
    <t>nombre d'heures d'allumage par an</t>
  </si>
  <si>
    <t>nb de luminaires de même type dans le local</t>
  </si>
  <si>
    <t>nombre de lampes par luminaire</t>
  </si>
  <si>
    <t>nombre de ballasts par luminaire</t>
  </si>
  <si>
    <t>puissance d'une lampe du luminaire (W)</t>
  </si>
  <si>
    <t>puissance du ballast (W)</t>
  </si>
  <si>
    <t>durée de vie d'une lampe (h)</t>
  </si>
  <si>
    <t>puissance de luminaire (lampe + ballast) (W)</t>
  </si>
  <si>
    <t>puissance totale installé pour l'ensemble du local (W)</t>
  </si>
  <si>
    <t>augmentation de l'électricité année 2 (%)</t>
  </si>
  <si>
    <t>hypothèse augmentation annuelle électricité après année 2 (%)</t>
  </si>
  <si>
    <t>taux horaire de la main d'œuvre (€/h)</t>
  </si>
  <si>
    <t>nb de techniciens (installation + maintenance)</t>
  </si>
  <si>
    <t xml:space="preserve">Investissement </t>
  </si>
  <si>
    <t>temps d'installation par luminaire (min)</t>
  </si>
  <si>
    <t>temps total d'installation des lumières (heures)</t>
  </si>
  <si>
    <t>coût total d'installation (€)</t>
  </si>
  <si>
    <t>coût d'une lampe (€)</t>
  </si>
  <si>
    <t>coût total des luminaires équipés (€)</t>
  </si>
  <si>
    <t>Investissement total (fourniture et pose) (€)</t>
  </si>
  <si>
    <t>Fonctionnement</t>
  </si>
  <si>
    <t>coût de consommation d'énergie : année 1</t>
  </si>
  <si>
    <t>coût de consommation d'énergie : année 2</t>
  </si>
  <si>
    <t>coût de consommation d'énergie : année 3</t>
  </si>
  <si>
    <t>coût de consommation d'énergie : année 4</t>
  </si>
  <si>
    <t>coût de consommation d'énergie : année 5</t>
  </si>
  <si>
    <t>coût de consommation d'énergie : année 6</t>
  </si>
  <si>
    <t>coût de consommation d'énergie : année 7</t>
  </si>
  <si>
    <t>coût de consommation d'énergie : année 8</t>
  </si>
  <si>
    <t>coût de consommation d'énergie : année 9</t>
  </si>
  <si>
    <t>coût de consommation d'énergie : année 10</t>
  </si>
  <si>
    <t>coût de consommation d'énergie : année 11</t>
  </si>
  <si>
    <t>coût de consommation d'énergie : année 12</t>
  </si>
  <si>
    <t>coût de consommation d'énergie : année 13</t>
  </si>
  <si>
    <t>coût de consommation d'énergie : année 14</t>
  </si>
  <si>
    <t>coût de consommation d'énergie : année 15</t>
  </si>
  <si>
    <t>coût de consommation d'énergie : année 16</t>
  </si>
  <si>
    <t>coût de consommation d'énergie : année 17</t>
  </si>
  <si>
    <t>coût de consommation d'énergie : année 18</t>
  </si>
  <si>
    <t>coût de consommation d'énergie : année 19</t>
  </si>
  <si>
    <t>coût de consommation d'énergie : année 20</t>
  </si>
  <si>
    <t>coût de consommation d'énergie : année 21</t>
  </si>
  <si>
    <t>coût de consommation d'énergie : année 22</t>
  </si>
  <si>
    <t>coût de consommation d'énergie : année 23</t>
  </si>
  <si>
    <t>coût de consommation d'énergie : année 24</t>
  </si>
  <si>
    <t>coût énergie sur 24 ans</t>
  </si>
  <si>
    <t>Maintenance</t>
  </si>
  <si>
    <t>calcul de la périodicité des interventions</t>
  </si>
  <si>
    <t>périodicité des interventions de maintenance (années)</t>
  </si>
  <si>
    <t>calcul d'une opération unique de remplacement des lampes</t>
  </si>
  <si>
    <t>temps d'intervention par lampe (min)</t>
  </si>
  <si>
    <t>temps total d'intervention pour toutes les lampes (heures)</t>
  </si>
  <si>
    <t>coût personnel maintenance (€) pour le remplacement une fois</t>
  </si>
  <si>
    <t>nombre de lampes à remplacer par opération</t>
  </si>
  <si>
    <t>coût unitaire d'une lampe</t>
  </si>
  <si>
    <t>coût des lampes à remplacer à chaque maintenance</t>
  </si>
  <si>
    <t>coût total d'une opération de maintenance</t>
  </si>
  <si>
    <t>coût maintenance année 1</t>
  </si>
  <si>
    <t>coût maintenance année 2</t>
  </si>
  <si>
    <t>coût maintenance année 3</t>
  </si>
  <si>
    <t>coût maintenance année 4</t>
  </si>
  <si>
    <t>coût maintenance année 5</t>
  </si>
  <si>
    <t>coût maintenance année 6</t>
  </si>
  <si>
    <t>coût maintenance année 7</t>
  </si>
  <si>
    <t>coût maintenance année 8</t>
  </si>
  <si>
    <t>coût maintenance année 9</t>
  </si>
  <si>
    <t>coût maintenance année 10</t>
  </si>
  <si>
    <t>coût maintenance année 11</t>
  </si>
  <si>
    <t>coût maintenance année 12</t>
  </si>
  <si>
    <t>coût maintenance année 13</t>
  </si>
  <si>
    <t>coût maintenance année 14</t>
  </si>
  <si>
    <t>coût maintenance année 15</t>
  </si>
  <si>
    <t>coût maintenance année 16</t>
  </si>
  <si>
    <t>coût maintenance année 17</t>
  </si>
  <si>
    <t>coût maintenance année 18</t>
  </si>
  <si>
    <t>coût maintenance année 19</t>
  </si>
  <si>
    <t>coût maintenance année 20</t>
  </si>
  <si>
    <t>coût maintenance année 21</t>
  </si>
  <si>
    <t>coût maintenance année 22</t>
  </si>
  <si>
    <t>coût maintenance année 23</t>
  </si>
  <si>
    <t>coût maintenance année 24</t>
  </si>
  <si>
    <t>coût maintenance sur 24 ans</t>
  </si>
  <si>
    <t>Récapitulatif : coût global</t>
  </si>
  <si>
    <t xml:space="preserve">investissement </t>
  </si>
  <si>
    <t>fonctionnement sur 24 ans</t>
  </si>
  <si>
    <t>maintenance sur 24 ans</t>
  </si>
  <si>
    <t>coût global sur 24 ans</t>
  </si>
  <si>
    <t>Récapitulatif : amortissement</t>
  </si>
  <si>
    <t>Cumul (insvestissement + fonctionnement+ maintenance) année 1</t>
  </si>
  <si>
    <t>Cumul (année 1 + fonctionnement + maintenance) année 2</t>
  </si>
  <si>
    <t>Cumul (année 2 + fonctionnement + maintenance) année 3</t>
  </si>
  <si>
    <t>Cumul (année 3 + fonctionnement + maintenance) année 4</t>
  </si>
  <si>
    <t>Cumul (année 4 + fonctionnement + maintenance) année 5</t>
  </si>
  <si>
    <t>Cumul (année 5 + fonctionnement + maintenance) année 6</t>
  </si>
  <si>
    <t>Cumul (année 6 + fonctionnement + maintenance) année 7</t>
  </si>
  <si>
    <t>Cumul (année 7 + fonctionnement + maintenance) année 8</t>
  </si>
  <si>
    <t>Cumul (année 8 + fonctionnement + maintenance) année 9</t>
  </si>
  <si>
    <t>Cumul (année 9 + fonctionnement + maintenance) année 10</t>
  </si>
  <si>
    <t>Cumul (année 10 + fonctionnement + maintenance) année 11</t>
  </si>
  <si>
    <t>Cumul (année 11 + fonctionnement + maintenance) année 12</t>
  </si>
  <si>
    <t>Cumul (année 12 + fonctionnement + maintenance) année 13</t>
  </si>
  <si>
    <t>Cumul (année 13 + fonctionnement + maintenance) année 14</t>
  </si>
  <si>
    <t>Cumul (année 14 + fonctionnement + maintenance) année 15</t>
  </si>
  <si>
    <t>Cumul (année 15 + fonctionnement + maintenance) année 16</t>
  </si>
  <si>
    <t>Cumul (année 16 + fonctionnement + maintenance) année 17</t>
  </si>
  <si>
    <t>Cumul (année 17 + fonctionnement + maintenance) année 18</t>
  </si>
  <si>
    <t>Cumul (année 18 + fonctionnement + maintenance) année 19</t>
  </si>
  <si>
    <t>Cumul (année 19 + fonctionnement + maintenance) année 20</t>
  </si>
  <si>
    <t>Cumul (année 20 + fonctionnement + maintenance) année 21</t>
  </si>
  <si>
    <t>Cumul (année 21 + fonctionnement + maintenance) année 22</t>
  </si>
  <si>
    <t>Cumul (année 22 + fonctionnement + maintenance) année 23</t>
  </si>
  <si>
    <t>Cumul (année 23 + fonctionnement + maintenance) année 24</t>
  </si>
  <si>
    <t>Retour sur investissement</t>
  </si>
  <si>
    <t>solution existante</t>
  </si>
  <si>
    <t>lampe fluocompacte</t>
  </si>
  <si>
    <t>lampe LED</t>
  </si>
  <si>
    <t>couloir s108</t>
  </si>
  <si>
    <t>$</t>
  </si>
  <si>
    <t>consommation électrique annuelle du local (KWh)</t>
  </si>
  <si>
    <t>prix de l'électricité TTC année 1 (€/KWh)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</si>
</sst>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#"/>
  </numFmts>
  <fonts count="7" x14ac:knownFonts="1">
    <font>
      <sz val="10"/>
      <name val="Arial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u/>
      <sz val="10"/>
      <name val="Arial"/>
      <family val="2"/>
    </font>
    <font>
      <sz val="10"/>
      <name val="Arial Unicode MS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Protection="1"/>
    <xf numFmtId="0" fontId="0" fillId="0" borderId="1" xfId="0" applyBorder="1" applyProtection="1"/>
    <xf numFmtId="0" fontId="0" fillId="0" borderId="2" xfId="0" applyFill="1" applyBorder="1" applyAlignment="1">
      <alignment horizontal="center"/>
    </xf>
    <xf numFmtId="0" fontId="1" fillId="2" borderId="3" xfId="0" applyFont="1" applyFill="1" applyBorder="1" applyProtection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2" fillId="0" borderId="0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2" fontId="3" fillId="0" borderId="13" xfId="0" applyNumberFormat="1" applyFont="1" applyFill="1" applyBorder="1" applyAlignment="1">
      <alignment horizontal="center"/>
    </xf>
    <xf numFmtId="0" fontId="0" fillId="0" borderId="7" xfId="0" applyBorder="1" applyAlignment="1" applyProtection="1">
      <alignment wrapText="1"/>
    </xf>
    <xf numFmtId="0" fontId="0" fillId="0" borderId="16" xfId="0" applyFill="1" applyBorder="1" applyAlignment="1">
      <alignment wrapText="1"/>
    </xf>
    <xf numFmtId="0" fontId="0" fillId="0" borderId="17" xfId="0" applyFill="1" applyBorder="1" applyAlignment="1">
      <alignment wrapText="1"/>
    </xf>
    <xf numFmtId="0" fontId="0" fillId="0" borderId="10" xfId="0" applyFill="1" applyBorder="1" applyAlignment="1">
      <alignment wrapText="1"/>
    </xf>
    <xf numFmtId="0" fontId="0" fillId="0" borderId="0" xfId="0" applyAlignment="1">
      <alignment wrapText="1"/>
    </xf>
    <xf numFmtId="164" fontId="0" fillId="0" borderId="0" xfId="0" applyNumberForma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164" fontId="2" fillId="0" borderId="13" xfId="0" applyNumberFormat="1" applyFont="1" applyFill="1" applyBorder="1" applyAlignment="1">
      <alignment horizontal="center"/>
    </xf>
    <xf numFmtId="164" fontId="3" fillId="0" borderId="6" xfId="0" applyNumberFormat="1" applyFont="1" applyFill="1" applyBorder="1" applyAlignment="1">
      <alignment horizontal="center"/>
    </xf>
    <xf numFmtId="164" fontId="0" fillId="0" borderId="11" xfId="0" applyNumberFormat="1" applyFill="1" applyBorder="1" applyAlignment="1">
      <alignment horizontal="center"/>
    </xf>
    <xf numFmtId="164" fontId="3" fillId="0" borderId="13" xfId="0" applyNumberFormat="1" applyFont="1" applyFill="1" applyBorder="1" applyAlignment="1">
      <alignment horizontal="center"/>
    </xf>
    <xf numFmtId="164" fontId="0" fillId="0" borderId="13" xfId="0" applyNumberForma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164" fontId="2" fillId="0" borderId="11" xfId="0" applyNumberFormat="1" applyFont="1" applyFill="1" applyBorder="1" applyAlignment="1">
      <alignment horizontal="center"/>
    </xf>
    <xf numFmtId="1" fontId="2" fillId="0" borderId="0" xfId="0" applyNumberFormat="1" applyFont="1" applyFill="1" applyBorder="1" applyAlignment="1">
      <alignment horizontal="center"/>
    </xf>
    <xf numFmtId="164" fontId="5" fillId="0" borderId="0" xfId="0" applyNumberFormat="1" applyFont="1"/>
    <xf numFmtId="165" fontId="0" fillId="0" borderId="0" xfId="0" applyNumberFormat="1" applyFill="1" applyBorder="1" applyAlignment="1">
      <alignment horizontal="center"/>
    </xf>
    <xf numFmtId="0" fontId="2" fillId="7" borderId="14" xfId="0" applyFont="1" applyFill="1" applyBorder="1" applyAlignment="1" applyProtection="1">
      <alignment wrapText="1"/>
    </xf>
    <xf numFmtId="165" fontId="2" fillId="8" borderId="15" xfId="0" applyNumberFormat="1" applyFont="1" applyFill="1" applyBorder="1" applyAlignment="1">
      <alignment horizontal="center" wrapText="1"/>
    </xf>
    <xf numFmtId="164" fontId="2" fillId="9" borderId="0" xfId="0" applyNumberFormat="1" applyFont="1" applyFill="1" applyAlignment="1">
      <alignment wrapText="1"/>
    </xf>
    <xf numFmtId="0" fontId="2" fillId="2" borderId="8" xfId="0" applyFont="1" applyFill="1" applyBorder="1" applyProtection="1"/>
    <xf numFmtId="0" fontId="0" fillId="2" borderId="8" xfId="0" applyFill="1" applyBorder="1" applyProtection="1"/>
    <xf numFmtId="0" fontId="6" fillId="2" borderId="8" xfId="0" applyFont="1" applyFill="1" applyBorder="1" applyProtection="1"/>
    <xf numFmtId="0" fontId="1" fillId="3" borderId="9" xfId="0" applyFont="1" applyFill="1" applyBorder="1" applyProtection="1"/>
    <xf numFmtId="0" fontId="0" fillId="3" borderId="9" xfId="0" applyFill="1" applyBorder="1" applyProtection="1"/>
    <xf numFmtId="0" fontId="0" fillId="3" borderId="8" xfId="0" applyFill="1" applyBorder="1" applyProtection="1"/>
    <xf numFmtId="0" fontId="2" fillId="3" borderId="8" xfId="0" applyFont="1" applyFill="1" applyBorder="1" applyProtection="1"/>
    <xf numFmtId="0" fontId="2" fillId="3" borderId="12" xfId="0" applyFont="1" applyFill="1" applyBorder="1" applyProtection="1"/>
    <xf numFmtId="0" fontId="3" fillId="3" borderId="4" xfId="0" applyFont="1" applyFill="1" applyBorder="1" applyProtection="1"/>
    <xf numFmtId="0" fontId="1" fillId="4" borderId="9" xfId="0" applyFont="1" applyFill="1" applyBorder="1" applyProtection="1"/>
    <xf numFmtId="0" fontId="2" fillId="4" borderId="8" xfId="0" applyFont="1" applyFill="1" applyBorder="1" applyProtection="1"/>
    <xf numFmtId="0" fontId="3" fillId="4" borderId="12" xfId="0" applyFont="1" applyFill="1" applyBorder="1" applyProtection="1"/>
    <xf numFmtId="0" fontId="1" fillId="5" borderId="8" xfId="0" applyFont="1" applyFill="1" applyBorder="1" applyProtection="1"/>
    <xf numFmtId="0" fontId="4" fillId="5" borderId="9" xfId="0" applyFont="1" applyFill="1" applyBorder="1" applyProtection="1"/>
    <xf numFmtId="0" fontId="0" fillId="5" borderId="8" xfId="0" applyFill="1" applyBorder="1" applyProtection="1"/>
    <xf numFmtId="0" fontId="0" fillId="5" borderId="12" xfId="0" applyFill="1" applyBorder="1" applyProtection="1"/>
    <xf numFmtId="0" fontId="2" fillId="5" borderId="8" xfId="0" applyFont="1" applyFill="1" applyBorder="1" applyProtection="1"/>
    <xf numFmtId="0" fontId="3" fillId="5" borderId="12" xfId="0" applyFont="1" applyFill="1" applyBorder="1" applyProtection="1"/>
    <xf numFmtId="0" fontId="3" fillId="5" borderId="9" xfId="0" applyFont="1" applyFill="1" applyBorder="1" applyProtection="1"/>
    <xf numFmtId="0" fontId="3" fillId="5" borderId="8" xfId="0" applyFont="1" applyFill="1" applyBorder="1" applyProtection="1"/>
    <xf numFmtId="0" fontId="1" fillId="6" borderId="9" xfId="0" applyFont="1" applyFill="1" applyBorder="1" applyProtection="1"/>
    <xf numFmtId="0" fontId="2" fillId="6" borderId="9" xfId="0" applyFont="1" applyFill="1" applyBorder="1" applyProtection="1"/>
    <xf numFmtId="0" fontId="2" fillId="6" borderId="8" xfId="0" applyFont="1" applyFill="1" applyBorder="1" applyProtection="1"/>
    <xf numFmtId="0" fontId="2" fillId="6" borderId="12" xfId="0" applyFont="1" applyFill="1" applyBorder="1" applyProtection="1"/>
    <xf numFmtId="0" fontId="3" fillId="6" borderId="4" xfId="0" applyFont="1" applyFill="1" applyBorder="1" applyProtection="1"/>
    <xf numFmtId="0" fontId="1" fillId="7" borderId="8" xfId="0" applyFont="1" applyFill="1" applyBorder="1" applyProtection="1"/>
    <xf numFmtId="0" fontId="2" fillId="7" borderId="8" xfId="0" applyFont="1" applyFill="1" applyBorder="1" applyProtection="1"/>
    <xf numFmtId="0" fontId="2" fillId="8" borderId="20" xfId="0" applyFont="1" applyFill="1" applyBorder="1" applyAlignment="1">
      <alignment wrapText="1"/>
    </xf>
    <xf numFmtId="0" fontId="2" fillId="0" borderId="19" xfId="0" applyFont="1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19" xfId="0" applyBorder="1" applyAlignment="1">
      <alignment horizontal="center"/>
    </xf>
    <xf numFmtId="164" fontId="0" fillId="0" borderId="19" xfId="0" applyNumberFormat="1" applyFill="1" applyBorder="1" applyAlignment="1">
      <alignment horizontal="center"/>
    </xf>
    <xf numFmtId="164" fontId="2" fillId="0" borderId="19" xfId="0" applyNumberFormat="1" applyFont="1" applyFill="1" applyBorder="1" applyAlignment="1">
      <alignment horizontal="center"/>
    </xf>
    <xf numFmtId="164" fontId="3" fillId="0" borderId="19" xfId="0" applyNumberFormat="1" applyFont="1" applyFill="1" applyBorder="1" applyAlignment="1">
      <alignment horizontal="center"/>
    </xf>
    <xf numFmtId="2" fontId="3" fillId="0" borderId="19" xfId="0" applyNumberFormat="1" applyFont="1" applyFill="1" applyBorder="1" applyAlignment="1">
      <alignment horizontal="center"/>
    </xf>
    <xf numFmtId="1" fontId="2" fillId="0" borderId="19" xfId="0" applyNumberFormat="1" applyFont="1" applyFill="1" applyBorder="1" applyAlignment="1">
      <alignment horizontal="center"/>
    </xf>
    <xf numFmtId="0" fontId="5" fillId="0" borderId="19" xfId="0" applyFont="1" applyBorder="1"/>
    <xf numFmtId="164" fontId="2" fillId="0" borderId="19" xfId="0" applyNumberFormat="1" applyFont="1" applyFill="1" applyBorder="1" applyAlignment="1"/>
    <xf numFmtId="164" fontId="3" fillId="0" borderId="19" xfId="0" applyNumberFormat="1" applyFont="1" applyFill="1" applyBorder="1" applyAlignment="1"/>
    <xf numFmtId="164" fontId="5" fillId="0" borderId="19" xfId="0" applyNumberFormat="1" applyFont="1" applyBorder="1"/>
    <xf numFmtId="0" fontId="2" fillId="9" borderId="0" xfId="0" applyFont="1" applyFill="1" applyAlignment="1">
      <alignment wrapText="1"/>
    </xf>
    <xf numFmtId="0" fontId="0" fillId="0" borderId="18" xfId="0" applyFill="1" applyBorder="1" applyAlignment="1">
      <alignment horizontal="center"/>
    </xf>
    <xf numFmtId="0" fontId="0" fillId="0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29"/>
  <sheetViews>
    <sheetView topLeftCell="A76" workbookViewId="0">
      <selection activeCell="A105" sqref="A105"/>
    </sheetView>
  </sheetViews>
  <sheetFormatPr baseColWidth="10" defaultRowHeight="12.75" x14ac:dyDescent="0.2"/>
  <cols>
    <col min="1" max="1" width="58.140625" customWidth="1"/>
    <col min="2" max="2" width="20" customWidth="1"/>
    <col min="3" max="3" width="17.28515625" customWidth="1"/>
  </cols>
  <sheetData>
    <row r="2" spans="1:3" ht="13.5" thickBot="1" x14ac:dyDescent="0.25">
      <c r="A2" s="1"/>
    </row>
    <row r="3" spans="1:3" x14ac:dyDescent="0.2">
      <c r="A3" s="2"/>
      <c r="B3" s="75" t="s">
        <v>119</v>
      </c>
      <c r="C3" s="76"/>
    </row>
    <row r="4" spans="1:3" x14ac:dyDescent="0.2">
      <c r="A4" s="14"/>
      <c r="B4" s="15" t="s">
        <v>117</v>
      </c>
      <c r="C4" s="16" t="s">
        <v>118</v>
      </c>
    </row>
    <row r="5" spans="1:3" ht="15.75" x14ac:dyDescent="0.25">
      <c r="A5" s="4" t="s">
        <v>0</v>
      </c>
      <c r="B5" s="5"/>
      <c r="C5" s="6"/>
    </row>
    <row r="6" spans="1:3" x14ac:dyDescent="0.2">
      <c r="A6" s="34" t="s">
        <v>1</v>
      </c>
      <c r="B6" s="62">
        <v>4</v>
      </c>
      <c r="C6" s="62">
        <v>4</v>
      </c>
    </row>
    <row r="7" spans="1:3" x14ac:dyDescent="0.2">
      <c r="A7" s="35" t="s">
        <v>2</v>
      </c>
      <c r="B7" s="63">
        <f>(33*4.5)</f>
        <v>148.5</v>
      </c>
      <c r="C7" s="63">
        <f t="shared" ref="C7" si="0">(33*4.5)</f>
        <v>148.5</v>
      </c>
    </row>
    <row r="8" spans="1:3" x14ac:dyDescent="0.2">
      <c r="A8" s="35" t="s">
        <v>3</v>
      </c>
      <c r="B8" s="63">
        <f>B6*$B$7</f>
        <v>594</v>
      </c>
      <c r="C8" s="63">
        <f t="shared" ref="C8" si="1">C6*$B$7</f>
        <v>594</v>
      </c>
    </row>
    <row r="9" spans="1:3" x14ac:dyDescent="0.2">
      <c r="A9" s="34" t="s">
        <v>4</v>
      </c>
      <c r="B9" s="62">
        <v>22</v>
      </c>
      <c r="C9" s="62">
        <v>11</v>
      </c>
    </row>
    <row r="10" spans="1:3" x14ac:dyDescent="0.2">
      <c r="A10" s="35" t="s">
        <v>5</v>
      </c>
      <c r="B10" s="63">
        <v>1</v>
      </c>
      <c r="C10" s="63">
        <v>1</v>
      </c>
    </row>
    <row r="11" spans="1:3" x14ac:dyDescent="0.2">
      <c r="A11" s="35" t="s">
        <v>6</v>
      </c>
      <c r="B11" s="63">
        <v>1</v>
      </c>
      <c r="C11" s="63">
        <v>0</v>
      </c>
    </row>
    <row r="12" spans="1:3" x14ac:dyDescent="0.2">
      <c r="A12" s="35" t="s">
        <v>7</v>
      </c>
      <c r="B12" s="63">
        <v>40</v>
      </c>
      <c r="C12" s="63">
        <v>9</v>
      </c>
    </row>
    <row r="13" spans="1:3" x14ac:dyDescent="0.2">
      <c r="A13" s="35" t="s">
        <v>8</v>
      </c>
      <c r="B13" s="63">
        <v>5</v>
      </c>
      <c r="C13" s="63"/>
    </row>
    <row r="14" spans="1:3" x14ac:dyDescent="0.2">
      <c r="A14" s="34" t="s">
        <v>9</v>
      </c>
      <c r="B14" s="62">
        <v>5000</v>
      </c>
      <c r="C14" s="62">
        <v>200</v>
      </c>
    </row>
    <row r="15" spans="1:3" x14ac:dyDescent="0.2">
      <c r="A15" s="35" t="s">
        <v>10</v>
      </c>
      <c r="B15" s="63">
        <f>B12*B10+B13*B11</f>
        <v>45</v>
      </c>
      <c r="C15" s="63">
        <f t="shared" ref="C15" si="2">C12*C10+C13*C11</f>
        <v>9</v>
      </c>
    </row>
    <row r="16" spans="1:3" x14ac:dyDescent="0.2">
      <c r="A16" s="34" t="s">
        <v>11</v>
      </c>
      <c r="B16" s="62">
        <f>B15*B9</f>
        <v>990</v>
      </c>
      <c r="C16" s="62">
        <f t="shared" ref="C16" si="3">C15*C9</f>
        <v>99</v>
      </c>
    </row>
    <row r="17" spans="1:3" x14ac:dyDescent="0.2">
      <c r="A17" s="34" t="s">
        <v>121</v>
      </c>
      <c r="B17" s="62">
        <f>B8*B16/1000</f>
        <v>588.05999999999995</v>
      </c>
      <c r="C17" s="62">
        <f>C8*C16/1000</f>
        <v>58.805999999999997</v>
      </c>
    </row>
    <row r="18" spans="1:3" x14ac:dyDescent="0.2">
      <c r="A18" s="36" t="s">
        <v>122</v>
      </c>
      <c r="B18" s="64">
        <f>((0.5*4.03)+(7.56*0.5*2/3)+(14.88*0.5/3))/100</f>
        <v>7.0150000000000004E-2</v>
      </c>
      <c r="C18" s="64">
        <f>((0.5*4.03)+(7.56*0.5*2/3)+(14.88*0.5/3))/100</f>
        <v>7.0150000000000004E-2</v>
      </c>
    </row>
    <row r="19" spans="1:3" x14ac:dyDescent="0.2">
      <c r="A19" s="35" t="s">
        <v>12</v>
      </c>
      <c r="B19" s="64">
        <v>30</v>
      </c>
      <c r="C19" s="64">
        <v>30</v>
      </c>
    </row>
    <row r="20" spans="1:3" x14ac:dyDescent="0.2">
      <c r="A20" s="35" t="s">
        <v>13</v>
      </c>
      <c r="B20" s="64">
        <v>5</v>
      </c>
      <c r="C20" s="64">
        <v>5</v>
      </c>
    </row>
    <row r="21" spans="1:3" x14ac:dyDescent="0.2">
      <c r="A21" s="35" t="s">
        <v>14</v>
      </c>
      <c r="B21" s="64">
        <v>50</v>
      </c>
      <c r="C21" s="64">
        <v>50</v>
      </c>
    </row>
    <row r="22" spans="1:3" x14ac:dyDescent="0.2">
      <c r="A22" s="35" t="s">
        <v>15</v>
      </c>
      <c r="B22" s="64">
        <v>1</v>
      </c>
      <c r="C22" s="64">
        <v>1</v>
      </c>
    </row>
    <row r="23" spans="1:3" ht="15.75" x14ac:dyDescent="0.25">
      <c r="A23" s="37" t="s">
        <v>16</v>
      </c>
      <c r="B23" s="64"/>
      <c r="C23" s="64"/>
    </row>
    <row r="24" spans="1:3" x14ac:dyDescent="0.2">
      <c r="A24" s="38" t="s">
        <v>17</v>
      </c>
      <c r="B24" s="64">
        <v>5</v>
      </c>
      <c r="C24" s="64">
        <v>5</v>
      </c>
    </row>
    <row r="25" spans="1:3" x14ac:dyDescent="0.2">
      <c r="A25" s="39" t="s">
        <v>18</v>
      </c>
      <c r="B25" s="65">
        <f>$B$24*B9/60</f>
        <v>1.8333333333333333</v>
      </c>
      <c r="C25" s="65">
        <f>$B$24*C9/60</f>
        <v>0.91666666666666663</v>
      </c>
    </row>
    <row r="26" spans="1:3" x14ac:dyDescent="0.2">
      <c r="A26" s="40" t="s">
        <v>19</v>
      </c>
      <c r="B26" s="66">
        <f>B25*$B$21*$B$22</f>
        <v>91.666666666666657</v>
      </c>
      <c r="C26" s="66">
        <f t="shared" ref="C26" si="4">C25*$B$21*$B$22</f>
        <v>45.833333333333329</v>
      </c>
    </row>
    <row r="27" spans="1:3" x14ac:dyDescent="0.2">
      <c r="A27" s="41"/>
      <c r="B27" s="66"/>
      <c r="C27" s="66"/>
    </row>
    <row r="28" spans="1:3" x14ac:dyDescent="0.2">
      <c r="A28" s="39" t="s">
        <v>20</v>
      </c>
      <c r="B28" s="65">
        <v>10</v>
      </c>
      <c r="C28" s="65">
        <v>50</v>
      </c>
    </row>
    <row r="29" spans="1:3" x14ac:dyDescent="0.2">
      <c r="A29" s="40" t="s">
        <v>21</v>
      </c>
      <c r="B29" s="66">
        <f t="shared" ref="B29:C29" si="5">B28*B9</f>
        <v>220</v>
      </c>
      <c r="C29" s="66">
        <f t="shared" si="5"/>
        <v>550</v>
      </c>
    </row>
    <row r="30" spans="1:3" x14ac:dyDescent="0.2">
      <c r="A30" s="40"/>
      <c r="B30" s="65"/>
      <c r="C30" s="65"/>
    </row>
    <row r="31" spans="1:3" x14ac:dyDescent="0.2">
      <c r="A31" s="42" t="s">
        <v>22</v>
      </c>
      <c r="B31" s="67">
        <f t="shared" ref="B31" si="6">B29+B26</f>
        <v>311.66666666666663</v>
      </c>
      <c r="C31" s="67">
        <f>C29+C26</f>
        <v>595.83333333333337</v>
      </c>
    </row>
    <row r="32" spans="1:3" ht="15.75" x14ac:dyDescent="0.25">
      <c r="A32" s="43" t="s">
        <v>23</v>
      </c>
      <c r="B32" s="65"/>
      <c r="C32" s="65"/>
    </row>
    <row r="33" spans="1:3" x14ac:dyDescent="0.2">
      <c r="A33" s="44" t="s">
        <v>24</v>
      </c>
      <c r="B33" s="65">
        <f>B17*$B$18</f>
        <v>41.252409</v>
      </c>
      <c r="C33" s="65">
        <f>C17*$B$18</f>
        <v>4.1252408999999997</v>
      </c>
    </row>
    <row r="34" spans="1:3" x14ac:dyDescent="0.2">
      <c r="A34" s="44" t="s">
        <v>25</v>
      </c>
      <c r="B34" s="65">
        <f>B33*1.3</f>
        <v>53.628131700000004</v>
      </c>
      <c r="C34" s="65">
        <f t="shared" ref="C34" si="7">C33*1.3</f>
        <v>5.3628131699999999</v>
      </c>
    </row>
    <row r="35" spans="1:3" x14ac:dyDescent="0.2">
      <c r="A35" s="44" t="s">
        <v>26</v>
      </c>
      <c r="B35" s="65">
        <f t="shared" ref="B35:C50" si="8">B34*(1+($B$20/100))</f>
        <v>56.309538285000009</v>
      </c>
      <c r="C35" s="65">
        <f t="shared" si="8"/>
        <v>5.6309538285</v>
      </c>
    </row>
    <row r="36" spans="1:3" x14ac:dyDescent="0.2">
      <c r="A36" s="44" t="s">
        <v>27</v>
      </c>
      <c r="B36" s="65">
        <f t="shared" si="8"/>
        <v>59.125015199250015</v>
      </c>
      <c r="C36" s="65">
        <f t="shared" si="8"/>
        <v>5.9125015199250006</v>
      </c>
    </row>
    <row r="37" spans="1:3" x14ac:dyDescent="0.2">
      <c r="A37" s="44" t="s">
        <v>28</v>
      </c>
      <c r="B37" s="65">
        <f t="shared" si="8"/>
        <v>62.081265959212516</v>
      </c>
      <c r="C37" s="65">
        <f t="shared" si="8"/>
        <v>6.208126595921251</v>
      </c>
    </row>
    <row r="38" spans="1:3" x14ac:dyDescent="0.2">
      <c r="A38" s="44" t="s">
        <v>29</v>
      </c>
      <c r="B38" s="65">
        <f t="shared" si="8"/>
        <v>65.185329257173137</v>
      </c>
      <c r="C38" s="65">
        <f t="shared" si="8"/>
        <v>6.5185329257173139</v>
      </c>
    </row>
    <row r="39" spans="1:3" x14ac:dyDescent="0.2">
      <c r="A39" s="44" t="s">
        <v>30</v>
      </c>
      <c r="B39" s="65">
        <f t="shared" si="8"/>
        <v>68.444595720031799</v>
      </c>
      <c r="C39" s="65">
        <f t="shared" si="8"/>
        <v>6.8444595720031796</v>
      </c>
    </row>
    <row r="40" spans="1:3" x14ac:dyDescent="0.2">
      <c r="A40" s="44" t="s">
        <v>31</v>
      </c>
      <c r="B40" s="65">
        <f t="shared" si="8"/>
        <v>71.866825506033393</v>
      </c>
      <c r="C40" s="65">
        <f t="shared" si="8"/>
        <v>7.1866825506033392</v>
      </c>
    </row>
    <row r="41" spans="1:3" x14ac:dyDescent="0.2">
      <c r="A41" s="44" t="s">
        <v>32</v>
      </c>
      <c r="B41" s="65">
        <f t="shared" si="8"/>
        <v>75.460166781335062</v>
      </c>
      <c r="C41" s="65">
        <f t="shared" si="8"/>
        <v>7.5460166781335065</v>
      </c>
    </row>
    <row r="42" spans="1:3" x14ac:dyDescent="0.2">
      <c r="A42" s="44" t="s">
        <v>33</v>
      </c>
      <c r="B42" s="65">
        <f t="shared" si="8"/>
        <v>79.233175120401825</v>
      </c>
      <c r="C42" s="65">
        <f t="shared" si="8"/>
        <v>7.9233175120401818</v>
      </c>
    </row>
    <row r="43" spans="1:3" x14ac:dyDescent="0.2">
      <c r="A43" s="44" t="s">
        <v>34</v>
      </c>
      <c r="B43" s="65">
        <f t="shared" si="8"/>
        <v>83.194833876421924</v>
      </c>
      <c r="C43" s="65">
        <f t="shared" si="8"/>
        <v>8.3194833876421903</v>
      </c>
    </row>
    <row r="44" spans="1:3" x14ac:dyDescent="0.2">
      <c r="A44" s="44" t="s">
        <v>35</v>
      </c>
      <c r="B44" s="65">
        <f t="shared" si="8"/>
        <v>87.354575570243028</v>
      </c>
      <c r="C44" s="65">
        <f t="shared" si="8"/>
        <v>8.7354575570243007</v>
      </c>
    </row>
    <row r="45" spans="1:3" x14ac:dyDescent="0.2">
      <c r="A45" s="44" t="s">
        <v>36</v>
      </c>
      <c r="B45" s="65">
        <f t="shared" si="8"/>
        <v>91.722304348755188</v>
      </c>
      <c r="C45" s="65">
        <f t="shared" si="8"/>
        <v>9.1722304348755159</v>
      </c>
    </row>
    <row r="46" spans="1:3" x14ac:dyDescent="0.2">
      <c r="A46" s="44" t="s">
        <v>37</v>
      </c>
      <c r="B46" s="65">
        <f t="shared" si="8"/>
        <v>96.308419566192953</v>
      </c>
      <c r="C46" s="65">
        <f t="shared" si="8"/>
        <v>9.6308419566192924</v>
      </c>
    </row>
    <row r="47" spans="1:3" x14ac:dyDescent="0.2">
      <c r="A47" s="44" t="s">
        <v>38</v>
      </c>
      <c r="B47" s="65">
        <f t="shared" si="8"/>
        <v>101.1238405445026</v>
      </c>
      <c r="C47" s="65">
        <f t="shared" si="8"/>
        <v>10.112384054450258</v>
      </c>
    </row>
    <row r="48" spans="1:3" x14ac:dyDescent="0.2">
      <c r="A48" s="44" t="s">
        <v>39</v>
      </c>
      <c r="B48" s="65">
        <f t="shared" si="8"/>
        <v>106.18003257172774</v>
      </c>
      <c r="C48" s="65">
        <f t="shared" si="8"/>
        <v>10.618003257172772</v>
      </c>
    </row>
    <row r="49" spans="1:3" x14ac:dyDescent="0.2">
      <c r="A49" s="44" t="s">
        <v>40</v>
      </c>
      <c r="B49" s="65">
        <f t="shared" si="8"/>
        <v>111.48903420031412</v>
      </c>
      <c r="C49" s="65">
        <f t="shared" si="8"/>
        <v>11.148903420031411</v>
      </c>
    </row>
    <row r="50" spans="1:3" x14ac:dyDescent="0.2">
      <c r="A50" s="44" t="s">
        <v>41</v>
      </c>
      <c r="B50" s="65">
        <f t="shared" si="8"/>
        <v>117.06348591032983</v>
      </c>
      <c r="C50" s="65">
        <f t="shared" si="8"/>
        <v>11.706348591032983</v>
      </c>
    </row>
    <row r="51" spans="1:3" x14ac:dyDescent="0.2">
      <c r="A51" s="44" t="s">
        <v>42</v>
      </c>
      <c r="B51" s="65">
        <f t="shared" ref="B51:C56" si="9">B50*(1+($B$20/100))</f>
        <v>122.91666020584633</v>
      </c>
      <c r="C51" s="65">
        <f t="shared" si="9"/>
        <v>12.291666020584632</v>
      </c>
    </row>
    <row r="52" spans="1:3" x14ac:dyDescent="0.2">
      <c r="A52" s="44" t="s">
        <v>43</v>
      </c>
      <c r="B52" s="65">
        <f t="shared" si="9"/>
        <v>129.06249321613865</v>
      </c>
      <c r="C52" s="65">
        <f t="shared" si="9"/>
        <v>12.906249321613863</v>
      </c>
    </row>
    <row r="53" spans="1:3" x14ac:dyDescent="0.2">
      <c r="A53" s="44" t="s">
        <v>44</v>
      </c>
      <c r="B53" s="65">
        <f t="shared" si="9"/>
        <v>135.51561787694558</v>
      </c>
      <c r="C53" s="65">
        <f t="shared" si="9"/>
        <v>13.551561787694558</v>
      </c>
    </row>
    <row r="54" spans="1:3" x14ac:dyDescent="0.2">
      <c r="A54" s="44" t="s">
        <v>45</v>
      </c>
      <c r="B54" s="65">
        <f t="shared" si="9"/>
        <v>142.29139877079288</v>
      </c>
      <c r="C54" s="65">
        <f t="shared" si="9"/>
        <v>14.229139877079286</v>
      </c>
    </row>
    <row r="55" spans="1:3" x14ac:dyDescent="0.2">
      <c r="A55" s="44" t="s">
        <v>46</v>
      </c>
      <c r="B55" s="65">
        <f t="shared" si="9"/>
        <v>149.40596870933254</v>
      </c>
      <c r="C55" s="65">
        <f t="shared" si="9"/>
        <v>14.94059687093325</v>
      </c>
    </row>
    <row r="56" spans="1:3" x14ac:dyDescent="0.2">
      <c r="A56" s="44" t="s">
        <v>47</v>
      </c>
      <c r="B56" s="65">
        <f t="shared" si="9"/>
        <v>156.87626714479919</v>
      </c>
      <c r="C56" s="65">
        <f t="shared" si="9"/>
        <v>15.687626714479913</v>
      </c>
    </row>
    <row r="57" spans="1:3" x14ac:dyDescent="0.2">
      <c r="A57" s="45" t="s">
        <v>48</v>
      </c>
      <c r="B57" s="68">
        <f>SUM(B33:B56)</f>
        <v>2263.0913850407801</v>
      </c>
      <c r="C57" s="68">
        <f>SUM(C33:C56)</f>
        <v>226.30913850407805</v>
      </c>
    </row>
    <row r="58" spans="1:3" ht="15.75" x14ac:dyDescent="0.25">
      <c r="A58" s="46" t="s">
        <v>49</v>
      </c>
      <c r="B58" s="65"/>
      <c r="C58" s="65"/>
    </row>
    <row r="59" spans="1:3" x14ac:dyDescent="0.2">
      <c r="A59" s="47" t="s">
        <v>50</v>
      </c>
      <c r="B59" s="65"/>
      <c r="C59" s="65"/>
    </row>
    <row r="60" spans="1:3" x14ac:dyDescent="0.2">
      <c r="A60" s="48" t="s">
        <v>51</v>
      </c>
      <c r="B60" s="69">
        <v>8</v>
      </c>
      <c r="C60" s="69">
        <f>C14/C8</f>
        <v>0.33670033670033672</v>
      </c>
    </row>
    <row r="61" spans="1:3" x14ac:dyDescent="0.2">
      <c r="A61" s="49"/>
      <c r="B61" s="65"/>
      <c r="C61" s="65"/>
    </row>
    <row r="62" spans="1:3" x14ac:dyDescent="0.2">
      <c r="A62" s="47" t="s">
        <v>52</v>
      </c>
      <c r="B62" s="65"/>
      <c r="C62" s="65"/>
    </row>
    <row r="63" spans="1:3" x14ac:dyDescent="0.2">
      <c r="A63" s="48" t="s">
        <v>53</v>
      </c>
      <c r="B63" s="65">
        <v>5</v>
      </c>
      <c r="C63" s="65">
        <v>5</v>
      </c>
    </row>
    <row r="64" spans="1:3" x14ac:dyDescent="0.2">
      <c r="A64" s="48" t="s">
        <v>54</v>
      </c>
      <c r="B64" s="65">
        <f t="shared" ref="B64:C64" si="10">$B$22*B63*B9/60</f>
        <v>1.8333333333333333</v>
      </c>
      <c r="C64" s="65">
        <f t="shared" si="10"/>
        <v>0.91666666666666663</v>
      </c>
    </row>
    <row r="65" spans="1:3" x14ac:dyDescent="0.2">
      <c r="A65" s="50" t="s">
        <v>55</v>
      </c>
      <c r="B65" s="66">
        <f>B64*$B$21</f>
        <v>91.666666666666657</v>
      </c>
      <c r="C65" s="66">
        <f t="shared" ref="C65" si="11">C64*$B$21</f>
        <v>45.833333333333329</v>
      </c>
    </row>
    <row r="66" spans="1:3" x14ac:dyDescent="0.2">
      <c r="A66" s="48" t="s">
        <v>56</v>
      </c>
      <c r="B66" s="65">
        <f>B9*B10</f>
        <v>22</v>
      </c>
      <c r="C66" s="65">
        <f t="shared" ref="C66" si="12">C9*C10</f>
        <v>11</v>
      </c>
    </row>
    <row r="67" spans="1:3" x14ac:dyDescent="0.2">
      <c r="A67" s="48" t="s">
        <v>57</v>
      </c>
      <c r="B67" s="65">
        <v>1.01</v>
      </c>
      <c r="C67" s="65">
        <v>3.28</v>
      </c>
    </row>
    <row r="68" spans="1:3" x14ac:dyDescent="0.2">
      <c r="A68" s="50" t="s">
        <v>58</v>
      </c>
      <c r="B68" s="66">
        <f>B66*B67</f>
        <v>22.22</v>
      </c>
      <c r="C68" s="66">
        <f t="shared" ref="C68" si="13">C66*C67</f>
        <v>36.08</v>
      </c>
    </row>
    <row r="69" spans="1:3" x14ac:dyDescent="0.2">
      <c r="A69" s="50"/>
      <c r="B69" s="65"/>
      <c r="C69" s="65"/>
    </row>
    <row r="70" spans="1:3" x14ac:dyDescent="0.2">
      <c r="A70" s="51" t="s">
        <v>59</v>
      </c>
      <c r="B70" s="68">
        <f>B68+B65</f>
        <v>113.88666666666666</v>
      </c>
      <c r="C70" s="68">
        <f t="shared" ref="C70" si="14">C68+C65</f>
        <v>81.913333333333327</v>
      </c>
    </row>
    <row r="71" spans="1:3" x14ac:dyDescent="0.2">
      <c r="A71" s="52"/>
      <c r="B71" s="65"/>
      <c r="C71" s="65"/>
    </row>
    <row r="72" spans="1:3" ht="15" x14ac:dyDescent="0.3">
      <c r="A72" s="50" t="s">
        <v>60</v>
      </c>
      <c r="B72" s="70" t="str">
        <f>IF(MOD(ROW()-71,ROUND($B$60,0))=0,ROUND($B$70,2),"")</f>
        <v/>
      </c>
      <c r="C72" s="65">
        <v>0</v>
      </c>
    </row>
    <row r="73" spans="1:3" ht="15" x14ac:dyDescent="0.3">
      <c r="A73" s="50" t="s">
        <v>61</v>
      </c>
      <c r="B73" s="70" t="str">
        <f t="shared" ref="B73:B95" si="15">IF(MOD(ROW()-71,ROUND($B$60,0))=0,ROUND($B$70,2),"")</f>
        <v/>
      </c>
      <c r="C73" s="65">
        <v>0</v>
      </c>
    </row>
    <row r="74" spans="1:3" ht="15" x14ac:dyDescent="0.3">
      <c r="A74" s="50" t="s">
        <v>62</v>
      </c>
      <c r="B74" s="70" t="str">
        <f t="shared" si="15"/>
        <v/>
      </c>
      <c r="C74" s="65">
        <v>0</v>
      </c>
    </row>
    <row r="75" spans="1:3" ht="15" x14ac:dyDescent="0.3">
      <c r="A75" s="50" t="s">
        <v>63</v>
      </c>
      <c r="B75" s="70" t="str">
        <f t="shared" si="15"/>
        <v/>
      </c>
      <c r="C75" s="65">
        <v>0</v>
      </c>
    </row>
    <row r="76" spans="1:3" ht="15" x14ac:dyDescent="0.3">
      <c r="A76" s="50" t="s">
        <v>64</v>
      </c>
      <c r="B76" s="70" t="str">
        <f t="shared" si="15"/>
        <v/>
      </c>
      <c r="C76" s="65">
        <v>0</v>
      </c>
    </row>
    <row r="77" spans="1:3" ht="15" x14ac:dyDescent="0.3">
      <c r="A77" s="50" t="s">
        <v>65</v>
      </c>
      <c r="B77" s="70" t="str">
        <f t="shared" si="15"/>
        <v/>
      </c>
      <c r="C77" s="65">
        <v>0</v>
      </c>
    </row>
    <row r="78" spans="1:3" ht="15" x14ac:dyDescent="0.3">
      <c r="A78" s="50" t="s">
        <v>66</v>
      </c>
      <c r="B78" s="70" t="str">
        <f t="shared" si="15"/>
        <v/>
      </c>
      <c r="C78" s="65">
        <v>0</v>
      </c>
    </row>
    <row r="79" spans="1:3" ht="15" x14ac:dyDescent="0.3">
      <c r="A79" s="50" t="s">
        <v>67</v>
      </c>
      <c r="B79" s="70">
        <f t="shared" si="15"/>
        <v>113.89</v>
      </c>
      <c r="C79" s="65">
        <v>0</v>
      </c>
    </row>
    <row r="80" spans="1:3" ht="15" x14ac:dyDescent="0.3">
      <c r="A80" s="50" t="s">
        <v>68</v>
      </c>
      <c r="B80" s="70" t="str">
        <f t="shared" si="15"/>
        <v/>
      </c>
      <c r="C80" s="65">
        <v>0</v>
      </c>
    </row>
    <row r="81" spans="1:3" ht="15" x14ac:dyDescent="0.3">
      <c r="A81" s="50" t="s">
        <v>69</v>
      </c>
      <c r="B81" s="70" t="str">
        <f t="shared" si="15"/>
        <v/>
      </c>
      <c r="C81" s="65">
        <v>0</v>
      </c>
    </row>
    <row r="82" spans="1:3" ht="15" x14ac:dyDescent="0.3">
      <c r="A82" s="50" t="s">
        <v>70</v>
      </c>
      <c r="B82" s="70" t="str">
        <f t="shared" si="15"/>
        <v/>
      </c>
      <c r="C82" s="65">
        <v>0</v>
      </c>
    </row>
    <row r="83" spans="1:3" ht="15" x14ac:dyDescent="0.3">
      <c r="A83" s="50" t="s">
        <v>71</v>
      </c>
      <c r="B83" s="70" t="str">
        <f t="shared" si="15"/>
        <v/>
      </c>
      <c r="C83" s="65">
        <v>0</v>
      </c>
    </row>
    <row r="84" spans="1:3" ht="15" x14ac:dyDescent="0.3">
      <c r="A84" s="50" t="s">
        <v>72</v>
      </c>
      <c r="B84" s="70" t="str">
        <f t="shared" si="15"/>
        <v/>
      </c>
      <c r="C84" s="65">
        <v>0</v>
      </c>
    </row>
    <row r="85" spans="1:3" ht="15" x14ac:dyDescent="0.3">
      <c r="A85" s="50" t="s">
        <v>73</v>
      </c>
      <c r="B85" s="70" t="str">
        <f t="shared" si="15"/>
        <v/>
      </c>
      <c r="C85" s="65">
        <v>0</v>
      </c>
    </row>
    <row r="86" spans="1:3" ht="15" x14ac:dyDescent="0.3">
      <c r="A86" s="50" t="s">
        <v>74</v>
      </c>
      <c r="B86" s="70" t="str">
        <f t="shared" si="15"/>
        <v/>
      </c>
      <c r="C86" s="65">
        <v>0</v>
      </c>
    </row>
    <row r="87" spans="1:3" ht="15" x14ac:dyDescent="0.3">
      <c r="A87" s="50" t="s">
        <v>75</v>
      </c>
      <c r="B87" s="70">
        <f t="shared" si="15"/>
        <v>113.89</v>
      </c>
      <c r="C87" s="65">
        <v>0</v>
      </c>
    </row>
    <row r="88" spans="1:3" ht="15" x14ac:dyDescent="0.3">
      <c r="A88" s="50" t="s">
        <v>76</v>
      </c>
      <c r="B88" s="70" t="str">
        <f t="shared" si="15"/>
        <v/>
      </c>
      <c r="C88" s="65">
        <v>0</v>
      </c>
    </row>
    <row r="89" spans="1:3" ht="15" x14ac:dyDescent="0.3">
      <c r="A89" s="50" t="s">
        <v>77</v>
      </c>
      <c r="B89" s="70" t="str">
        <f t="shared" si="15"/>
        <v/>
      </c>
      <c r="C89" s="65">
        <v>0</v>
      </c>
    </row>
    <row r="90" spans="1:3" ht="15" x14ac:dyDescent="0.3">
      <c r="A90" s="50" t="s">
        <v>78</v>
      </c>
      <c r="B90" s="70" t="str">
        <f t="shared" si="15"/>
        <v/>
      </c>
      <c r="C90" s="65">
        <v>0</v>
      </c>
    </row>
    <row r="91" spans="1:3" ht="15" x14ac:dyDescent="0.3">
      <c r="A91" s="50" t="s">
        <v>79</v>
      </c>
      <c r="B91" s="70" t="str">
        <f t="shared" si="15"/>
        <v/>
      </c>
      <c r="C91" s="65">
        <v>0</v>
      </c>
    </row>
    <row r="92" spans="1:3" ht="15" x14ac:dyDescent="0.3">
      <c r="A92" s="50" t="s">
        <v>80</v>
      </c>
      <c r="B92" s="70" t="str">
        <f t="shared" si="15"/>
        <v/>
      </c>
      <c r="C92" s="65">
        <v>0</v>
      </c>
    </row>
    <row r="93" spans="1:3" ht="15" x14ac:dyDescent="0.3">
      <c r="A93" s="50" t="s">
        <v>81</v>
      </c>
      <c r="B93" s="70" t="str">
        <f t="shared" si="15"/>
        <v/>
      </c>
      <c r="C93" s="65">
        <v>0</v>
      </c>
    </row>
    <row r="94" spans="1:3" ht="15" x14ac:dyDescent="0.3">
      <c r="A94" s="50" t="s">
        <v>82</v>
      </c>
      <c r="B94" s="70" t="str">
        <f t="shared" si="15"/>
        <v/>
      </c>
      <c r="C94" s="65">
        <v>0</v>
      </c>
    </row>
    <row r="95" spans="1:3" ht="15" x14ac:dyDescent="0.3">
      <c r="A95" s="50" t="s">
        <v>83</v>
      </c>
      <c r="B95" s="70">
        <f t="shared" si="15"/>
        <v>113.89</v>
      </c>
      <c r="C95" s="65">
        <v>0</v>
      </c>
    </row>
    <row r="96" spans="1:3" x14ac:dyDescent="0.2">
      <c r="A96" s="53" t="s">
        <v>84</v>
      </c>
      <c r="B96" s="67">
        <f>SUM(B72:B95)</f>
        <v>341.67</v>
      </c>
      <c r="C96" s="67">
        <f t="shared" ref="C96" si="16">SUM(C72:C95)</f>
        <v>0</v>
      </c>
    </row>
    <row r="97" spans="1:3" ht="15.75" x14ac:dyDescent="0.25">
      <c r="A97" s="54" t="s">
        <v>85</v>
      </c>
      <c r="B97" s="65"/>
      <c r="C97" s="65"/>
    </row>
    <row r="98" spans="1:3" x14ac:dyDescent="0.2">
      <c r="A98" s="55" t="s">
        <v>86</v>
      </c>
      <c r="B98" s="71">
        <f>B31</f>
        <v>311.66666666666663</v>
      </c>
      <c r="C98" s="71">
        <f>C31</f>
        <v>595.83333333333337</v>
      </c>
    </row>
    <row r="99" spans="1:3" x14ac:dyDescent="0.2">
      <c r="A99" s="56" t="s">
        <v>87</v>
      </c>
      <c r="B99" s="71">
        <f>B57</f>
        <v>2263.0913850407801</v>
      </c>
      <c r="C99" s="71">
        <f>C57</f>
        <v>226.30913850407805</v>
      </c>
    </row>
    <row r="100" spans="1:3" x14ac:dyDescent="0.2">
      <c r="A100" s="57" t="s">
        <v>88</v>
      </c>
      <c r="B100" s="71">
        <f>B96+C96</f>
        <v>341.67</v>
      </c>
      <c r="C100" s="71">
        <f>C96</f>
        <v>0</v>
      </c>
    </row>
    <row r="101" spans="1:3" x14ac:dyDescent="0.2">
      <c r="A101" s="56"/>
      <c r="B101" s="65"/>
      <c r="C101" s="65"/>
    </row>
    <row r="102" spans="1:3" x14ac:dyDescent="0.2">
      <c r="A102" s="58" t="s">
        <v>89</v>
      </c>
      <c r="B102" s="72">
        <f>SUM(B98:B100)</f>
        <v>2916.4280517074467</v>
      </c>
      <c r="C102" s="72">
        <f>SUM(C98:C100)</f>
        <v>822.14247183741145</v>
      </c>
    </row>
    <row r="103" spans="1:3" ht="48" customHeight="1" thickBot="1" x14ac:dyDescent="0.25">
      <c r="A103" s="31" t="s">
        <v>115</v>
      </c>
      <c r="B103" s="61" t="s">
        <v>116</v>
      </c>
      <c r="C103" s="74" t="str">
        <f>Feuil1!C129</f>
        <v>Solution rentable dés la 5 ieme année</v>
      </c>
    </row>
    <row r="105" spans="1:3" x14ac:dyDescent="0.2">
      <c r="A105" s="30" t="e">
        <f>IF(#REF!&gt;#REF!,1,0)</f>
        <v>#REF!</v>
      </c>
    </row>
    <row r="106" spans="1:3" x14ac:dyDescent="0.2">
      <c r="A106" s="30" t="e">
        <f>IF(#REF!&gt;#REF!,1,0)</f>
        <v>#REF!</v>
      </c>
    </row>
    <row r="107" spans="1:3" x14ac:dyDescent="0.2">
      <c r="A107" s="30" t="e">
        <f>IF(#REF!&gt;#REF!,1,0)</f>
        <v>#REF!</v>
      </c>
    </row>
    <row r="108" spans="1:3" x14ac:dyDescent="0.2">
      <c r="A108" s="30" t="e">
        <f>IF(#REF!&gt;#REF!,1,0)</f>
        <v>#REF!</v>
      </c>
    </row>
    <row r="109" spans="1:3" x14ac:dyDescent="0.2">
      <c r="A109" s="30" t="e">
        <f>IF(#REF!&gt;#REF!,1,0)</f>
        <v>#REF!</v>
      </c>
    </row>
    <row r="110" spans="1:3" x14ac:dyDescent="0.2">
      <c r="A110" s="30" t="e">
        <f>IF(#REF!&gt;#REF!,1,0)</f>
        <v>#REF!</v>
      </c>
    </row>
    <row r="111" spans="1:3" x14ac:dyDescent="0.2">
      <c r="A111" s="30" t="e">
        <f>IF(#REF!&gt;#REF!,1,0)</f>
        <v>#REF!</v>
      </c>
    </row>
    <row r="112" spans="1:3" x14ac:dyDescent="0.2">
      <c r="A112" s="30" t="e">
        <f>IF(#REF!&gt;#REF!,1,0)</f>
        <v>#REF!</v>
      </c>
    </row>
    <row r="113" spans="1:1" x14ac:dyDescent="0.2">
      <c r="A113" s="30" t="e">
        <f>IF(#REF!&gt;#REF!,1,0)</f>
        <v>#REF!</v>
      </c>
    </row>
    <row r="114" spans="1:1" x14ac:dyDescent="0.2">
      <c r="A114" s="30" t="e">
        <f>IF(#REF!&gt;#REF!,1,0)</f>
        <v>#REF!</v>
      </c>
    </row>
    <row r="115" spans="1:1" x14ac:dyDescent="0.2">
      <c r="A115" s="30" t="e">
        <f>IF(#REF!&gt;#REF!,1,0)</f>
        <v>#REF!</v>
      </c>
    </row>
    <row r="116" spans="1:1" x14ac:dyDescent="0.2">
      <c r="A116" s="30" t="e">
        <f>IF(#REF!&gt;#REF!,1,0)</f>
        <v>#REF!</v>
      </c>
    </row>
    <row r="117" spans="1:1" x14ac:dyDescent="0.2">
      <c r="A117" s="30" t="e">
        <f>IF(#REF!&gt;#REF!,1,0)</f>
        <v>#REF!</v>
      </c>
    </row>
    <row r="118" spans="1:1" x14ac:dyDescent="0.2">
      <c r="A118" s="30" t="e">
        <f>IF(#REF!&gt;#REF!,1,0)</f>
        <v>#REF!</v>
      </c>
    </row>
    <row r="119" spans="1:1" x14ac:dyDescent="0.2">
      <c r="A119" s="30" t="e">
        <f>IF(#REF!&gt;#REF!,1,0)</f>
        <v>#REF!</v>
      </c>
    </row>
    <row r="120" spans="1:1" x14ac:dyDescent="0.2">
      <c r="A120" s="30" t="e">
        <f>IF(#REF!&gt;#REF!,1,0)</f>
        <v>#REF!</v>
      </c>
    </row>
    <row r="121" spans="1:1" x14ac:dyDescent="0.2">
      <c r="A121" s="30" t="e">
        <f>IF(#REF!&gt;#REF!,1,0)</f>
        <v>#REF!</v>
      </c>
    </row>
    <row r="122" spans="1:1" x14ac:dyDescent="0.2">
      <c r="A122" s="30" t="e">
        <f>IF(#REF!&gt;#REF!,1,0)</f>
        <v>#REF!</v>
      </c>
    </row>
    <row r="123" spans="1:1" x14ac:dyDescent="0.2">
      <c r="A123" s="30" t="e">
        <f>IF(#REF!&gt;#REF!,1,0)</f>
        <v>#REF!</v>
      </c>
    </row>
    <row r="124" spans="1:1" x14ac:dyDescent="0.2">
      <c r="A124" s="30" t="e">
        <f>IF(#REF!&gt;#REF!,1,0)</f>
        <v>#REF!</v>
      </c>
    </row>
    <row r="125" spans="1:1" x14ac:dyDescent="0.2">
      <c r="A125" s="30" t="e">
        <f>IF(#REF!&gt;#REF!,1,0)</f>
        <v>#REF!</v>
      </c>
    </row>
    <row r="126" spans="1:1" x14ac:dyDescent="0.2">
      <c r="A126" s="30" t="e">
        <f>IF(#REF!&gt;#REF!,1,0)</f>
        <v>#REF!</v>
      </c>
    </row>
    <row r="127" spans="1:1" x14ac:dyDescent="0.2">
      <c r="A127" s="30" t="e">
        <f>IF(#REF!&gt;#REF!,1,0)</f>
        <v>#REF!</v>
      </c>
    </row>
    <row r="128" spans="1:1" x14ac:dyDescent="0.2">
      <c r="A128" s="30" t="e">
        <f>IF(#REF!&gt;#REF!,1,0)</f>
        <v>#REF!</v>
      </c>
    </row>
    <row r="129" spans="1:1" ht="13.5" thickBot="1" x14ac:dyDescent="0.25">
      <c r="A129" s="32" t="e">
        <f>(24-(SUM(A105:A128)))</f>
        <v>#REF!</v>
      </c>
    </row>
  </sheetData>
  <mergeCells count="1">
    <mergeCell ref="B3:C3"/>
  </mergeCells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0"/>
  <sheetViews>
    <sheetView tabSelected="1" topLeftCell="A109" zoomScale="115" zoomScaleNormal="115" workbookViewId="0">
      <selection activeCell="B7" sqref="B7"/>
    </sheetView>
  </sheetViews>
  <sheetFormatPr baseColWidth="10" defaultRowHeight="12.75" x14ac:dyDescent="0.2"/>
  <cols>
    <col min="1" max="1" width="61.42578125" style="1" customWidth="1"/>
    <col min="2" max="2" width="17" customWidth="1"/>
    <col min="3" max="3" width="13.42578125" customWidth="1"/>
    <col min="4" max="4" width="11.42578125" hidden="1" customWidth="1"/>
  </cols>
  <sheetData>
    <row r="1" spans="1:4" x14ac:dyDescent="0.2">
      <c r="A1"/>
    </row>
    <row r="2" spans="1:4" ht="13.5" thickBot="1" x14ac:dyDescent="0.25"/>
    <row r="3" spans="1:4" x14ac:dyDescent="0.2">
      <c r="A3" s="2"/>
      <c r="B3" s="75" t="s">
        <v>119</v>
      </c>
      <c r="C3" s="76"/>
      <c r="D3" s="3"/>
    </row>
    <row r="4" spans="1:4" s="18" customFormat="1" ht="25.5" customHeight="1" x14ac:dyDescent="0.2">
      <c r="A4" s="14"/>
      <c r="B4" s="15" t="s">
        <v>117</v>
      </c>
      <c r="C4" s="16" t="s">
        <v>118</v>
      </c>
      <c r="D4" s="17"/>
    </row>
    <row r="5" spans="1:4" ht="15.75" x14ac:dyDescent="0.25">
      <c r="A5" s="4" t="s">
        <v>0</v>
      </c>
      <c r="B5" s="5"/>
      <c r="C5" s="6"/>
      <c r="D5" s="7"/>
    </row>
    <row r="6" spans="1:4" x14ac:dyDescent="0.2">
      <c r="A6" s="34" t="s">
        <v>1</v>
      </c>
      <c r="B6" s="62">
        <v>4</v>
      </c>
      <c r="C6" s="62">
        <v>4</v>
      </c>
      <c r="D6" s="8"/>
    </row>
    <row r="7" spans="1:4" x14ac:dyDescent="0.2">
      <c r="A7" s="35" t="s">
        <v>2</v>
      </c>
      <c r="B7" s="63">
        <f>(33*4.5)</f>
        <v>148.5</v>
      </c>
      <c r="C7" s="63">
        <f t="shared" ref="C7" si="0">(33*4.5)</f>
        <v>148.5</v>
      </c>
      <c r="D7" s="9"/>
    </row>
    <row r="8" spans="1:4" x14ac:dyDescent="0.2">
      <c r="A8" s="35" t="s">
        <v>3</v>
      </c>
      <c r="B8" s="63">
        <f>B6*$B$7</f>
        <v>594</v>
      </c>
      <c r="C8" s="63">
        <f t="shared" ref="C8" si="1">C6*$B$7</f>
        <v>594</v>
      </c>
      <c r="D8" s="10"/>
    </row>
    <row r="9" spans="1:4" x14ac:dyDescent="0.2">
      <c r="A9" s="34" t="s">
        <v>4</v>
      </c>
      <c r="B9" s="62">
        <v>22</v>
      </c>
      <c r="C9" s="62">
        <v>18</v>
      </c>
      <c r="D9" s="8"/>
    </row>
    <row r="10" spans="1:4" x14ac:dyDescent="0.2">
      <c r="A10" s="35" t="s">
        <v>5</v>
      </c>
      <c r="B10" s="63">
        <v>1</v>
      </c>
      <c r="C10" s="63">
        <v>1</v>
      </c>
      <c r="D10" s="10"/>
    </row>
    <row r="11" spans="1:4" x14ac:dyDescent="0.2">
      <c r="A11" s="35" t="s">
        <v>6</v>
      </c>
      <c r="B11" s="63">
        <v>0</v>
      </c>
      <c r="C11" s="63">
        <v>0</v>
      </c>
      <c r="D11" s="10"/>
    </row>
    <row r="12" spans="1:4" x14ac:dyDescent="0.2">
      <c r="A12" s="35" t="s">
        <v>7</v>
      </c>
      <c r="B12" s="63">
        <v>40</v>
      </c>
      <c r="C12" s="63">
        <v>7.7</v>
      </c>
      <c r="D12" s="10"/>
    </row>
    <row r="13" spans="1:4" x14ac:dyDescent="0.2">
      <c r="A13" s="35" t="s">
        <v>8</v>
      </c>
      <c r="B13" s="63">
        <v>5</v>
      </c>
      <c r="C13" s="63"/>
      <c r="D13" s="10"/>
    </row>
    <row r="14" spans="1:4" x14ac:dyDescent="0.2">
      <c r="A14" s="34" t="s">
        <v>9</v>
      </c>
      <c r="B14" s="62">
        <v>5000</v>
      </c>
      <c r="C14" s="62">
        <v>25000</v>
      </c>
      <c r="D14" s="8"/>
    </row>
    <row r="15" spans="1:4" x14ac:dyDescent="0.2">
      <c r="A15" s="35" t="s">
        <v>10</v>
      </c>
      <c r="B15" s="63">
        <f>B12*B10+B13*B11</f>
        <v>40</v>
      </c>
      <c r="C15" s="63">
        <f t="shared" ref="C15" si="2">C12*C10+C13*C11</f>
        <v>7.7</v>
      </c>
      <c r="D15" s="10"/>
    </row>
    <row r="16" spans="1:4" x14ac:dyDescent="0.2">
      <c r="A16" s="34" t="s">
        <v>11</v>
      </c>
      <c r="B16" s="62">
        <f>B15*B9</f>
        <v>880</v>
      </c>
      <c r="C16" s="62">
        <f t="shared" ref="C16" si="3">C15*C9</f>
        <v>138.6</v>
      </c>
      <c r="D16" s="8"/>
    </row>
    <row r="17" spans="1:4" x14ac:dyDescent="0.2">
      <c r="A17" s="34" t="s">
        <v>121</v>
      </c>
      <c r="B17" s="62">
        <f>B8*B16/1000</f>
        <v>522.72</v>
      </c>
      <c r="C17" s="62">
        <f>C8*C16/1000</f>
        <v>82.328399999999988</v>
      </c>
      <c r="D17" s="8"/>
    </row>
    <row r="18" spans="1:4" x14ac:dyDescent="0.2">
      <c r="A18" s="36" t="s">
        <v>122</v>
      </c>
      <c r="B18" s="64">
        <f>((0.5*4.03)+(7.56*0.5*2/3)+(14.88*0.5/3))/100</f>
        <v>7.0150000000000004E-2</v>
      </c>
      <c r="C18" s="64">
        <f>((0.5*4.03)+(7.56*0.5*2/3)+(14.88*0.5/3))/100</f>
        <v>7.0150000000000004E-2</v>
      </c>
      <c r="D18" s="11"/>
    </row>
    <row r="19" spans="1:4" x14ac:dyDescent="0.2">
      <c r="A19" s="35" t="s">
        <v>12</v>
      </c>
      <c r="B19" s="64">
        <v>30</v>
      </c>
      <c r="C19" s="64">
        <v>30</v>
      </c>
      <c r="D19" s="11"/>
    </row>
    <row r="20" spans="1:4" x14ac:dyDescent="0.2">
      <c r="A20" s="35" t="s">
        <v>13</v>
      </c>
      <c r="B20" s="64">
        <v>5</v>
      </c>
      <c r="C20" s="64">
        <v>5</v>
      </c>
      <c r="D20" s="11"/>
    </row>
    <row r="21" spans="1:4" x14ac:dyDescent="0.2">
      <c r="A21" s="35" t="s">
        <v>14</v>
      </c>
      <c r="B21" s="64">
        <v>50</v>
      </c>
      <c r="C21" s="64">
        <v>50</v>
      </c>
      <c r="D21" s="11"/>
    </row>
    <row r="22" spans="1:4" x14ac:dyDescent="0.2">
      <c r="A22" s="35" t="s">
        <v>15</v>
      </c>
      <c r="B22" s="64">
        <v>1</v>
      </c>
      <c r="C22" s="64">
        <v>1</v>
      </c>
      <c r="D22" s="11"/>
    </row>
    <row r="23" spans="1:4" ht="15.75" x14ac:dyDescent="0.25">
      <c r="A23" s="37" t="s">
        <v>16</v>
      </c>
      <c r="B23" s="64"/>
      <c r="C23" s="64"/>
      <c r="D23" s="12"/>
    </row>
    <row r="24" spans="1:4" x14ac:dyDescent="0.2">
      <c r="A24" s="38" t="s">
        <v>17</v>
      </c>
      <c r="B24" s="64">
        <v>5</v>
      </c>
      <c r="C24" s="64">
        <v>5</v>
      </c>
      <c r="D24" s="12"/>
    </row>
    <row r="25" spans="1:4" x14ac:dyDescent="0.2">
      <c r="A25" s="39" t="s">
        <v>18</v>
      </c>
      <c r="B25" s="65">
        <f>$B$24*B9/60</f>
        <v>1.8333333333333333</v>
      </c>
      <c r="C25" s="65">
        <f>$B$24*C9/60</f>
        <v>1.5</v>
      </c>
      <c r="D25" s="19"/>
    </row>
    <row r="26" spans="1:4" x14ac:dyDescent="0.2">
      <c r="A26" s="40" t="s">
        <v>19</v>
      </c>
      <c r="B26" s="66">
        <f>B25*$B$21*$B$22</f>
        <v>91.666666666666657</v>
      </c>
      <c r="C26" s="66">
        <f t="shared" ref="C26" si="4">C25*$B$21*$B$22</f>
        <v>75</v>
      </c>
      <c r="D26" s="20"/>
    </row>
    <row r="27" spans="1:4" x14ac:dyDescent="0.2">
      <c r="A27" s="41"/>
      <c r="B27" s="66"/>
      <c r="C27" s="66"/>
      <c r="D27" s="21"/>
    </row>
    <row r="28" spans="1:4" x14ac:dyDescent="0.2">
      <c r="A28" s="39" t="s">
        <v>20</v>
      </c>
      <c r="B28" s="65">
        <v>10</v>
      </c>
      <c r="C28" s="65">
        <v>22.72</v>
      </c>
      <c r="D28" s="19"/>
    </row>
    <row r="29" spans="1:4" x14ac:dyDescent="0.2">
      <c r="A29" s="40" t="s">
        <v>21</v>
      </c>
      <c r="B29" s="66">
        <f t="shared" ref="B29:C29" si="5">B28*B9</f>
        <v>220</v>
      </c>
      <c r="C29" s="66">
        <f t="shared" si="5"/>
        <v>408.96</v>
      </c>
      <c r="D29" s="20"/>
    </row>
    <row r="30" spans="1:4" x14ac:dyDescent="0.2">
      <c r="A30" s="40"/>
      <c r="B30" s="65"/>
      <c r="C30" s="65"/>
      <c r="D30" s="19"/>
    </row>
    <row r="31" spans="1:4" x14ac:dyDescent="0.2">
      <c r="A31" s="42" t="s">
        <v>22</v>
      </c>
      <c r="B31" s="67">
        <f t="shared" ref="B31" si="6">B29+B26</f>
        <v>311.66666666666663</v>
      </c>
      <c r="C31" s="67">
        <f>C29+C26</f>
        <v>483.96</v>
      </c>
      <c r="D31" s="22"/>
    </row>
    <row r="32" spans="1:4" ht="15.75" x14ac:dyDescent="0.25">
      <c r="A32" s="43" t="s">
        <v>23</v>
      </c>
      <c r="B32" s="65"/>
      <c r="C32" s="65"/>
      <c r="D32" s="23"/>
    </row>
    <row r="33" spans="1:4" x14ac:dyDescent="0.2">
      <c r="A33" s="44" t="s">
        <v>24</v>
      </c>
      <c r="B33" s="65">
        <f>B17*$B$18</f>
        <v>36.668808000000006</v>
      </c>
      <c r="C33" s="65">
        <f>C17*$B$18</f>
        <v>5.7753372599999997</v>
      </c>
      <c r="D33" s="19"/>
    </row>
    <row r="34" spans="1:4" x14ac:dyDescent="0.2">
      <c r="A34" s="44" t="s">
        <v>25</v>
      </c>
      <c r="B34" s="65">
        <f>B33*1.3</f>
        <v>47.669450400000009</v>
      </c>
      <c r="C34" s="65">
        <f t="shared" ref="C34" si="7">C33*1.3</f>
        <v>7.507938438</v>
      </c>
      <c r="D34" s="19"/>
    </row>
    <row r="35" spans="1:4" x14ac:dyDescent="0.2">
      <c r="A35" s="44" t="s">
        <v>26</v>
      </c>
      <c r="B35" s="65">
        <f t="shared" ref="B35:C50" si="8">B34*(1+($B$20/100))</f>
        <v>50.052922920000015</v>
      </c>
      <c r="C35" s="65">
        <f t="shared" si="8"/>
        <v>7.8833353599000002</v>
      </c>
      <c r="D35" s="19"/>
    </row>
    <row r="36" spans="1:4" x14ac:dyDescent="0.2">
      <c r="A36" s="44" t="s">
        <v>27</v>
      </c>
      <c r="B36" s="65">
        <f t="shared" si="8"/>
        <v>52.555569066000018</v>
      </c>
      <c r="C36" s="65">
        <f t="shared" si="8"/>
        <v>8.2775021278950014</v>
      </c>
      <c r="D36" s="19"/>
    </row>
    <row r="37" spans="1:4" x14ac:dyDescent="0.2">
      <c r="A37" s="44" t="s">
        <v>28</v>
      </c>
      <c r="B37" s="65">
        <f t="shared" si="8"/>
        <v>55.183347519300021</v>
      </c>
      <c r="C37" s="65">
        <f t="shared" si="8"/>
        <v>8.6913772342897513</v>
      </c>
      <c r="D37" s="19"/>
    </row>
    <row r="38" spans="1:4" x14ac:dyDescent="0.2">
      <c r="A38" s="44" t="s">
        <v>29</v>
      </c>
      <c r="B38" s="65">
        <f t="shared" si="8"/>
        <v>57.942514895265028</v>
      </c>
      <c r="C38" s="65">
        <f t="shared" si="8"/>
        <v>9.12594609600424</v>
      </c>
      <c r="D38" s="19"/>
    </row>
    <row r="39" spans="1:4" x14ac:dyDescent="0.2">
      <c r="A39" s="44" t="s">
        <v>30</v>
      </c>
      <c r="B39" s="65">
        <f t="shared" si="8"/>
        <v>60.839640640028279</v>
      </c>
      <c r="C39" s="65">
        <f t="shared" si="8"/>
        <v>9.5822434008044528</v>
      </c>
      <c r="D39" s="19"/>
    </row>
    <row r="40" spans="1:4" x14ac:dyDescent="0.2">
      <c r="A40" s="44" t="s">
        <v>31</v>
      </c>
      <c r="B40" s="65">
        <f t="shared" si="8"/>
        <v>63.881622672029692</v>
      </c>
      <c r="C40" s="65">
        <f t="shared" si="8"/>
        <v>10.061355570844675</v>
      </c>
      <c r="D40" s="19"/>
    </row>
    <row r="41" spans="1:4" x14ac:dyDescent="0.2">
      <c r="A41" s="44" t="s">
        <v>32</v>
      </c>
      <c r="B41" s="65">
        <f t="shared" si="8"/>
        <v>67.075703805631179</v>
      </c>
      <c r="C41" s="65">
        <f t="shared" si="8"/>
        <v>10.56442334938691</v>
      </c>
      <c r="D41" s="19"/>
    </row>
    <row r="42" spans="1:4" x14ac:dyDescent="0.2">
      <c r="A42" s="44" t="s">
        <v>33</v>
      </c>
      <c r="B42" s="65">
        <f t="shared" si="8"/>
        <v>70.429488995912735</v>
      </c>
      <c r="C42" s="65">
        <f t="shared" si="8"/>
        <v>11.092644516856256</v>
      </c>
      <c r="D42" s="19"/>
    </row>
    <row r="43" spans="1:4" x14ac:dyDescent="0.2">
      <c r="A43" s="44" t="s">
        <v>34</v>
      </c>
      <c r="B43" s="65">
        <f t="shared" si="8"/>
        <v>73.950963445708368</v>
      </c>
      <c r="C43" s="65">
        <f t="shared" si="8"/>
        <v>11.647276742699068</v>
      </c>
      <c r="D43" s="19"/>
    </row>
    <row r="44" spans="1:4" x14ac:dyDescent="0.2">
      <c r="A44" s="44" t="s">
        <v>35</v>
      </c>
      <c r="B44" s="65">
        <f t="shared" si="8"/>
        <v>77.64851161799379</v>
      </c>
      <c r="C44" s="65">
        <f t="shared" si="8"/>
        <v>12.229640579834022</v>
      </c>
      <c r="D44" s="19"/>
    </row>
    <row r="45" spans="1:4" x14ac:dyDescent="0.2">
      <c r="A45" s="44" t="s">
        <v>36</v>
      </c>
      <c r="B45" s="65">
        <f t="shared" si="8"/>
        <v>81.530937198893483</v>
      </c>
      <c r="C45" s="65">
        <f t="shared" si="8"/>
        <v>12.841122608825724</v>
      </c>
      <c r="D45" s="19"/>
    </row>
    <row r="46" spans="1:4" x14ac:dyDescent="0.2">
      <c r="A46" s="44" t="s">
        <v>37</v>
      </c>
      <c r="B46" s="65">
        <f t="shared" si="8"/>
        <v>85.607484058838168</v>
      </c>
      <c r="C46" s="65">
        <f t="shared" si="8"/>
        <v>13.483178739267011</v>
      </c>
      <c r="D46" s="19"/>
    </row>
    <row r="47" spans="1:4" x14ac:dyDescent="0.2">
      <c r="A47" s="44" t="s">
        <v>38</v>
      </c>
      <c r="B47" s="65">
        <f t="shared" si="8"/>
        <v>89.887858261780082</v>
      </c>
      <c r="C47" s="65">
        <f t="shared" si="8"/>
        <v>14.157337676230362</v>
      </c>
      <c r="D47" s="19"/>
    </row>
    <row r="48" spans="1:4" x14ac:dyDescent="0.2">
      <c r="A48" s="44" t="s">
        <v>39</v>
      </c>
      <c r="B48" s="65">
        <f t="shared" si="8"/>
        <v>94.382251174869083</v>
      </c>
      <c r="C48" s="65">
        <f t="shared" si="8"/>
        <v>14.865204560041882</v>
      </c>
      <c r="D48" s="19"/>
    </row>
    <row r="49" spans="1:4" x14ac:dyDescent="0.2">
      <c r="A49" s="44" t="s">
        <v>40</v>
      </c>
      <c r="B49" s="65">
        <f t="shared" si="8"/>
        <v>99.101363733612544</v>
      </c>
      <c r="C49" s="65">
        <f t="shared" si="8"/>
        <v>15.608464788043976</v>
      </c>
      <c r="D49" s="19"/>
    </row>
    <row r="50" spans="1:4" x14ac:dyDescent="0.2">
      <c r="A50" s="44" t="s">
        <v>41</v>
      </c>
      <c r="B50" s="65">
        <f t="shared" si="8"/>
        <v>104.05643192029318</v>
      </c>
      <c r="C50" s="65">
        <f t="shared" si="8"/>
        <v>16.388888027446175</v>
      </c>
      <c r="D50" s="19"/>
    </row>
    <row r="51" spans="1:4" x14ac:dyDescent="0.2">
      <c r="A51" s="44" t="s">
        <v>42</v>
      </c>
      <c r="B51" s="65">
        <f t="shared" ref="B51:C56" si="9">B50*(1+($B$20/100))</f>
        <v>109.25925351630784</v>
      </c>
      <c r="C51" s="65">
        <f t="shared" si="9"/>
        <v>17.208332428818483</v>
      </c>
      <c r="D51" s="19"/>
    </row>
    <row r="52" spans="1:4" x14ac:dyDescent="0.2">
      <c r="A52" s="44" t="s">
        <v>43</v>
      </c>
      <c r="B52" s="65">
        <f t="shared" si="9"/>
        <v>114.72221619212323</v>
      </c>
      <c r="C52" s="65">
        <f t="shared" si="9"/>
        <v>18.068749050259409</v>
      </c>
      <c r="D52" s="19"/>
    </row>
    <row r="53" spans="1:4" x14ac:dyDescent="0.2">
      <c r="A53" s="44" t="s">
        <v>44</v>
      </c>
      <c r="B53" s="65">
        <f t="shared" si="9"/>
        <v>120.45832700172939</v>
      </c>
      <c r="C53" s="65">
        <f t="shared" si="9"/>
        <v>18.972186502772381</v>
      </c>
      <c r="D53" s="19"/>
    </row>
    <row r="54" spans="1:4" x14ac:dyDescent="0.2">
      <c r="A54" s="44" t="s">
        <v>45</v>
      </c>
      <c r="B54" s="65">
        <f t="shared" si="9"/>
        <v>126.48124335181586</v>
      </c>
      <c r="C54" s="65">
        <f t="shared" si="9"/>
        <v>19.920795827911</v>
      </c>
      <c r="D54" s="19"/>
    </row>
    <row r="55" spans="1:4" x14ac:dyDescent="0.2">
      <c r="A55" s="44" t="s">
        <v>46</v>
      </c>
      <c r="B55" s="65">
        <f t="shared" si="9"/>
        <v>132.80530551940666</v>
      </c>
      <c r="C55" s="65">
        <f t="shared" si="9"/>
        <v>20.91683561930655</v>
      </c>
      <c r="D55" s="19"/>
    </row>
    <row r="56" spans="1:4" x14ac:dyDescent="0.2">
      <c r="A56" s="44" t="s">
        <v>47</v>
      </c>
      <c r="B56" s="65">
        <f t="shared" si="9"/>
        <v>139.44557079537699</v>
      </c>
      <c r="C56" s="65">
        <f t="shared" si="9"/>
        <v>21.962677400271879</v>
      </c>
      <c r="D56" s="19"/>
    </row>
    <row r="57" spans="1:4" x14ac:dyDescent="0.2">
      <c r="A57" s="45" t="s">
        <v>48</v>
      </c>
      <c r="B57" s="68">
        <f>SUM(B33:B56)</f>
        <v>2011.6367867029155</v>
      </c>
      <c r="C57" s="68">
        <f>SUM(C33:C56)</f>
        <v>316.83279390570925</v>
      </c>
      <c r="D57" s="24"/>
    </row>
    <row r="58" spans="1:4" ht="15.75" x14ac:dyDescent="0.25">
      <c r="A58" s="46" t="s">
        <v>49</v>
      </c>
      <c r="B58" s="65"/>
      <c r="C58" s="65"/>
      <c r="D58" s="19"/>
    </row>
    <row r="59" spans="1:4" x14ac:dyDescent="0.2">
      <c r="A59" s="47" t="s">
        <v>50</v>
      </c>
      <c r="B59" s="65"/>
      <c r="C59" s="65"/>
      <c r="D59" s="23"/>
    </row>
    <row r="60" spans="1:4" x14ac:dyDescent="0.2">
      <c r="A60" s="48" t="s">
        <v>51</v>
      </c>
      <c r="B60" s="69">
        <f>B14/B8</f>
        <v>8.4175084175084169</v>
      </c>
      <c r="C60" s="69">
        <f>C14/C8</f>
        <v>42.08754208754209</v>
      </c>
      <c r="D60" s="28"/>
    </row>
    <row r="61" spans="1:4" x14ac:dyDescent="0.2">
      <c r="A61" s="49"/>
      <c r="B61" s="65"/>
      <c r="C61" s="65"/>
      <c r="D61" s="25"/>
    </row>
    <row r="62" spans="1:4" x14ac:dyDescent="0.2">
      <c r="A62" s="47" t="s">
        <v>52</v>
      </c>
      <c r="B62" s="65"/>
      <c r="C62" s="65"/>
      <c r="D62" s="23"/>
    </row>
    <row r="63" spans="1:4" x14ac:dyDescent="0.2">
      <c r="A63" s="48" t="s">
        <v>53</v>
      </c>
      <c r="B63" s="65">
        <v>5</v>
      </c>
      <c r="C63" s="65">
        <v>5</v>
      </c>
      <c r="D63" s="19"/>
    </row>
    <row r="64" spans="1:4" x14ac:dyDescent="0.2">
      <c r="A64" s="48" t="s">
        <v>54</v>
      </c>
      <c r="B64" s="65">
        <f t="shared" ref="B64:C64" si="10">$B$22*B63*B9/60</f>
        <v>1.8333333333333333</v>
      </c>
      <c r="C64" s="65">
        <f t="shared" si="10"/>
        <v>1.5</v>
      </c>
      <c r="D64" s="19"/>
    </row>
    <row r="65" spans="1:4" x14ac:dyDescent="0.2">
      <c r="A65" s="50" t="s">
        <v>55</v>
      </c>
      <c r="B65" s="66">
        <f>B64*$B$21</f>
        <v>91.666666666666657</v>
      </c>
      <c r="C65" s="66">
        <f t="shared" ref="C65" si="11">C64*$B$21</f>
        <v>75</v>
      </c>
      <c r="D65" s="20" t="s">
        <v>120</v>
      </c>
    </row>
    <row r="66" spans="1:4" x14ac:dyDescent="0.2">
      <c r="A66" s="48" t="s">
        <v>56</v>
      </c>
      <c r="B66" s="65">
        <f>B9*B10</f>
        <v>22</v>
      </c>
      <c r="C66" s="65">
        <f t="shared" ref="C66" si="12">C9*C10</f>
        <v>18</v>
      </c>
      <c r="D66" s="19"/>
    </row>
    <row r="67" spans="1:4" x14ac:dyDescent="0.2">
      <c r="A67" s="48" t="s">
        <v>57</v>
      </c>
      <c r="B67" s="65">
        <v>1.01</v>
      </c>
      <c r="C67" s="65">
        <v>3.28</v>
      </c>
      <c r="D67" s="19"/>
    </row>
    <row r="68" spans="1:4" x14ac:dyDescent="0.2">
      <c r="A68" s="50" t="s">
        <v>58</v>
      </c>
      <c r="B68" s="66">
        <f>B66*B67</f>
        <v>22.22</v>
      </c>
      <c r="C68" s="66">
        <f t="shared" ref="C68" si="13">C66*C67</f>
        <v>59.04</v>
      </c>
      <c r="D68" s="20"/>
    </row>
    <row r="69" spans="1:4" x14ac:dyDescent="0.2">
      <c r="A69" s="50"/>
      <c r="B69" s="65"/>
      <c r="C69" s="65"/>
      <c r="D69" s="19"/>
    </row>
    <row r="70" spans="1:4" x14ac:dyDescent="0.2">
      <c r="A70" s="51" t="s">
        <v>59</v>
      </c>
      <c r="B70" s="68">
        <f>B68+B65</f>
        <v>113.88666666666666</v>
      </c>
      <c r="C70" s="68">
        <f t="shared" ref="C70" si="14">C68+C65</f>
        <v>134.04</v>
      </c>
      <c r="D70" s="13"/>
    </row>
    <row r="71" spans="1:4" x14ac:dyDescent="0.2">
      <c r="A71" s="52"/>
      <c r="B71" s="65"/>
      <c r="C71" s="65"/>
      <c r="D71" s="23"/>
    </row>
    <row r="72" spans="1:4" ht="15" x14ac:dyDescent="0.3">
      <c r="A72" s="50" t="s">
        <v>60</v>
      </c>
      <c r="B72" s="70" t="str">
        <f>IF(MOD(ROW()-71,ROUND($B$60,0))=0,ROUND($B$70,2),"")</f>
        <v/>
      </c>
      <c r="C72" s="65">
        <v>0</v>
      </c>
      <c r="D72" s="19"/>
    </row>
    <row r="73" spans="1:4" ht="15" x14ac:dyDescent="0.3">
      <c r="A73" s="50" t="s">
        <v>61</v>
      </c>
      <c r="B73" s="70" t="str">
        <f t="shared" ref="B73:B95" si="15">IF(MOD(ROW()-71,ROUND($B$60,0))=0,ROUND($B$70,2),"")</f>
        <v/>
      </c>
      <c r="C73" s="65">
        <v>0</v>
      </c>
      <c r="D73" s="19"/>
    </row>
    <row r="74" spans="1:4" ht="15" x14ac:dyDescent="0.3">
      <c r="A74" s="50" t="s">
        <v>62</v>
      </c>
      <c r="B74" s="70" t="str">
        <f t="shared" si="15"/>
        <v/>
      </c>
      <c r="C74" s="65">
        <v>0</v>
      </c>
      <c r="D74" s="19"/>
    </row>
    <row r="75" spans="1:4" ht="15" x14ac:dyDescent="0.3">
      <c r="A75" s="50" t="s">
        <v>63</v>
      </c>
      <c r="B75" s="70" t="str">
        <f t="shared" si="15"/>
        <v/>
      </c>
      <c r="C75" s="65">
        <v>0</v>
      </c>
      <c r="D75" s="19"/>
    </row>
    <row r="76" spans="1:4" ht="15" x14ac:dyDescent="0.3">
      <c r="A76" s="50" t="s">
        <v>64</v>
      </c>
      <c r="B76" s="70" t="str">
        <f t="shared" si="15"/>
        <v/>
      </c>
      <c r="C76" s="65">
        <v>0</v>
      </c>
      <c r="D76" s="19"/>
    </row>
    <row r="77" spans="1:4" ht="15" x14ac:dyDescent="0.3">
      <c r="A77" s="50" t="s">
        <v>65</v>
      </c>
      <c r="B77" s="70" t="str">
        <f t="shared" si="15"/>
        <v/>
      </c>
      <c r="C77" s="65">
        <v>0</v>
      </c>
      <c r="D77" s="19"/>
    </row>
    <row r="78" spans="1:4" ht="15" x14ac:dyDescent="0.3">
      <c r="A78" s="50" t="s">
        <v>66</v>
      </c>
      <c r="B78" s="70" t="str">
        <f t="shared" si="15"/>
        <v/>
      </c>
      <c r="C78" s="65">
        <v>0</v>
      </c>
      <c r="D78" s="19"/>
    </row>
    <row r="79" spans="1:4" ht="15" x14ac:dyDescent="0.3">
      <c r="A79" s="50" t="s">
        <v>67</v>
      </c>
      <c r="B79" s="70">
        <f t="shared" si="15"/>
        <v>113.89</v>
      </c>
      <c r="C79" s="65">
        <v>0</v>
      </c>
      <c r="D79" s="19"/>
    </row>
    <row r="80" spans="1:4" ht="15" x14ac:dyDescent="0.3">
      <c r="A80" s="50" t="s">
        <v>68</v>
      </c>
      <c r="B80" s="70" t="str">
        <f t="shared" si="15"/>
        <v/>
      </c>
      <c r="C80" s="65">
        <v>0</v>
      </c>
      <c r="D80" s="19"/>
    </row>
    <row r="81" spans="1:4" ht="15" x14ac:dyDescent="0.3">
      <c r="A81" s="50" t="s">
        <v>69</v>
      </c>
      <c r="B81" s="70" t="str">
        <f t="shared" si="15"/>
        <v/>
      </c>
      <c r="C81" s="65">
        <v>0</v>
      </c>
      <c r="D81" s="19"/>
    </row>
    <row r="82" spans="1:4" ht="15" x14ac:dyDescent="0.3">
      <c r="A82" s="50" t="s">
        <v>70</v>
      </c>
      <c r="B82" s="70" t="str">
        <f t="shared" si="15"/>
        <v/>
      </c>
      <c r="C82" s="65">
        <v>0</v>
      </c>
      <c r="D82" s="19"/>
    </row>
    <row r="83" spans="1:4" ht="15" x14ac:dyDescent="0.3">
      <c r="A83" s="50" t="s">
        <v>71</v>
      </c>
      <c r="B83" s="70" t="str">
        <f t="shared" si="15"/>
        <v/>
      </c>
      <c r="C83" s="65">
        <v>0</v>
      </c>
      <c r="D83" s="19"/>
    </row>
    <row r="84" spans="1:4" ht="15" x14ac:dyDescent="0.3">
      <c r="A84" s="50" t="s">
        <v>72</v>
      </c>
      <c r="B84" s="70" t="str">
        <f t="shared" si="15"/>
        <v/>
      </c>
      <c r="C84" s="65">
        <v>0</v>
      </c>
      <c r="D84" s="19"/>
    </row>
    <row r="85" spans="1:4" ht="15" x14ac:dyDescent="0.3">
      <c r="A85" s="50" t="s">
        <v>73</v>
      </c>
      <c r="B85" s="70" t="str">
        <f t="shared" si="15"/>
        <v/>
      </c>
      <c r="C85" s="65">
        <v>0</v>
      </c>
      <c r="D85" s="19"/>
    </row>
    <row r="86" spans="1:4" ht="15" x14ac:dyDescent="0.3">
      <c r="A86" s="50" t="s">
        <v>74</v>
      </c>
      <c r="B86" s="70" t="str">
        <f t="shared" si="15"/>
        <v/>
      </c>
      <c r="C86" s="65">
        <v>0</v>
      </c>
      <c r="D86" s="19"/>
    </row>
    <row r="87" spans="1:4" ht="15" x14ac:dyDescent="0.3">
      <c r="A87" s="50" t="s">
        <v>75</v>
      </c>
      <c r="B87" s="70">
        <f t="shared" si="15"/>
        <v>113.89</v>
      </c>
      <c r="C87" s="65">
        <v>0</v>
      </c>
      <c r="D87" s="19"/>
    </row>
    <row r="88" spans="1:4" ht="15" x14ac:dyDescent="0.3">
      <c r="A88" s="50" t="s">
        <v>76</v>
      </c>
      <c r="B88" s="70" t="str">
        <f t="shared" si="15"/>
        <v/>
      </c>
      <c r="C88" s="65">
        <v>0</v>
      </c>
      <c r="D88" s="19"/>
    </row>
    <row r="89" spans="1:4" ht="15" x14ac:dyDescent="0.3">
      <c r="A89" s="50" t="s">
        <v>77</v>
      </c>
      <c r="B89" s="70" t="str">
        <f t="shared" si="15"/>
        <v/>
      </c>
      <c r="C89" s="65">
        <v>0</v>
      </c>
      <c r="D89" s="19"/>
    </row>
    <row r="90" spans="1:4" ht="15" x14ac:dyDescent="0.3">
      <c r="A90" s="50" t="s">
        <v>78</v>
      </c>
      <c r="B90" s="70" t="str">
        <f t="shared" si="15"/>
        <v/>
      </c>
      <c r="C90" s="65">
        <v>0</v>
      </c>
      <c r="D90" s="19"/>
    </row>
    <row r="91" spans="1:4" ht="15" x14ac:dyDescent="0.3">
      <c r="A91" s="50" t="s">
        <v>79</v>
      </c>
      <c r="B91" s="70" t="str">
        <f t="shared" si="15"/>
        <v/>
      </c>
      <c r="C91" s="65">
        <v>0</v>
      </c>
      <c r="D91" s="19"/>
    </row>
    <row r="92" spans="1:4" ht="15" x14ac:dyDescent="0.3">
      <c r="A92" s="50" t="s">
        <v>80</v>
      </c>
      <c r="B92" s="70" t="str">
        <f t="shared" si="15"/>
        <v/>
      </c>
      <c r="C92" s="65">
        <v>0</v>
      </c>
      <c r="D92" s="19"/>
    </row>
    <row r="93" spans="1:4" ht="15" x14ac:dyDescent="0.3">
      <c r="A93" s="50" t="s">
        <v>81</v>
      </c>
      <c r="B93" s="70" t="str">
        <f t="shared" si="15"/>
        <v/>
      </c>
      <c r="C93" s="65">
        <v>0</v>
      </c>
      <c r="D93" s="19"/>
    </row>
    <row r="94" spans="1:4" ht="15" x14ac:dyDescent="0.3">
      <c r="A94" s="50" t="s">
        <v>82</v>
      </c>
      <c r="B94" s="70" t="str">
        <f t="shared" si="15"/>
        <v/>
      </c>
      <c r="C94" s="65">
        <v>0</v>
      </c>
      <c r="D94" s="19"/>
    </row>
    <row r="95" spans="1:4" ht="15" x14ac:dyDescent="0.3">
      <c r="A95" s="50" t="s">
        <v>83</v>
      </c>
      <c r="B95" s="70">
        <f t="shared" si="15"/>
        <v>113.89</v>
      </c>
      <c r="C95" s="65">
        <v>0</v>
      </c>
      <c r="D95" s="19"/>
    </row>
    <row r="96" spans="1:4" x14ac:dyDescent="0.2">
      <c r="A96" s="53" t="s">
        <v>84</v>
      </c>
      <c r="B96" s="67">
        <f>SUM(B72:B95)</f>
        <v>341.67</v>
      </c>
      <c r="C96" s="67">
        <f t="shared" ref="C96" si="16">SUM(C72:C95)</f>
        <v>0</v>
      </c>
      <c r="D96" s="26"/>
    </row>
    <row r="97" spans="1:4" ht="15.75" x14ac:dyDescent="0.25">
      <c r="A97" s="54" t="s">
        <v>85</v>
      </c>
      <c r="B97" s="65"/>
      <c r="C97" s="65"/>
      <c r="D97" s="23"/>
    </row>
    <row r="98" spans="1:4" x14ac:dyDescent="0.2">
      <c r="A98" s="55" t="s">
        <v>86</v>
      </c>
      <c r="B98" s="71">
        <f>B31</f>
        <v>311.66666666666663</v>
      </c>
      <c r="C98" s="71">
        <f>C31</f>
        <v>483.96</v>
      </c>
      <c r="D98" s="27"/>
    </row>
    <row r="99" spans="1:4" x14ac:dyDescent="0.2">
      <c r="A99" s="56" t="s">
        <v>87</v>
      </c>
      <c r="B99" s="71">
        <f>B57</f>
        <v>2011.6367867029155</v>
      </c>
      <c r="C99" s="71">
        <f>C57</f>
        <v>316.83279390570925</v>
      </c>
      <c r="D99" s="20"/>
    </row>
    <row r="100" spans="1:4" x14ac:dyDescent="0.2">
      <c r="A100" s="57" t="s">
        <v>88</v>
      </c>
      <c r="B100" s="71">
        <f>B96+C96</f>
        <v>341.67</v>
      </c>
      <c r="C100" s="71">
        <f>C96</f>
        <v>0</v>
      </c>
      <c r="D100" s="21"/>
    </row>
    <row r="101" spans="1:4" x14ac:dyDescent="0.2">
      <c r="A101" s="56"/>
      <c r="B101" s="65"/>
      <c r="C101" s="65"/>
      <c r="D101" s="19"/>
    </row>
    <row r="102" spans="1:4" x14ac:dyDescent="0.2">
      <c r="A102" s="58" t="s">
        <v>89</v>
      </c>
      <c r="B102" s="72">
        <f>SUM(B98:B100)</f>
        <v>2664.9734533695823</v>
      </c>
      <c r="C102" s="72">
        <f>SUM(C98:C100)</f>
        <v>800.79279390570923</v>
      </c>
      <c r="D102" s="22"/>
    </row>
    <row r="103" spans="1:4" ht="15.75" x14ac:dyDescent="0.25">
      <c r="A103" s="59" t="s">
        <v>90</v>
      </c>
      <c r="B103" s="65"/>
      <c r="C103" s="65"/>
      <c r="D103" s="19"/>
    </row>
    <row r="104" spans="1:4" ht="15.75" x14ac:dyDescent="0.25">
      <c r="A104" s="59"/>
      <c r="B104" s="65"/>
      <c r="C104" s="65"/>
      <c r="D104" s="19"/>
    </row>
    <row r="105" spans="1:4" ht="15" x14ac:dyDescent="0.3">
      <c r="A105" s="60" t="s">
        <v>91</v>
      </c>
      <c r="B105" s="73">
        <f>SUM($B$98,B33,B72)</f>
        <v>348.33547466666664</v>
      </c>
      <c r="C105" s="73">
        <f>SUM($C$98,C33,C72)</f>
        <v>489.73533725999999</v>
      </c>
      <c r="D105" s="30">
        <f t="shared" ref="D105:D128" si="17">IF(B105&gt;C105,1,0)</f>
        <v>0</v>
      </c>
    </row>
    <row r="106" spans="1:4" ht="15" x14ac:dyDescent="0.3">
      <c r="A106" s="60" t="s">
        <v>92</v>
      </c>
      <c r="B106" s="73">
        <f>SUM(B105,B34,B73)</f>
        <v>396.00492506666666</v>
      </c>
      <c r="C106" s="73">
        <f>SUM(C105,C34,C73)</f>
        <v>497.24327569799999</v>
      </c>
      <c r="D106" s="30">
        <f t="shared" si="17"/>
        <v>0</v>
      </c>
    </row>
    <row r="107" spans="1:4" ht="15" x14ac:dyDescent="0.3">
      <c r="A107" s="60" t="s">
        <v>93</v>
      </c>
      <c r="B107" s="73">
        <f t="shared" ref="B107:B128" si="18">SUM(B106,B35,B74)</f>
        <v>446.05784798666667</v>
      </c>
      <c r="C107" s="73">
        <f t="shared" ref="C107:C128" si="19">SUM(C106,C35,C74)</f>
        <v>505.12661105789999</v>
      </c>
      <c r="D107" s="30">
        <f t="shared" si="17"/>
        <v>0</v>
      </c>
    </row>
    <row r="108" spans="1:4" ht="15" x14ac:dyDescent="0.3">
      <c r="A108" s="60" t="s">
        <v>94</v>
      </c>
      <c r="B108" s="73">
        <f t="shared" si="18"/>
        <v>498.6134170526667</v>
      </c>
      <c r="C108" s="73">
        <f t="shared" si="19"/>
        <v>513.40411318579504</v>
      </c>
      <c r="D108" s="30">
        <f t="shared" si="17"/>
        <v>0</v>
      </c>
    </row>
    <row r="109" spans="1:4" ht="15" x14ac:dyDescent="0.3">
      <c r="A109" s="60" t="s">
        <v>95</v>
      </c>
      <c r="B109" s="73">
        <f t="shared" si="18"/>
        <v>553.79676457196672</v>
      </c>
      <c r="C109" s="73">
        <f t="shared" si="19"/>
        <v>522.09549042008484</v>
      </c>
      <c r="D109" s="30">
        <f t="shared" si="17"/>
        <v>1</v>
      </c>
    </row>
    <row r="110" spans="1:4" ht="15" x14ac:dyDescent="0.3">
      <c r="A110" s="60" t="s">
        <v>96</v>
      </c>
      <c r="B110" s="73">
        <f t="shared" si="18"/>
        <v>611.73927946723177</v>
      </c>
      <c r="C110" s="73">
        <f t="shared" si="19"/>
        <v>531.22143651608906</v>
      </c>
      <c r="D110" s="30">
        <f t="shared" si="17"/>
        <v>1</v>
      </c>
    </row>
    <row r="111" spans="1:4" ht="15" x14ac:dyDescent="0.3">
      <c r="A111" s="60" t="s">
        <v>97</v>
      </c>
      <c r="B111" s="73">
        <f t="shared" si="18"/>
        <v>672.57892010726005</v>
      </c>
      <c r="C111" s="73">
        <f t="shared" si="19"/>
        <v>540.80367991689354</v>
      </c>
      <c r="D111" s="30">
        <f t="shared" si="17"/>
        <v>1</v>
      </c>
    </row>
    <row r="112" spans="1:4" ht="15" x14ac:dyDescent="0.3">
      <c r="A112" s="60" t="s">
        <v>98</v>
      </c>
      <c r="B112" s="73">
        <f t="shared" si="18"/>
        <v>850.35054277928975</v>
      </c>
      <c r="C112" s="73">
        <f t="shared" si="19"/>
        <v>550.86503548773817</v>
      </c>
      <c r="D112" s="30">
        <f t="shared" si="17"/>
        <v>1</v>
      </c>
    </row>
    <row r="113" spans="1:4" ht="15" x14ac:dyDescent="0.3">
      <c r="A113" s="60" t="s">
        <v>99</v>
      </c>
      <c r="B113" s="73">
        <f t="shared" si="18"/>
        <v>917.42624658492093</v>
      </c>
      <c r="C113" s="73">
        <f t="shared" si="19"/>
        <v>561.42945883712503</v>
      </c>
      <c r="D113" s="30">
        <f t="shared" si="17"/>
        <v>1</v>
      </c>
    </row>
    <row r="114" spans="1:4" ht="15" x14ac:dyDescent="0.3">
      <c r="A114" s="60" t="s">
        <v>100</v>
      </c>
      <c r="B114" s="73">
        <f t="shared" si="18"/>
        <v>987.85573558083365</v>
      </c>
      <c r="C114" s="73">
        <f t="shared" si="19"/>
        <v>572.52210335398127</v>
      </c>
      <c r="D114" s="30">
        <f t="shared" si="17"/>
        <v>1</v>
      </c>
    </row>
    <row r="115" spans="1:4" ht="15" x14ac:dyDescent="0.3">
      <c r="A115" s="60" t="s">
        <v>101</v>
      </c>
      <c r="B115" s="73">
        <f t="shared" si="18"/>
        <v>1061.806699026542</v>
      </c>
      <c r="C115" s="73">
        <f t="shared" si="19"/>
        <v>584.16938009668036</v>
      </c>
      <c r="D115" s="30">
        <f t="shared" si="17"/>
        <v>1</v>
      </c>
    </row>
    <row r="116" spans="1:4" ht="15" x14ac:dyDescent="0.3">
      <c r="A116" s="60" t="s">
        <v>102</v>
      </c>
      <c r="B116" s="73">
        <f t="shared" si="18"/>
        <v>1139.4552106445358</v>
      </c>
      <c r="C116" s="73">
        <f t="shared" si="19"/>
        <v>596.3990206765144</v>
      </c>
      <c r="D116" s="30">
        <f t="shared" si="17"/>
        <v>1</v>
      </c>
    </row>
    <row r="117" spans="1:4" ht="15" x14ac:dyDescent="0.3">
      <c r="A117" s="60" t="s">
        <v>103</v>
      </c>
      <c r="B117" s="73">
        <f t="shared" si="18"/>
        <v>1220.9861478434293</v>
      </c>
      <c r="C117" s="73">
        <f t="shared" si="19"/>
        <v>609.24014328534008</v>
      </c>
      <c r="D117" s="30">
        <f t="shared" si="17"/>
        <v>1</v>
      </c>
    </row>
    <row r="118" spans="1:4" ht="15" x14ac:dyDescent="0.3">
      <c r="A118" s="60" t="s">
        <v>104</v>
      </c>
      <c r="B118" s="73">
        <f t="shared" si="18"/>
        <v>1306.5936319022676</v>
      </c>
      <c r="C118" s="73">
        <f t="shared" si="19"/>
        <v>622.72332202460711</v>
      </c>
      <c r="D118" s="30">
        <f t="shared" si="17"/>
        <v>1</v>
      </c>
    </row>
    <row r="119" spans="1:4" ht="15" x14ac:dyDescent="0.3">
      <c r="A119" s="60" t="s">
        <v>105</v>
      </c>
      <c r="B119" s="73">
        <f t="shared" si="18"/>
        <v>1396.4814901640477</v>
      </c>
      <c r="C119" s="73">
        <f t="shared" si="19"/>
        <v>636.88065970083744</v>
      </c>
      <c r="D119" s="30">
        <f t="shared" si="17"/>
        <v>1</v>
      </c>
    </row>
    <row r="120" spans="1:4" ht="15" x14ac:dyDescent="0.3">
      <c r="A120" s="60" t="s">
        <v>106</v>
      </c>
      <c r="B120" s="73">
        <f t="shared" si="18"/>
        <v>1604.7537413389168</v>
      </c>
      <c r="C120" s="73">
        <f t="shared" si="19"/>
        <v>651.74586426087933</v>
      </c>
      <c r="D120" s="30">
        <f t="shared" si="17"/>
        <v>1</v>
      </c>
    </row>
    <row r="121" spans="1:4" ht="15" x14ac:dyDescent="0.3">
      <c r="A121" s="60" t="s">
        <v>107</v>
      </c>
      <c r="B121" s="73">
        <f t="shared" si="18"/>
        <v>1703.8551050725293</v>
      </c>
      <c r="C121" s="73">
        <f t="shared" si="19"/>
        <v>667.35432904892332</v>
      </c>
      <c r="D121" s="30">
        <f t="shared" si="17"/>
        <v>1</v>
      </c>
    </row>
    <row r="122" spans="1:4" ht="15" x14ac:dyDescent="0.3">
      <c r="A122" s="60" t="s">
        <v>108</v>
      </c>
      <c r="B122" s="73">
        <f t="shared" si="18"/>
        <v>1807.9115369928224</v>
      </c>
      <c r="C122" s="73">
        <f t="shared" si="19"/>
        <v>683.74321707636955</v>
      </c>
      <c r="D122" s="30">
        <f t="shared" si="17"/>
        <v>1</v>
      </c>
    </row>
    <row r="123" spans="1:4" ht="15" x14ac:dyDescent="0.3">
      <c r="A123" s="60" t="s">
        <v>109</v>
      </c>
      <c r="B123" s="73">
        <f t="shared" si="18"/>
        <v>1917.1707905091303</v>
      </c>
      <c r="C123" s="73">
        <f t="shared" si="19"/>
        <v>700.95154950518804</v>
      </c>
      <c r="D123" s="30">
        <f t="shared" si="17"/>
        <v>1</v>
      </c>
    </row>
    <row r="124" spans="1:4" ht="15" x14ac:dyDescent="0.3">
      <c r="A124" s="60" t="s">
        <v>110</v>
      </c>
      <c r="B124" s="73">
        <f t="shared" si="18"/>
        <v>2031.8930067012534</v>
      </c>
      <c r="C124" s="73">
        <f t="shared" si="19"/>
        <v>719.02029855544743</v>
      </c>
      <c r="D124" s="30">
        <f t="shared" si="17"/>
        <v>1</v>
      </c>
    </row>
    <row r="125" spans="1:4" ht="15" x14ac:dyDescent="0.3">
      <c r="A125" s="60" t="s">
        <v>111</v>
      </c>
      <c r="B125" s="73">
        <f t="shared" si="18"/>
        <v>2152.3513337029826</v>
      </c>
      <c r="C125" s="73">
        <f t="shared" si="19"/>
        <v>737.99248505821981</v>
      </c>
      <c r="D125" s="30">
        <f t="shared" si="17"/>
        <v>1</v>
      </c>
    </row>
    <row r="126" spans="1:4" ht="15" x14ac:dyDescent="0.3">
      <c r="A126" s="60" t="s">
        <v>112</v>
      </c>
      <c r="B126" s="73">
        <f t="shared" si="18"/>
        <v>2278.8325770547985</v>
      </c>
      <c r="C126" s="73">
        <f t="shared" si="19"/>
        <v>757.91328088613079</v>
      </c>
      <c r="D126" s="30">
        <f t="shared" si="17"/>
        <v>1</v>
      </c>
    </row>
    <row r="127" spans="1:4" ht="15" x14ac:dyDescent="0.3">
      <c r="A127" s="60" t="s">
        <v>113</v>
      </c>
      <c r="B127" s="73">
        <f t="shared" si="18"/>
        <v>2411.6378825742054</v>
      </c>
      <c r="C127" s="73">
        <f t="shared" si="19"/>
        <v>778.83011650543733</v>
      </c>
      <c r="D127" s="30">
        <f t="shared" si="17"/>
        <v>1</v>
      </c>
    </row>
    <row r="128" spans="1:4" ht="15" x14ac:dyDescent="0.3">
      <c r="A128" s="60" t="s">
        <v>114</v>
      </c>
      <c r="B128" s="73">
        <f t="shared" si="18"/>
        <v>2664.9734533695823</v>
      </c>
      <c r="C128" s="73">
        <f t="shared" si="19"/>
        <v>800.79279390570923</v>
      </c>
      <c r="D128" s="30">
        <f t="shared" si="17"/>
        <v>1</v>
      </c>
    </row>
    <row r="129" spans="1:4" s="18" customFormat="1" ht="62.25" customHeight="1" thickBot="1" x14ac:dyDescent="0.25">
      <c r="A129" s="31" t="s">
        <v>115</v>
      </c>
      <c r="B129" s="61" t="s">
        <v>116</v>
      </c>
      <c r="C129" s="33" t="str">
        <f>IF(D128=0,"Solution rentable dès la premiere année","Solution rentable dés la "&amp;D129+1&amp;" ieme année")</f>
        <v>Solution rentable dés la 5 ieme année</v>
      </c>
      <c r="D129" s="32">
        <f>(24-(SUM(D105:D128)))</f>
        <v>4</v>
      </c>
    </row>
    <row r="130" spans="1:4" ht="15" x14ac:dyDescent="0.3">
      <c r="B130" s="29"/>
    </row>
  </sheetData>
  <mergeCells count="1">
    <mergeCell ref="B3:C3"/>
  </mergeCells>
  <phoneticPr fontId="0" type="noConversion"/>
  <pageMargins left="0.78740157499999996" right="0.78740157499999996" top="0.984251969" bottom="0.984251969" header="0.4921259845" footer="0.4921259845"/>
  <pageSetup paperSize="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Feuil3</vt:lpstr>
    </vt:vector>
  </TitlesOfParts>
  <Company>CG17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SBOIREAU</dc:creator>
  <cp:lastModifiedBy>CG17</cp:lastModifiedBy>
  <dcterms:created xsi:type="dcterms:W3CDTF">2012-04-12T07:57:33Z</dcterms:created>
  <dcterms:modified xsi:type="dcterms:W3CDTF">2012-04-23T14:41:25Z</dcterms:modified>
</cp:coreProperties>
</file>