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GK\Downloads\"/>
    </mc:Choice>
  </mc:AlternateContent>
  <xr:revisionPtr revIDLastSave="0" documentId="13_ncr:1_{FD139645-C072-4008-8BF8-827D4005C7BD}" xr6:coauthVersionLast="47" xr6:coauthVersionMax="47" xr10:uidLastSave="{00000000-0000-0000-0000-000000000000}"/>
  <bookViews>
    <workbookView xWindow="1530" yWindow="720" windowWidth="18090" windowHeight="10140" firstSheet="10" activeTab="10" xr2:uid="{00000000-000D-0000-FFFF-FFFF00000000}"/>
  </bookViews>
  <sheets>
    <sheet name="Tableau struturé" sheetId="166" r:id="rId1"/>
    <sheet name="Entête" sheetId="89" r:id="rId2"/>
    <sheet name="FED" sheetId="152" r:id="rId3"/>
    <sheet name="Bordereau sortie de chèque" sheetId="42" r:id="rId4"/>
    <sheet name="Relevé des menues dépenses" sheetId="54" r:id="rId5"/>
    <sheet name="Budget" sheetId="9" r:id="rId6"/>
    <sheet name="CB" sheetId="154" r:id="rId7"/>
    <sheet name="Suivi Recettes" sheetId="8" r:id="rId8"/>
    <sheet name="Suivi Dépenses" sheetId="13" r:id="rId9"/>
    <sheet name="Bilan Produits" sheetId="1" r:id="rId10"/>
    <sheet name="Bilan Charges" sheetId="3" r:id="rId11"/>
  </sheets>
  <definedNames>
    <definedName name="_xlnm.Print_Titles" localSheetId="0">'Tableau struturé'!$2:$2</definedName>
    <definedName name="MesDates" localSheetId="0">'Tableau struturé'!$A$3:$A$104</definedName>
    <definedName name="MesDates">#REF!</definedName>
    <definedName name="_xlnm.Print_Area" localSheetId="5">Budget!$A$1:$H$273</definedName>
    <definedName name="_xlnm.Print_Area" localSheetId="6">CB!$A$1:$J$274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66" l="1"/>
  <c r="E3" i="166"/>
  <c r="E4" i="166" s="1"/>
  <c r="E5" i="166" s="1"/>
  <c r="E6" i="166" s="1"/>
  <c r="E7" i="166" s="1"/>
  <c r="E8" i="166" s="1"/>
  <c r="E9" i="166" s="1"/>
  <c r="E10" i="166" s="1"/>
  <c r="E11" i="166" s="1"/>
  <c r="E12" i="166" s="1"/>
  <c r="E13" i="166" s="1"/>
  <c r="E14" i="166" s="1"/>
  <c r="E15" i="166" s="1"/>
  <c r="E16" i="166" s="1"/>
  <c r="E17" i="166" s="1"/>
  <c r="E18" i="166" s="1"/>
  <c r="E19" i="166" s="1"/>
  <c r="E20" i="166" s="1"/>
  <c r="E21" i="166" s="1"/>
  <c r="E22" i="166" s="1"/>
  <c r="E23" i="166" s="1"/>
  <c r="E24" i="166" s="1"/>
  <c r="E25" i="166" s="1"/>
  <c r="E26" i="166" s="1"/>
  <c r="E27" i="166" s="1"/>
  <c r="E28" i="166" s="1"/>
  <c r="E29" i="166" s="1"/>
  <c r="E30" i="166" s="1"/>
  <c r="E31" i="166" s="1"/>
  <c r="E32" i="166" s="1"/>
  <c r="E33" i="166" s="1"/>
  <c r="E34" i="166" s="1"/>
  <c r="E35" i="166" s="1"/>
  <c r="E36" i="166" s="1"/>
  <c r="E37" i="166" s="1"/>
  <c r="E38" i="166" s="1"/>
  <c r="E39" i="166" s="1"/>
  <c r="E40" i="166" s="1"/>
  <c r="E41" i="166" s="1"/>
  <c r="E42" i="166" s="1"/>
  <c r="E43" i="166" s="1"/>
  <c r="E44" i="166" s="1"/>
  <c r="E45" i="166" s="1"/>
  <c r="E46" i="166" s="1"/>
  <c r="E47" i="166" s="1"/>
  <c r="E48" i="166" s="1"/>
  <c r="E49" i="166" s="1"/>
  <c r="E50" i="166" s="1"/>
  <c r="E51" i="166" s="1"/>
  <c r="E52" i="166" s="1"/>
  <c r="E53" i="166" s="1"/>
  <c r="E54" i="166" s="1"/>
  <c r="E55" i="166" s="1"/>
  <c r="E56" i="166" s="1"/>
  <c r="E57" i="166" s="1"/>
  <c r="E58" i="166" s="1"/>
  <c r="E59" i="166" s="1"/>
  <c r="E60" i="166" s="1"/>
  <c r="E61" i="166" s="1"/>
  <c r="E62" i="166" s="1"/>
  <c r="E63" i="166" s="1"/>
  <c r="E64" i="166" s="1"/>
  <c r="E65" i="166" s="1"/>
  <c r="E66" i="166" s="1"/>
  <c r="E67" i="166" s="1"/>
  <c r="E68" i="166" s="1"/>
  <c r="E69" i="166" s="1"/>
  <c r="E70" i="166" s="1"/>
  <c r="E71" i="166" s="1"/>
  <c r="E72" i="166" s="1"/>
  <c r="E73" i="166" s="1"/>
  <c r="E74" i="166" s="1"/>
  <c r="E75" i="166" s="1"/>
  <c r="E76" i="166" s="1"/>
  <c r="E77" i="166" s="1"/>
  <c r="E78" i="166" s="1"/>
  <c r="E79" i="166" s="1"/>
  <c r="E80" i="166" s="1"/>
  <c r="E81" i="166" s="1"/>
  <c r="E82" i="166" s="1"/>
  <c r="E83" i="166" s="1"/>
  <c r="E84" i="166" s="1"/>
  <c r="E85" i="166" s="1"/>
  <c r="E86" i="166" s="1"/>
  <c r="E87" i="166" s="1"/>
  <c r="E88" i="166" s="1"/>
  <c r="E89" i="166" s="1"/>
  <c r="E90" i="166" s="1"/>
  <c r="E91" i="166" s="1"/>
  <c r="E92" i="166" s="1"/>
  <c r="E93" i="166" s="1"/>
  <c r="E94" i="166" s="1"/>
  <c r="E95" i="166" s="1"/>
  <c r="E96" i="166" s="1"/>
  <c r="E97" i="166" s="1"/>
  <c r="E98" i="166" s="1"/>
  <c r="E99" i="166" s="1"/>
  <c r="E100" i="166" s="1"/>
  <c r="E101" i="166" s="1"/>
  <c r="E102" i="166" s="1"/>
  <c r="E103" i="166" s="1"/>
  <c r="D591" i="8"/>
  <c r="B43" i="1"/>
  <c r="B38" i="1"/>
  <c r="B26" i="1"/>
  <c r="B20" i="1"/>
  <c r="C705" i="8"/>
  <c r="C678" i="8"/>
  <c r="C631" i="8"/>
  <c r="C585" i="8"/>
  <c r="C539" i="8"/>
  <c r="C493" i="8"/>
  <c r="C446" i="8"/>
  <c r="C400" i="8"/>
  <c r="C341" i="8"/>
  <c r="C287" i="8"/>
  <c r="C233" i="8"/>
  <c r="C178" i="8"/>
  <c r="C119" i="8"/>
  <c r="C61" i="8"/>
  <c r="A28" i="154"/>
  <c r="A23" i="154"/>
  <c r="A11" i="154"/>
  <c r="A5" i="154"/>
  <c r="G219" i="9"/>
  <c r="G230" i="9"/>
  <c r="G100" i="9"/>
  <c r="G104" i="9"/>
  <c r="H112" i="9"/>
  <c r="G91" i="9"/>
  <c r="G96" i="9"/>
  <c r="H98" i="9"/>
  <c r="H118" i="9"/>
  <c r="G120" i="9"/>
  <c r="H124" i="9"/>
  <c r="H128" i="9"/>
  <c r="G130" i="9"/>
  <c r="H132" i="9"/>
  <c r="H133" i="9"/>
  <c r="G118" i="8"/>
  <c r="G119" i="8"/>
  <c r="E148" i="154"/>
  <c r="E19" i="154"/>
  <c r="E92" i="154"/>
  <c r="F123" i="154"/>
  <c r="J123" i="154"/>
  <c r="F121" i="154"/>
  <c r="J121" i="154"/>
  <c r="F122" i="154"/>
  <c r="J122" i="154"/>
  <c r="J124" i="154"/>
  <c r="F92" i="154"/>
  <c r="J92" i="154"/>
  <c r="F93" i="154"/>
  <c r="J93" i="154"/>
  <c r="F94" i="154"/>
  <c r="J94" i="154"/>
  <c r="F95" i="154"/>
  <c r="J95" i="154"/>
  <c r="F97" i="154"/>
  <c r="J97" i="154"/>
  <c r="J98" i="154"/>
  <c r="F101" i="154"/>
  <c r="J101" i="154"/>
  <c r="F102" i="154"/>
  <c r="J102" i="154"/>
  <c r="F103" i="154"/>
  <c r="J103" i="154"/>
  <c r="F105" i="154"/>
  <c r="J105" i="154"/>
  <c r="F106" i="154"/>
  <c r="J106" i="154"/>
  <c r="F107" i="154"/>
  <c r="J107" i="154"/>
  <c r="F108" i="154"/>
  <c r="J108" i="154"/>
  <c r="F109" i="154"/>
  <c r="J109" i="154"/>
  <c r="F110" i="154"/>
  <c r="J110" i="154"/>
  <c r="F111" i="154"/>
  <c r="J111" i="154"/>
  <c r="J112" i="154"/>
  <c r="F114" i="154"/>
  <c r="J114" i="154"/>
  <c r="F115" i="154"/>
  <c r="J115" i="154"/>
  <c r="F116" i="154"/>
  <c r="J116" i="154"/>
  <c r="F117" i="154"/>
  <c r="J117" i="154"/>
  <c r="J118" i="154"/>
  <c r="F126" i="154"/>
  <c r="J126" i="154"/>
  <c r="F127" i="154"/>
  <c r="J127" i="154"/>
  <c r="J128" i="154"/>
  <c r="F145" i="154"/>
  <c r="J145" i="154"/>
  <c r="F146" i="154"/>
  <c r="J146" i="154"/>
  <c r="F147" i="154"/>
  <c r="J147" i="154"/>
  <c r="F148" i="154"/>
  <c r="J148" i="154"/>
  <c r="F149" i="154"/>
  <c r="J149" i="154"/>
  <c r="J150" i="154"/>
  <c r="F152" i="154"/>
  <c r="J152" i="154"/>
  <c r="F153" i="154"/>
  <c r="J153" i="154"/>
  <c r="J154" i="154"/>
  <c r="F157" i="154"/>
  <c r="J157" i="154"/>
  <c r="F158" i="154"/>
  <c r="J158" i="154"/>
  <c r="F159" i="154"/>
  <c r="J159" i="154"/>
  <c r="F161" i="154"/>
  <c r="J161" i="154"/>
  <c r="F162" i="154"/>
  <c r="J162" i="154"/>
  <c r="F163" i="154"/>
  <c r="J163" i="154"/>
  <c r="F164" i="154"/>
  <c r="J164" i="154"/>
  <c r="J165" i="154"/>
  <c r="F171" i="154"/>
  <c r="J171" i="154"/>
  <c r="F172" i="154"/>
  <c r="J172" i="154"/>
  <c r="F176" i="154"/>
  <c r="J176" i="154"/>
  <c r="F178" i="154"/>
  <c r="J178" i="154"/>
  <c r="J179" i="154"/>
  <c r="F181" i="154"/>
  <c r="J181" i="154"/>
  <c r="F182" i="154"/>
  <c r="J182" i="154"/>
  <c r="J183" i="154"/>
  <c r="F185" i="154"/>
  <c r="J185" i="154"/>
  <c r="F186" i="154"/>
  <c r="J186" i="154"/>
  <c r="J187" i="154"/>
  <c r="F167" i="154"/>
  <c r="J167" i="154"/>
  <c r="J168" i="154"/>
  <c r="J188" i="154"/>
  <c r="F203" i="154"/>
  <c r="J203" i="154"/>
  <c r="F204" i="154"/>
  <c r="J204" i="154"/>
  <c r="F205" i="154"/>
  <c r="J205" i="154"/>
  <c r="F206" i="154"/>
  <c r="J206" i="154"/>
  <c r="F201" i="154"/>
  <c r="J201" i="154"/>
  <c r="F216" i="154"/>
  <c r="J216" i="154"/>
  <c r="F217" i="154"/>
  <c r="J217" i="154"/>
  <c r="F218" i="154"/>
  <c r="J218" i="154"/>
  <c r="J219" i="154"/>
  <c r="F221" i="154"/>
  <c r="J221" i="154"/>
  <c r="F222" i="154"/>
  <c r="J222" i="154"/>
  <c r="F223" i="154"/>
  <c r="J223" i="154"/>
  <c r="J224" i="154"/>
  <c r="F226" i="154"/>
  <c r="J226" i="154"/>
  <c r="F227" i="154"/>
  <c r="J227" i="154"/>
  <c r="F228" i="154"/>
  <c r="J228" i="154"/>
  <c r="F229" i="154"/>
  <c r="J229" i="154"/>
  <c r="J230" i="154"/>
  <c r="J231" i="154"/>
  <c r="J232" i="154"/>
  <c r="F9" i="154"/>
  <c r="I9" i="154"/>
  <c r="F6" i="154"/>
  <c r="I6" i="154"/>
  <c r="F7" i="154"/>
  <c r="I7" i="154"/>
  <c r="F13" i="154"/>
  <c r="I13" i="154"/>
  <c r="F14" i="154"/>
  <c r="I14" i="154"/>
  <c r="F15" i="154"/>
  <c r="I15" i="154"/>
  <c r="F17" i="154"/>
  <c r="I17" i="154"/>
  <c r="F18" i="154"/>
  <c r="I18" i="154"/>
  <c r="F19" i="154"/>
  <c r="I19" i="154"/>
  <c r="F20" i="154"/>
  <c r="I20" i="154"/>
  <c r="F21" i="154"/>
  <c r="I21" i="154"/>
  <c r="I22" i="154"/>
  <c r="I44" i="154"/>
  <c r="F25" i="154"/>
  <c r="I25" i="154"/>
  <c r="F26" i="154"/>
  <c r="I26" i="154"/>
  <c r="I27" i="154"/>
  <c r="I45" i="154"/>
  <c r="F29" i="154"/>
  <c r="I29" i="154"/>
  <c r="I30" i="154"/>
  <c r="I46" i="154"/>
  <c r="G3133" i="13"/>
  <c r="G3087" i="13"/>
  <c r="G3041" i="13"/>
  <c r="G2995" i="13"/>
  <c r="G2949" i="13"/>
  <c r="G2893" i="13"/>
  <c r="G2849" i="13"/>
  <c r="G2803" i="13"/>
  <c r="G2756" i="13"/>
  <c r="G2699" i="13"/>
  <c r="J202" i="154"/>
  <c r="J207" i="154"/>
  <c r="J208" i="154"/>
  <c r="G2653" i="13"/>
  <c r="G2606" i="13"/>
  <c r="G2560" i="13"/>
  <c r="G2512" i="13"/>
  <c r="G2466" i="13"/>
  <c r="G2420" i="13"/>
  <c r="G2363" i="13"/>
  <c r="G2317" i="13"/>
  <c r="G2271" i="13"/>
  <c r="G2225" i="13"/>
  <c r="G2177" i="13"/>
  <c r="G2131" i="13"/>
  <c r="G2084" i="13"/>
  <c r="G2038" i="13"/>
  <c r="G1983" i="13"/>
  <c r="G1937" i="13"/>
  <c r="G1882" i="13"/>
  <c r="G1836" i="13"/>
  <c r="G1790" i="13"/>
  <c r="G1744" i="13"/>
  <c r="G1698" i="13"/>
  <c r="G1590" i="13"/>
  <c r="G1643" i="13"/>
  <c r="G1533" i="13"/>
  <c r="G1487" i="13"/>
  <c r="G1430" i="13"/>
  <c r="G1373" i="13"/>
  <c r="G1317" i="13"/>
  <c r="G1261" i="13"/>
  <c r="G1209" i="13"/>
  <c r="G1163" i="13"/>
  <c r="G1107" i="13"/>
  <c r="G1061" i="13"/>
  <c r="G1004" i="13"/>
  <c r="G945" i="13"/>
  <c r="G889" i="13"/>
  <c r="G832" i="13"/>
  <c r="G784" i="13"/>
  <c r="G736" i="13"/>
  <c r="G735" i="13"/>
  <c r="G689" i="13"/>
  <c r="G633" i="13"/>
  <c r="G578" i="13"/>
  <c r="G532" i="13"/>
  <c r="G690" i="13"/>
  <c r="G634" i="13"/>
  <c r="G579" i="13"/>
  <c r="G533" i="13"/>
  <c r="G487" i="13"/>
  <c r="G441" i="13"/>
  <c r="G389" i="13"/>
  <c r="G332" i="13"/>
  <c r="G286" i="13"/>
  <c r="G240" i="13"/>
  <c r="G194" i="13"/>
  <c r="G149" i="13"/>
  <c r="G103" i="13"/>
  <c r="G56" i="13"/>
  <c r="G705" i="8"/>
  <c r="G678" i="8"/>
  <c r="G631" i="8"/>
  <c r="G585" i="8"/>
  <c r="G539" i="8"/>
  <c r="G493" i="8"/>
  <c r="G446" i="8"/>
  <c r="G400" i="8"/>
  <c r="G341" i="8"/>
  <c r="G287" i="8"/>
  <c r="G233" i="8"/>
  <c r="G7" i="9"/>
  <c r="G178" i="8"/>
  <c r="G61" i="8"/>
  <c r="G630" i="8"/>
  <c r="G632" i="8"/>
  <c r="F642" i="8"/>
  <c r="F40" i="1"/>
  <c r="E711" i="8"/>
  <c r="E712" i="8"/>
  <c r="E713" i="8"/>
  <c r="E714" i="8"/>
  <c r="G717" i="8"/>
  <c r="G718" i="8"/>
  <c r="E406" i="8"/>
  <c r="E407" i="8"/>
  <c r="E408" i="8"/>
  <c r="E409" i="8"/>
  <c r="E410" i="8"/>
  <c r="E411" i="8"/>
  <c r="E412" i="8"/>
  <c r="E413" i="8"/>
  <c r="E414" i="8"/>
  <c r="E415" i="8"/>
  <c r="G418" i="8"/>
  <c r="G563" i="8"/>
  <c r="E125" i="8"/>
  <c r="E126" i="8"/>
  <c r="E127" i="8"/>
  <c r="E128" i="8"/>
  <c r="E129" i="8"/>
  <c r="E130" i="8"/>
  <c r="E131" i="8"/>
  <c r="E132" i="8"/>
  <c r="G135" i="8"/>
  <c r="G191" i="8"/>
  <c r="G55" i="13"/>
  <c r="G57" i="13"/>
  <c r="E69" i="13"/>
  <c r="G102" i="13"/>
  <c r="G104" i="13"/>
  <c r="E114" i="13"/>
  <c r="G148" i="13"/>
  <c r="G150" i="13"/>
  <c r="E170" i="13"/>
  <c r="G193" i="13"/>
  <c r="G195" i="13"/>
  <c r="E207" i="13"/>
  <c r="E208" i="13"/>
  <c r="E39" i="3"/>
  <c r="F39" i="3"/>
  <c r="G39" i="3"/>
  <c r="G239" i="13"/>
  <c r="G241" i="13"/>
  <c r="E259" i="13"/>
  <c r="E260" i="13"/>
  <c r="E44" i="3"/>
  <c r="F44" i="3"/>
  <c r="G44" i="3"/>
  <c r="G46" i="3"/>
  <c r="E8" i="3"/>
  <c r="G285" i="13"/>
  <c r="G287" i="13"/>
  <c r="E301" i="13"/>
  <c r="G331" i="13"/>
  <c r="G333" i="13"/>
  <c r="E346" i="13"/>
  <c r="G388" i="13"/>
  <c r="G390" i="13"/>
  <c r="E418" i="13"/>
  <c r="E419" i="13"/>
  <c r="E48" i="3"/>
  <c r="F48" i="3"/>
  <c r="G48" i="3"/>
  <c r="G440" i="13"/>
  <c r="G442" i="13"/>
  <c r="E454" i="13"/>
  <c r="G486" i="13"/>
  <c r="G488" i="13"/>
  <c r="E503" i="13"/>
  <c r="G534" i="13"/>
  <c r="E547" i="13"/>
  <c r="G580" i="13"/>
  <c r="E597" i="13"/>
  <c r="G635" i="13"/>
  <c r="E650" i="13"/>
  <c r="G691" i="13"/>
  <c r="E703" i="13"/>
  <c r="G737" i="13"/>
  <c r="E750" i="13"/>
  <c r="E751" i="13"/>
  <c r="E52" i="3"/>
  <c r="F52" i="3"/>
  <c r="G52" i="3"/>
  <c r="G60" i="3"/>
  <c r="E9" i="3"/>
  <c r="G783" i="13"/>
  <c r="G785" i="13"/>
  <c r="E801" i="13"/>
  <c r="E62" i="3"/>
  <c r="F62" i="3"/>
  <c r="G62" i="3"/>
  <c r="G831" i="13"/>
  <c r="G833" i="13"/>
  <c r="E846" i="13"/>
  <c r="E63" i="3"/>
  <c r="F63" i="3"/>
  <c r="G63" i="3"/>
  <c r="G888" i="13"/>
  <c r="G890" i="13"/>
  <c r="E904" i="13"/>
  <c r="E64" i="3"/>
  <c r="F64" i="3"/>
  <c r="G64" i="3"/>
  <c r="G944" i="13"/>
  <c r="G946" i="13"/>
  <c r="E959" i="13"/>
  <c r="E65" i="3"/>
  <c r="F65" i="3"/>
  <c r="G65" i="3"/>
  <c r="G66" i="3"/>
  <c r="E10" i="3"/>
  <c r="G1003" i="13"/>
  <c r="G1005" i="13"/>
  <c r="E1018" i="13"/>
  <c r="G1060" i="13"/>
  <c r="G1062" i="13"/>
  <c r="E1076" i="13"/>
  <c r="G1106" i="13"/>
  <c r="G1108" i="13"/>
  <c r="E1122" i="13"/>
  <c r="E1123" i="13"/>
  <c r="E68" i="3"/>
  <c r="F68" i="3"/>
  <c r="G68" i="3"/>
  <c r="G72" i="3"/>
  <c r="E11" i="3"/>
  <c r="G1162" i="13"/>
  <c r="G1164" i="13"/>
  <c r="E1179" i="13"/>
  <c r="E74" i="3"/>
  <c r="F74" i="3"/>
  <c r="G74" i="3"/>
  <c r="G1208" i="13"/>
  <c r="G1210" i="13"/>
  <c r="E1221" i="13"/>
  <c r="E75" i="3"/>
  <c r="F75" i="3"/>
  <c r="G75" i="3"/>
  <c r="G76" i="3"/>
  <c r="E12" i="3"/>
  <c r="F78" i="3"/>
  <c r="G144" i="9"/>
  <c r="E91" i="3"/>
  <c r="C13" i="3"/>
  <c r="C12" i="3"/>
  <c r="C11" i="3"/>
  <c r="C10" i="3"/>
  <c r="C9" i="3"/>
  <c r="C8" i="3"/>
  <c r="B7" i="3"/>
  <c r="D5" i="3"/>
  <c r="C5" i="3"/>
  <c r="B5" i="3"/>
  <c r="E46" i="3"/>
  <c r="E60" i="3"/>
  <c r="E960" i="13"/>
  <c r="E66" i="3"/>
  <c r="E72" i="3"/>
  <c r="E76" i="3"/>
  <c r="E97" i="3"/>
  <c r="F167" i="3"/>
  <c r="F171" i="3"/>
  <c r="F170" i="3"/>
  <c r="F169" i="3"/>
  <c r="F168" i="3"/>
  <c r="F163" i="3"/>
  <c r="F166" i="3"/>
  <c r="F165" i="3"/>
  <c r="F164" i="3"/>
  <c r="F159" i="3"/>
  <c r="F162" i="3"/>
  <c r="F161" i="3"/>
  <c r="F160" i="3"/>
  <c r="A175" i="3"/>
  <c r="A173" i="3"/>
  <c r="B172" i="3"/>
  <c r="F147" i="3"/>
  <c r="F146" i="3"/>
  <c r="F145" i="3"/>
  <c r="F144" i="3"/>
  <c r="F142" i="3"/>
  <c r="A81" i="3"/>
  <c r="A132" i="3"/>
  <c r="A149" i="3"/>
  <c r="B148" i="3"/>
  <c r="D144" i="3"/>
  <c r="D145" i="3"/>
  <c r="D146" i="3"/>
  <c r="D147" i="3"/>
  <c r="C145" i="3"/>
  <c r="C146" i="3"/>
  <c r="C147" i="3"/>
  <c r="D139" i="3"/>
  <c r="B131" i="3"/>
  <c r="F130" i="3"/>
  <c r="F129" i="3"/>
  <c r="B127" i="3"/>
  <c r="F126" i="3"/>
  <c r="F125" i="3"/>
  <c r="D126" i="3"/>
  <c r="D125" i="3"/>
  <c r="F121" i="3"/>
  <c r="F122" i="3"/>
  <c r="F120" i="3"/>
  <c r="F119" i="3"/>
  <c r="F118" i="3"/>
  <c r="B123" i="3"/>
  <c r="D122" i="3"/>
  <c r="D120" i="3"/>
  <c r="D119" i="3"/>
  <c r="D118" i="3"/>
  <c r="B115" i="3"/>
  <c r="F114" i="3"/>
  <c r="B112" i="3"/>
  <c r="F107" i="3"/>
  <c r="F111" i="3"/>
  <c r="F110" i="3"/>
  <c r="F109" i="3"/>
  <c r="F108" i="3"/>
  <c r="F103" i="3"/>
  <c r="F106" i="3"/>
  <c r="F105" i="3"/>
  <c r="F104" i="3"/>
  <c r="B101" i="3"/>
  <c r="B97" i="3"/>
  <c r="F100" i="3"/>
  <c r="F99" i="3"/>
  <c r="G1532" i="13"/>
  <c r="G1534" i="13"/>
  <c r="E1548" i="13"/>
  <c r="E96" i="3"/>
  <c r="F96" i="3"/>
  <c r="G1486" i="13"/>
  <c r="G1488" i="13"/>
  <c r="E1511" i="13"/>
  <c r="E95" i="3"/>
  <c r="F95" i="3"/>
  <c r="G1429" i="13"/>
  <c r="G1431" i="13"/>
  <c r="E1443" i="13"/>
  <c r="E94" i="3"/>
  <c r="F94" i="3"/>
  <c r="G1372" i="13"/>
  <c r="G1374" i="13"/>
  <c r="E1386" i="13"/>
  <c r="E93" i="3"/>
  <c r="F93" i="3"/>
  <c r="F92" i="3"/>
  <c r="D88" i="3"/>
  <c r="B76" i="3"/>
  <c r="F72" i="3"/>
  <c r="F71" i="3"/>
  <c r="F70" i="3"/>
  <c r="F69" i="3"/>
  <c r="F66" i="3"/>
  <c r="B60" i="3"/>
  <c r="F53" i="3"/>
  <c r="F54" i="3"/>
  <c r="F55" i="3"/>
  <c r="F56" i="3"/>
  <c r="F57" i="3"/>
  <c r="F58" i="3"/>
  <c r="F59" i="3"/>
  <c r="D58" i="3"/>
  <c r="D59" i="3"/>
  <c r="D56" i="3"/>
  <c r="D57" i="3"/>
  <c r="C56" i="3"/>
  <c r="C57" i="3"/>
  <c r="C58" i="3"/>
  <c r="C59" i="3"/>
  <c r="F51" i="3"/>
  <c r="F50" i="3"/>
  <c r="F49" i="3"/>
  <c r="F60" i="3"/>
  <c r="B46" i="3"/>
  <c r="F45" i="3"/>
  <c r="F43" i="3"/>
  <c r="F42" i="3"/>
  <c r="F41" i="3"/>
  <c r="D42" i="3"/>
  <c r="D43" i="3"/>
  <c r="C42" i="3"/>
  <c r="C43" i="3"/>
  <c r="D36" i="3"/>
  <c r="A46" i="1"/>
  <c r="G45" i="1"/>
  <c r="G44" i="1"/>
  <c r="A43" i="1"/>
  <c r="G42" i="1"/>
  <c r="G41" i="1"/>
  <c r="G40" i="1"/>
  <c r="H40" i="1"/>
  <c r="G39" i="1"/>
  <c r="A38" i="1"/>
  <c r="G35" i="1"/>
  <c r="G34" i="1"/>
  <c r="G33" i="1"/>
  <c r="G32" i="1"/>
  <c r="G31" i="1"/>
  <c r="A26" i="1"/>
  <c r="G30" i="1"/>
  <c r="G29" i="1"/>
  <c r="G28" i="1"/>
  <c r="G27" i="1"/>
  <c r="G25" i="1"/>
  <c r="G23" i="1"/>
  <c r="G22" i="1"/>
  <c r="E24" i="1"/>
  <c r="D24" i="1"/>
  <c r="D22" i="1"/>
  <c r="C23" i="1"/>
  <c r="C22" i="1"/>
  <c r="C20" i="1"/>
  <c r="A20" i="1"/>
  <c r="E18" i="1"/>
  <c r="D18" i="1"/>
  <c r="C18" i="1"/>
  <c r="B18" i="1"/>
  <c r="A18" i="1"/>
  <c r="G3132" i="13"/>
  <c r="C3137" i="13"/>
  <c r="C3135" i="13"/>
  <c r="D3151" i="13"/>
  <c r="E3139" i="13"/>
  <c r="E3140" i="13"/>
  <c r="E3141" i="13"/>
  <c r="E3142" i="13"/>
  <c r="E3143" i="13"/>
  <c r="E3144" i="13"/>
  <c r="E3145" i="13"/>
  <c r="E3146" i="13"/>
  <c r="E3147" i="13"/>
  <c r="E3148" i="13"/>
  <c r="F3151" i="13"/>
  <c r="H171" i="3"/>
  <c r="A3135" i="13"/>
  <c r="C3134" i="13"/>
  <c r="D3152" i="13"/>
  <c r="A3134" i="13"/>
  <c r="C3133" i="13"/>
  <c r="D3153" i="13"/>
  <c r="A3133" i="13"/>
  <c r="G3134" i="13"/>
  <c r="E3151" i="13"/>
  <c r="E171" i="3"/>
  <c r="C3132" i="13"/>
  <c r="D3154" i="13"/>
  <c r="C3091" i="13"/>
  <c r="G3086" i="13"/>
  <c r="C3089" i="13"/>
  <c r="D3105" i="13"/>
  <c r="A3089" i="13"/>
  <c r="C3088" i="13"/>
  <c r="A3088" i="13"/>
  <c r="C3087" i="13"/>
  <c r="A3087" i="13"/>
  <c r="C3086" i="13"/>
  <c r="G3040" i="13"/>
  <c r="C3045" i="13"/>
  <c r="C3043" i="13"/>
  <c r="D3059" i="13"/>
  <c r="A3043" i="13"/>
  <c r="C3042" i="13"/>
  <c r="A3042" i="13"/>
  <c r="C3041" i="13"/>
  <c r="A3041" i="13"/>
  <c r="C3040" i="13"/>
  <c r="G2994" i="13"/>
  <c r="C2999" i="13"/>
  <c r="C2997" i="13"/>
  <c r="D3009" i="13"/>
  <c r="C2996" i="13"/>
  <c r="A2997" i="13"/>
  <c r="A2996" i="13"/>
  <c r="C2995" i="13"/>
  <c r="A2995" i="13"/>
  <c r="C2994" i="13"/>
  <c r="G2948" i="13"/>
  <c r="C2953" i="13"/>
  <c r="C2951" i="13"/>
  <c r="D2967" i="13"/>
  <c r="A2951" i="13"/>
  <c r="C2950" i="13"/>
  <c r="D2968" i="13"/>
  <c r="A2950" i="13"/>
  <c r="C2949" i="13"/>
  <c r="A2949" i="13"/>
  <c r="C2948" i="13"/>
  <c r="G2892" i="13"/>
  <c r="C2897" i="13"/>
  <c r="C2895" i="13"/>
  <c r="D2907" i="13"/>
  <c r="A2895" i="13"/>
  <c r="C2894" i="13"/>
  <c r="A2894" i="13"/>
  <c r="C2893" i="13"/>
  <c r="A2893" i="13"/>
  <c r="C2892" i="13"/>
  <c r="C2853" i="13"/>
  <c r="G2848" i="13"/>
  <c r="C2851" i="13"/>
  <c r="D2863" i="13"/>
  <c r="C2850" i="13"/>
  <c r="A2851" i="13"/>
  <c r="A2850" i="13"/>
  <c r="C2849" i="13"/>
  <c r="A2849" i="13"/>
  <c r="C2848" i="13"/>
  <c r="G2802" i="13"/>
  <c r="C2807" i="13"/>
  <c r="C2805" i="13"/>
  <c r="D2816" i="13"/>
  <c r="A2805" i="13"/>
  <c r="C2804" i="13"/>
  <c r="D2817" i="13"/>
  <c r="A2804" i="13"/>
  <c r="C2803" i="13"/>
  <c r="A2803" i="13"/>
  <c r="C2802" i="13"/>
  <c r="G2755" i="13"/>
  <c r="C2760" i="13"/>
  <c r="C2758" i="13"/>
  <c r="D2767" i="13"/>
  <c r="A2758" i="13"/>
  <c r="C2757" i="13"/>
  <c r="A2757" i="13"/>
  <c r="C2756" i="13"/>
  <c r="A2756" i="13"/>
  <c r="C2755" i="13"/>
  <c r="C2703" i="13"/>
  <c r="G2698" i="13"/>
  <c r="C2701" i="13"/>
  <c r="D2711" i="13"/>
  <c r="C2700" i="13"/>
  <c r="C2699" i="13"/>
  <c r="C2698" i="13"/>
  <c r="A2701" i="13"/>
  <c r="A2700" i="13"/>
  <c r="A2699" i="13"/>
  <c r="G2652" i="13"/>
  <c r="C2657" i="13"/>
  <c r="C2655" i="13"/>
  <c r="D2665" i="13"/>
  <c r="A2655" i="13"/>
  <c r="C2654" i="13"/>
  <c r="D2666" i="13"/>
  <c r="A2654" i="13"/>
  <c r="C2653" i="13"/>
  <c r="D2667" i="13"/>
  <c r="A2653" i="13"/>
  <c r="C2652" i="13"/>
  <c r="D2668" i="13"/>
  <c r="E2612" i="13"/>
  <c r="C2610" i="13"/>
  <c r="G2605" i="13"/>
  <c r="C2608" i="13"/>
  <c r="D2618" i="13"/>
  <c r="A2608" i="13"/>
  <c r="C2607" i="13"/>
  <c r="A2607" i="13"/>
  <c r="C2606" i="13"/>
  <c r="A2606" i="13"/>
  <c r="C2605" i="13"/>
  <c r="C2564" i="13"/>
  <c r="G2559" i="13"/>
  <c r="C2562" i="13"/>
  <c r="D2580" i="13"/>
  <c r="A2562" i="13"/>
  <c r="C2561" i="13"/>
  <c r="A2561" i="13"/>
  <c r="C2560" i="13"/>
  <c r="A2560" i="13"/>
  <c r="C2559" i="13"/>
  <c r="G2511" i="13"/>
  <c r="C2516" i="13"/>
  <c r="C2514" i="13"/>
  <c r="D2523" i="13"/>
  <c r="C2513" i="13"/>
  <c r="A2514" i="13"/>
  <c r="A2513" i="13"/>
  <c r="C2512" i="13"/>
  <c r="A2512" i="13"/>
  <c r="C2511" i="13"/>
  <c r="G2465" i="13"/>
  <c r="C2470" i="13"/>
  <c r="C2468" i="13"/>
  <c r="C2467" i="13"/>
  <c r="D2480" i="13"/>
  <c r="C2465" i="13"/>
  <c r="C2466" i="13"/>
  <c r="A2468" i="13"/>
  <c r="A2467" i="13"/>
  <c r="A2466" i="13"/>
  <c r="H187" i="9"/>
  <c r="C2424" i="13"/>
  <c r="G2419" i="13"/>
  <c r="C2422" i="13"/>
  <c r="C2421" i="13"/>
  <c r="D2445" i="13"/>
  <c r="A2422" i="13"/>
  <c r="A2421" i="13"/>
  <c r="C2420" i="13"/>
  <c r="D2446" i="13"/>
  <c r="A2420" i="13"/>
  <c r="C2419" i="13"/>
  <c r="D2447" i="13"/>
  <c r="G2362" i="13"/>
  <c r="C2367" i="13"/>
  <c r="C2365" i="13"/>
  <c r="C2364" i="13"/>
  <c r="D2374" i="13"/>
  <c r="C2363" i="13"/>
  <c r="A2365" i="13"/>
  <c r="A2364" i="13"/>
  <c r="A2363" i="13"/>
  <c r="C2362" i="13"/>
  <c r="G2316" i="13"/>
  <c r="C2321" i="13"/>
  <c r="C2319" i="13"/>
  <c r="C2318" i="13"/>
  <c r="D2330" i="13"/>
  <c r="A2319" i="13"/>
  <c r="A2318" i="13"/>
  <c r="C2317" i="13"/>
  <c r="D2331" i="13"/>
  <c r="A2317" i="13"/>
  <c r="C2316" i="13"/>
  <c r="G2270" i="13"/>
  <c r="C2275" i="13"/>
  <c r="C2273" i="13"/>
  <c r="C2272" i="13"/>
  <c r="D2293" i="13"/>
  <c r="C2271" i="13"/>
  <c r="A2273" i="13"/>
  <c r="A2272" i="13"/>
  <c r="A2271" i="13"/>
  <c r="C2270" i="13"/>
  <c r="G2224" i="13"/>
  <c r="C2229" i="13"/>
  <c r="C2227" i="13"/>
  <c r="D2245" i="13"/>
  <c r="C2226" i="13"/>
  <c r="D2246" i="13"/>
  <c r="C2225" i="13"/>
  <c r="D2247" i="13"/>
  <c r="A2227" i="13"/>
  <c r="A2226" i="13"/>
  <c r="A2225" i="13"/>
  <c r="C2224" i="13"/>
  <c r="G2176" i="13"/>
  <c r="C2179" i="13"/>
  <c r="D2217" i="13"/>
  <c r="C2181" i="13"/>
  <c r="A2179" i="13"/>
  <c r="C2178" i="13"/>
  <c r="D2218" i="13"/>
  <c r="A2178" i="13"/>
  <c r="C2177" i="13"/>
  <c r="A2177" i="13"/>
  <c r="C2176" i="13"/>
  <c r="G2130" i="13"/>
  <c r="C2135" i="13"/>
  <c r="C2133" i="13"/>
  <c r="D2151" i="13"/>
  <c r="A2133" i="13"/>
  <c r="C2132" i="13"/>
  <c r="A2132" i="13"/>
  <c r="C2131" i="13"/>
  <c r="A2131" i="13"/>
  <c r="C2130" i="13"/>
  <c r="C2088" i="13"/>
  <c r="G2083" i="13"/>
  <c r="C2086" i="13"/>
  <c r="D2108" i="13"/>
  <c r="C2085" i="13"/>
  <c r="C2084" i="13"/>
  <c r="A2086" i="13"/>
  <c r="A2085" i="13"/>
  <c r="A2084" i="13"/>
  <c r="C2083" i="13"/>
  <c r="C2042" i="13"/>
  <c r="G2037" i="13"/>
  <c r="C2040" i="13"/>
  <c r="C2039" i="13"/>
  <c r="D2055" i="13"/>
  <c r="C2038" i="13"/>
  <c r="D2056" i="13"/>
  <c r="A2040" i="13"/>
  <c r="A2039" i="13"/>
  <c r="A2038" i="13"/>
  <c r="C2037" i="13"/>
  <c r="C1987" i="13"/>
  <c r="G1982" i="13"/>
  <c r="C1985" i="13"/>
  <c r="D1999" i="13"/>
  <c r="A1985" i="13"/>
  <c r="C1984" i="13"/>
  <c r="D2000" i="13"/>
  <c r="A1984" i="13"/>
  <c r="C1983" i="13"/>
  <c r="D2001" i="13"/>
  <c r="A1983" i="13"/>
  <c r="C1982" i="13"/>
  <c r="C1941" i="13"/>
  <c r="G1936" i="13"/>
  <c r="C1939" i="13"/>
  <c r="D1960" i="13"/>
  <c r="A1939" i="13"/>
  <c r="C1938" i="13"/>
  <c r="A1938" i="13"/>
  <c r="C1937" i="13"/>
  <c r="A1937" i="13"/>
  <c r="C1936" i="13"/>
  <c r="C1886" i="13"/>
  <c r="G1881" i="13"/>
  <c r="C1884" i="13"/>
  <c r="D1902" i="13"/>
  <c r="A1884" i="13"/>
  <c r="C1883" i="13"/>
  <c r="A1883" i="13"/>
  <c r="C1882" i="13"/>
  <c r="A1882" i="13"/>
  <c r="C1881" i="13"/>
  <c r="G1835" i="13"/>
  <c r="C1840" i="13"/>
  <c r="C1838" i="13"/>
  <c r="D1864" i="13"/>
  <c r="C1837" i="13"/>
  <c r="A1838" i="13"/>
  <c r="A1837" i="13"/>
  <c r="C1836" i="13"/>
  <c r="A1836" i="13"/>
  <c r="C1835" i="13"/>
  <c r="G1789" i="13"/>
  <c r="C1794" i="13"/>
  <c r="C1792" i="13"/>
  <c r="D1809" i="13"/>
  <c r="A1792" i="13"/>
  <c r="C1791" i="13"/>
  <c r="D1810" i="13"/>
  <c r="A1791" i="13"/>
  <c r="C1790" i="13"/>
  <c r="A1790" i="13"/>
  <c r="C1789" i="13"/>
  <c r="C1748" i="13"/>
  <c r="G1743" i="13"/>
  <c r="C1746" i="13"/>
  <c r="D1759" i="13"/>
  <c r="A1746" i="13"/>
  <c r="C1745" i="13"/>
  <c r="A1745" i="13"/>
  <c r="C1744" i="13"/>
  <c r="A1744" i="13"/>
  <c r="C1743" i="13"/>
  <c r="G1697" i="13"/>
  <c r="C1702" i="13"/>
  <c r="C1700" i="13"/>
  <c r="D1714" i="13"/>
  <c r="C1699" i="13"/>
  <c r="C1698" i="13"/>
  <c r="A1700" i="13"/>
  <c r="A1699" i="13"/>
  <c r="A1698" i="13"/>
  <c r="C1697" i="13"/>
  <c r="C1647" i="13"/>
  <c r="G1642" i="13"/>
  <c r="C1645" i="13"/>
  <c r="C1644" i="13"/>
  <c r="D1663" i="13"/>
  <c r="A1645" i="13"/>
  <c r="A1644" i="13"/>
  <c r="C1643" i="13"/>
  <c r="D1664" i="13"/>
  <c r="A1643" i="13"/>
  <c r="C1642" i="13"/>
  <c r="G1589" i="13"/>
  <c r="C1594" i="13"/>
  <c r="C1591" i="13"/>
  <c r="D1614" i="13"/>
  <c r="C1590" i="13"/>
  <c r="A1592" i="13"/>
  <c r="A1591" i="13"/>
  <c r="A1590" i="13"/>
  <c r="C1589" i="13"/>
  <c r="C1537" i="13"/>
  <c r="C1535" i="13"/>
  <c r="D1548" i="13"/>
  <c r="A1535" i="13"/>
  <c r="C1534" i="13"/>
  <c r="D1549" i="13"/>
  <c r="A1534" i="13"/>
  <c r="C1533" i="13"/>
  <c r="D1550" i="13"/>
  <c r="A1533" i="13"/>
  <c r="C1532" i="13"/>
  <c r="C1491" i="13"/>
  <c r="C1489" i="13"/>
  <c r="D1511" i="13"/>
  <c r="A1489" i="13"/>
  <c r="C1488" i="13"/>
  <c r="A1488" i="13"/>
  <c r="C1487" i="13"/>
  <c r="A1487" i="13"/>
  <c r="C1486" i="13"/>
  <c r="C1434" i="13"/>
  <c r="C1432" i="13"/>
  <c r="D1443" i="13"/>
  <c r="A1432" i="13"/>
  <c r="C1431" i="13"/>
  <c r="A1431" i="13"/>
  <c r="C1430" i="13"/>
  <c r="A1430" i="13"/>
  <c r="C1429" i="13"/>
  <c r="C1377" i="13"/>
  <c r="C1375" i="13"/>
  <c r="D1386" i="13"/>
  <c r="C1374" i="13"/>
  <c r="A1375" i="13"/>
  <c r="A1374" i="13"/>
  <c r="C1373" i="13"/>
  <c r="A1373" i="13"/>
  <c r="C1372" i="13"/>
  <c r="G1316" i="13"/>
  <c r="C1321" i="13"/>
  <c r="C1319" i="13"/>
  <c r="D1332" i="13"/>
  <c r="C1318" i="13"/>
  <c r="C1317" i="13"/>
  <c r="C1316" i="13"/>
  <c r="A1319" i="13"/>
  <c r="A1318" i="13"/>
  <c r="A1317" i="13"/>
  <c r="C1265" i="13"/>
  <c r="G1260" i="13"/>
  <c r="G1262" i="13"/>
  <c r="E1276" i="13"/>
  <c r="C1263" i="13"/>
  <c r="D1276" i="13"/>
  <c r="C1262" i="13"/>
  <c r="D1277" i="13"/>
  <c r="C1261" i="13"/>
  <c r="D1278" i="13"/>
  <c r="A1263" i="13"/>
  <c r="A1262" i="13"/>
  <c r="A1261" i="13"/>
  <c r="C1260" i="13"/>
  <c r="D1279" i="13"/>
  <c r="C1213" i="13"/>
  <c r="C1210" i="13"/>
  <c r="D1221" i="13"/>
  <c r="A1211" i="13"/>
  <c r="A1210" i="13"/>
  <c r="C1209" i="13"/>
  <c r="D1222" i="13"/>
  <c r="A1209" i="13"/>
  <c r="C1208" i="13"/>
  <c r="C1167" i="13"/>
  <c r="C1164" i="13"/>
  <c r="D1179" i="13"/>
  <c r="C1163" i="13"/>
  <c r="A1165" i="13"/>
  <c r="A1164" i="13"/>
  <c r="A1163" i="13"/>
  <c r="C1162" i="13"/>
  <c r="C1111" i="13"/>
  <c r="C1109" i="13"/>
  <c r="D1122" i="13"/>
  <c r="C1108" i="13"/>
  <c r="D1123" i="13"/>
  <c r="A1109" i="13"/>
  <c r="A1108" i="13"/>
  <c r="C1107" i="13"/>
  <c r="D1124" i="13"/>
  <c r="A1107" i="13"/>
  <c r="C1106" i="13"/>
  <c r="E1067" i="13"/>
  <c r="E1068" i="13"/>
  <c r="C1065" i="13"/>
  <c r="C1063" i="13"/>
  <c r="D1076" i="13"/>
  <c r="A1063" i="13"/>
  <c r="C1062" i="13"/>
  <c r="A1062" i="13"/>
  <c r="C1061" i="13"/>
  <c r="A1061" i="13"/>
  <c r="C1060" i="13"/>
  <c r="C1008" i="13"/>
  <c r="C1006" i="13"/>
  <c r="D1018" i="13"/>
  <c r="C1005" i="13"/>
  <c r="C1004" i="13"/>
  <c r="A1006" i="13"/>
  <c r="A1005" i="13"/>
  <c r="A1004" i="13"/>
  <c r="C1003" i="13"/>
  <c r="C949" i="13"/>
  <c r="C946" i="13"/>
  <c r="D959" i="13"/>
  <c r="A947" i="13"/>
  <c r="A946" i="13"/>
  <c r="C945" i="13"/>
  <c r="D960" i="13"/>
  <c r="A945" i="13"/>
  <c r="C944" i="13"/>
  <c r="C893" i="13"/>
  <c r="A891" i="13"/>
  <c r="C890" i="13"/>
  <c r="D904" i="13"/>
  <c r="A834" i="13"/>
  <c r="A890" i="13"/>
  <c r="C889" i="13"/>
  <c r="A889" i="13"/>
  <c r="C888" i="13"/>
  <c r="C836" i="13"/>
  <c r="C833" i="13"/>
  <c r="D846" i="13"/>
  <c r="A833" i="13"/>
  <c r="C832" i="13"/>
  <c r="A832" i="13"/>
  <c r="C831" i="13"/>
  <c r="C788" i="13"/>
  <c r="C785" i="13"/>
  <c r="D801" i="13"/>
  <c r="C784" i="13"/>
  <c r="A786" i="13"/>
  <c r="A785" i="13"/>
  <c r="A784" i="13"/>
  <c r="C783" i="13"/>
  <c r="C740" i="13"/>
  <c r="C738" i="13"/>
  <c r="D750" i="13"/>
  <c r="A738" i="13"/>
  <c r="C737" i="13"/>
  <c r="D751" i="13"/>
  <c r="A737" i="13"/>
  <c r="C736" i="13"/>
  <c r="D752" i="13"/>
  <c r="A736" i="13"/>
  <c r="C735" i="13"/>
  <c r="C694" i="13"/>
  <c r="C692" i="13"/>
  <c r="D703" i="13"/>
  <c r="C691" i="13"/>
  <c r="C690" i="13"/>
  <c r="C689" i="13"/>
  <c r="A692" i="13"/>
  <c r="A690" i="13"/>
  <c r="A691" i="13"/>
  <c r="C638" i="13"/>
  <c r="C636" i="13"/>
  <c r="D650" i="13"/>
  <c r="C635" i="13"/>
  <c r="C634" i="13"/>
  <c r="C633" i="13"/>
  <c r="A636" i="13"/>
  <c r="A635" i="13"/>
  <c r="A634" i="13"/>
  <c r="A579" i="13"/>
  <c r="C583" i="13"/>
  <c r="C581" i="13"/>
  <c r="D597" i="13"/>
  <c r="C580" i="13"/>
  <c r="C579" i="13"/>
  <c r="C578" i="13"/>
  <c r="A581" i="13"/>
  <c r="A580" i="13"/>
  <c r="C537" i="13"/>
  <c r="C535" i="13"/>
  <c r="D547" i="13"/>
  <c r="C534" i="13"/>
  <c r="C533" i="13"/>
  <c r="C532" i="13"/>
  <c r="A535" i="13"/>
  <c r="A534" i="13"/>
  <c r="A533" i="13"/>
  <c r="C491" i="13"/>
  <c r="C489" i="13"/>
  <c r="D503" i="13"/>
  <c r="C488" i="13"/>
  <c r="C487" i="13"/>
  <c r="C486" i="13"/>
  <c r="A489" i="13"/>
  <c r="A488" i="13"/>
  <c r="A487" i="13"/>
  <c r="C445" i="13"/>
  <c r="C443" i="13"/>
  <c r="D454" i="13"/>
  <c r="C442" i="13"/>
  <c r="C441" i="13"/>
  <c r="C440" i="13"/>
  <c r="A443" i="13"/>
  <c r="A442" i="13"/>
  <c r="A441" i="13"/>
  <c r="C393" i="13"/>
  <c r="C391" i="13"/>
  <c r="D418" i="13"/>
  <c r="C390" i="13"/>
  <c r="D419" i="13"/>
  <c r="C389" i="13"/>
  <c r="C388" i="13"/>
  <c r="A391" i="13"/>
  <c r="A390" i="13"/>
  <c r="A389" i="13"/>
  <c r="C336" i="13"/>
  <c r="C334" i="13"/>
  <c r="D346" i="13"/>
  <c r="C333" i="13"/>
  <c r="C332" i="13"/>
  <c r="C331" i="13"/>
  <c r="A334" i="13"/>
  <c r="A333" i="13"/>
  <c r="A332" i="13"/>
  <c r="C290" i="13"/>
  <c r="C288" i="13"/>
  <c r="D301" i="13"/>
  <c r="C287" i="13"/>
  <c r="C286" i="13"/>
  <c r="C285" i="13"/>
  <c r="A288" i="13"/>
  <c r="A287" i="13"/>
  <c r="A286" i="13"/>
  <c r="C244" i="13"/>
  <c r="A242" i="13"/>
  <c r="A241" i="13"/>
  <c r="A240" i="13"/>
  <c r="A196" i="13"/>
  <c r="A195" i="13"/>
  <c r="A194" i="13"/>
  <c r="A151" i="13"/>
  <c r="A150" i="13"/>
  <c r="A149" i="13"/>
  <c r="C242" i="13"/>
  <c r="D259" i="13"/>
  <c r="C241" i="13"/>
  <c r="D260" i="13"/>
  <c r="C240" i="13"/>
  <c r="D261" i="13"/>
  <c r="C239" i="13"/>
  <c r="C198" i="13"/>
  <c r="C196" i="13"/>
  <c r="D207" i="13"/>
  <c r="C195" i="13"/>
  <c r="D208" i="13"/>
  <c r="C194" i="13"/>
  <c r="C193" i="13"/>
  <c r="C153" i="13"/>
  <c r="C151" i="13"/>
  <c r="D170" i="13"/>
  <c r="C150" i="13"/>
  <c r="C149" i="13"/>
  <c r="C148" i="13"/>
  <c r="A105" i="13"/>
  <c r="A104" i="13"/>
  <c r="A103" i="13"/>
  <c r="C102" i="13"/>
  <c r="A58" i="13"/>
  <c r="A57" i="13"/>
  <c r="A56" i="13"/>
  <c r="C56" i="13"/>
  <c r="C55" i="13"/>
  <c r="D511" i="8"/>
  <c r="D718" i="8"/>
  <c r="D717" i="8"/>
  <c r="C709" i="8"/>
  <c r="G704" i="8"/>
  <c r="C706" i="8"/>
  <c r="E717" i="8"/>
  <c r="E718" i="8"/>
  <c r="C704" i="8"/>
  <c r="D696" i="8"/>
  <c r="D695" i="8"/>
  <c r="D694" i="8"/>
  <c r="G677" i="8"/>
  <c r="C682" i="8"/>
  <c r="C680" i="8"/>
  <c r="E694" i="8"/>
  <c r="C679" i="8"/>
  <c r="E695" i="8"/>
  <c r="E696" i="8"/>
  <c r="C677" i="8"/>
  <c r="D642" i="8"/>
  <c r="C635" i="8"/>
  <c r="C633" i="8"/>
  <c r="E642" i="8"/>
  <c r="C632" i="8"/>
  <c r="C630" i="8"/>
  <c r="D597" i="8"/>
  <c r="D596" i="8"/>
  <c r="C589" i="8"/>
  <c r="G584" i="8"/>
  <c r="C586" i="8"/>
  <c r="E596" i="8"/>
  <c r="E597" i="8"/>
  <c r="C584" i="8"/>
  <c r="D563" i="8"/>
  <c r="D562" i="8"/>
  <c r="C543" i="8"/>
  <c r="G538" i="8"/>
  <c r="C541" i="8"/>
  <c r="E562" i="8"/>
  <c r="C540" i="8"/>
  <c r="E563" i="8"/>
  <c r="C538" i="8"/>
  <c r="G492" i="8"/>
  <c r="C497" i="8"/>
  <c r="C495" i="8"/>
  <c r="E511" i="8"/>
  <c r="C494" i="8"/>
  <c r="C492" i="8"/>
  <c r="D459" i="8"/>
  <c r="G445" i="8"/>
  <c r="C450" i="8"/>
  <c r="C448" i="8"/>
  <c r="E459" i="8"/>
  <c r="C447" i="8"/>
  <c r="C445" i="8"/>
  <c r="D418" i="8"/>
  <c r="G399" i="8"/>
  <c r="C404" i="8"/>
  <c r="C402" i="8"/>
  <c r="E418" i="8"/>
  <c r="C401" i="8"/>
  <c r="C399" i="8"/>
  <c r="A343" i="8"/>
  <c r="D355" i="8"/>
  <c r="A342" i="8"/>
  <c r="D356" i="8"/>
  <c r="A341" i="8"/>
  <c r="A289" i="8"/>
  <c r="D301" i="8"/>
  <c r="A288" i="8"/>
  <c r="A287" i="8"/>
  <c r="A235" i="8"/>
  <c r="A234" i="8"/>
  <c r="A233" i="8"/>
  <c r="A180" i="8"/>
  <c r="A179" i="8"/>
  <c r="D190" i="8"/>
  <c r="A178" i="8"/>
  <c r="D191" i="8"/>
  <c r="A121" i="8"/>
  <c r="A120" i="8"/>
  <c r="A119" i="8"/>
  <c r="A62" i="8"/>
  <c r="A61" i="8"/>
  <c r="D248" i="8"/>
  <c r="D189" i="8"/>
  <c r="D135" i="8"/>
  <c r="D78" i="8"/>
  <c r="G340" i="8"/>
  <c r="C345" i="8"/>
  <c r="C343" i="8"/>
  <c r="E355" i="8"/>
  <c r="C342" i="8"/>
  <c r="E356" i="8"/>
  <c r="C340" i="8"/>
  <c r="G286" i="8"/>
  <c r="C291" i="8"/>
  <c r="C289" i="8"/>
  <c r="E301" i="8"/>
  <c r="C288" i="8"/>
  <c r="C286" i="8"/>
  <c r="G232" i="8"/>
  <c r="C237" i="8"/>
  <c r="C235" i="8"/>
  <c r="E248" i="8"/>
  <c r="C234" i="8"/>
  <c r="C232" i="8"/>
  <c r="C180" i="8"/>
  <c r="E189" i="8"/>
  <c r="C179" i="8"/>
  <c r="E190" i="8"/>
  <c r="E191" i="8"/>
  <c r="C177" i="8"/>
  <c r="C120" i="8"/>
  <c r="E135" i="8"/>
  <c r="C118" i="8"/>
  <c r="C62" i="8"/>
  <c r="E78" i="8"/>
  <c r="C60" i="8"/>
  <c r="H124" i="154"/>
  <c r="C274" i="154"/>
  <c r="E270" i="154"/>
  <c r="E271" i="154"/>
  <c r="D272" i="154"/>
  <c r="D271" i="154"/>
  <c r="C270" i="154"/>
  <c r="E267" i="154"/>
  <c r="E268" i="154"/>
  <c r="D269" i="154"/>
  <c r="D268" i="154"/>
  <c r="C267" i="154"/>
  <c r="D266" i="154"/>
  <c r="D260" i="154"/>
  <c r="D261" i="154"/>
  <c r="D262" i="154"/>
  <c r="D263" i="154"/>
  <c r="D264" i="154"/>
  <c r="D265" i="154"/>
  <c r="D259" i="154"/>
  <c r="E260" i="154"/>
  <c r="E261" i="154"/>
  <c r="E262" i="154"/>
  <c r="E263" i="154"/>
  <c r="E264" i="154"/>
  <c r="E265" i="154"/>
  <c r="E259" i="154"/>
  <c r="E258" i="154"/>
  <c r="C258" i="154"/>
  <c r="D257" i="154"/>
  <c r="E252" i="154"/>
  <c r="E253" i="154"/>
  <c r="E254" i="154"/>
  <c r="E255" i="154"/>
  <c r="E256" i="154"/>
  <c r="E251" i="154"/>
  <c r="D252" i="154"/>
  <c r="D253" i="154"/>
  <c r="D254" i="154"/>
  <c r="D255" i="154"/>
  <c r="D256" i="154"/>
  <c r="D251" i="154"/>
  <c r="E250" i="154"/>
  <c r="E248" i="154"/>
  <c r="D248" i="154"/>
  <c r="C250" i="154"/>
  <c r="C248" i="154"/>
  <c r="C246" i="154"/>
  <c r="B235" i="154"/>
  <c r="B232" i="154"/>
  <c r="B231" i="154"/>
  <c r="B230" i="154"/>
  <c r="E227" i="154"/>
  <c r="E228" i="154"/>
  <c r="E229" i="154"/>
  <c r="D227" i="154"/>
  <c r="D228" i="154"/>
  <c r="D229" i="154"/>
  <c r="D226" i="154"/>
  <c r="E226" i="154"/>
  <c r="E225" i="154"/>
  <c r="C225" i="154"/>
  <c r="C224" i="154"/>
  <c r="E222" i="154"/>
  <c r="E223" i="154"/>
  <c r="E221" i="154"/>
  <c r="E220" i="154"/>
  <c r="D222" i="154"/>
  <c r="D223" i="154"/>
  <c r="D221" i="154"/>
  <c r="C220" i="154"/>
  <c r="C219" i="154"/>
  <c r="E216" i="154"/>
  <c r="E217" i="154"/>
  <c r="E218" i="154"/>
  <c r="E215" i="154"/>
  <c r="D217" i="154"/>
  <c r="D218" i="154"/>
  <c r="D216" i="154"/>
  <c r="C215" i="154"/>
  <c r="B214" i="154"/>
  <c r="E214" i="154"/>
  <c r="E213" i="154"/>
  <c r="D213" i="154"/>
  <c r="C213" i="154"/>
  <c r="B213" i="154"/>
  <c r="E211" i="154"/>
  <c r="B208" i="154"/>
  <c r="B207" i="154"/>
  <c r="E204" i="154"/>
  <c r="E205" i="154"/>
  <c r="E206" i="154"/>
  <c r="D204" i="154"/>
  <c r="D205" i="154"/>
  <c r="D206" i="154"/>
  <c r="G202" i="9"/>
  <c r="E203" i="154"/>
  <c r="D203" i="154"/>
  <c r="E202" i="154"/>
  <c r="E201" i="154"/>
  <c r="E200" i="154"/>
  <c r="C202" i="154"/>
  <c r="C201" i="154"/>
  <c r="B200" i="154"/>
  <c r="D199" i="154"/>
  <c r="C199" i="154"/>
  <c r="E197" i="154"/>
  <c r="B199" i="154"/>
  <c r="B188" i="154"/>
  <c r="B187" i="154"/>
  <c r="E186" i="154"/>
  <c r="E185" i="154"/>
  <c r="E184" i="154"/>
  <c r="C186" i="154"/>
  <c r="C185" i="154"/>
  <c r="B184" i="154"/>
  <c r="B183" i="154"/>
  <c r="E182" i="154"/>
  <c r="E181" i="154"/>
  <c r="E180" i="154"/>
  <c r="C182" i="154"/>
  <c r="C181" i="154"/>
  <c r="B180" i="154"/>
  <c r="E178" i="154"/>
  <c r="E177" i="154"/>
  <c r="E171" i="154"/>
  <c r="E172" i="154"/>
  <c r="E173" i="154"/>
  <c r="E174" i="154"/>
  <c r="E175" i="154"/>
  <c r="E176" i="154"/>
  <c r="E170" i="154"/>
  <c r="E169" i="154"/>
  <c r="B179" i="154"/>
  <c r="D178" i="154"/>
  <c r="C177" i="154"/>
  <c r="D172" i="154"/>
  <c r="D176" i="154"/>
  <c r="D171" i="154"/>
  <c r="C170" i="154"/>
  <c r="B169" i="154"/>
  <c r="E167" i="154"/>
  <c r="E166" i="154"/>
  <c r="B168" i="154"/>
  <c r="C167" i="154"/>
  <c r="B166" i="154"/>
  <c r="B165" i="154"/>
  <c r="E161" i="154"/>
  <c r="E162" i="154"/>
  <c r="E163" i="154"/>
  <c r="E164" i="154"/>
  <c r="E160" i="154"/>
  <c r="D162" i="154"/>
  <c r="D163" i="154"/>
  <c r="D164" i="154"/>
  <c r="D161" i="154"/>
  <c r="C160" i="154"/>
  <c r="E158" i="154"/>
  <c r="E159" i="154"/>
  <c r="E157" i="154"/>
  <c r="D158" i="154"/>
  <c r="D159" i="154"/>
  <c r="D157" i="154"/>
  <c r="E156" i="154"/>
  <c r="C156" i="154"/>
  <c r="E155" i="154"/>
  <c r="B155" i="154"/>
  <c r="B154" i="154"/>
  <c r="E153" i="154"/>
  <c r="E152" i="154"/>
  <c r="E151" i="154"/>
  <c r="C153" i="154"/>
  <c r="C152" i="154"/>
  <c r="B151" i="154"/>
  <c r="B150" i="154"/>
  <c r="E146" i="154"/>
  <c r="E147" i="154"/>
  <c r="E149" i="154"/>
  <c r="E145" i="154"/>
  <c r="D146" i="154"/>
  <c r="D147" i="154"/>
  <c r="D148" i="154"/>
  <c r="D149" i="154"/>
  <c r="D145" i="154"/>
  <c r="E144" i="154"/>
  <c r="C144" i="154"/>
  <c r="B143" i="154"/>
  <c r="E143" i="154"/>
  <c r="E142" i="154"/>
  <c r="D142" i="154"/>
  <c r="C142" i="154"/>
  <c r="B142" i="154"/>
  <c r="E140" i="154"/>
  <c r="E86" i="154"/>
  <c r="E85" i="154"/>
  <c r="D39" i="154"/>
  <c r="B1" i="154"/>
  <c r="B32" i="154"/>
  <c r="B133" i="154"/>
  <c r="B132" i="154"/>
  <c r="E131" i="154"/>
  <c r="D131" i="154"/>
  <c r="E130" i="154"/>
  <c r="E129" i="154"/>
  <c r="C130" i="154"/>
  <c r="B129" i="154"/>
  <c r="B128" i="154"/>
  <c r="E127" i="154"/>
  <c r="E126" i="154"/>
  <c r="E125" i="154"/>
  <c r="C127" i="154"/>
  <c r="C126" i="154"/>
  <c r="B125" i="154"/>
  <c r="B124" i="154"/>
  <c r="E122" i="154"/>
  <c r="E123" i="154"/>
  <c r="E121" i="154"/>
  <c r="E120" i="154"/>
  <c r="E119" i="154"/>
  <c r="D122" i="154"/>
  <c r="D123" i="154"/>
  <c r="D121" i="154"/>
  <c r="C120" i="154"/>
  <c r="B119" i="154"/>
  <c r="B118" i="154"/>
  <c r="E115" i="154"/>
  <c r="E116" i="154"/>
  <c r="E117" i="154"/>
  <c r="E114" i="154"/>
  <c r="E113" i="154"/>
  <c r="C115" i="154"/>
  <c r="C116" i="154"/>
  <c r="C117" i="154"/>
  <c r="C114" i="154"/>
  <c r="B113" i="154"/>
  <c r="B112" i="154"/>
  <c r="E109" i="154"/>
  <c r="E110" i="154"/>
  <c r="E111" i="154"/>
  <c r="D109" i="154"/>
  <c r="D110" i="154"/>
  <c r="D111" i="154"/>
  <c r="D106" i="154"/>
  <c r="D107" i="154"/>
  <c r="D108" i="154"/>
  <c r="D105" i="154"/>
  <c r="E106" i="154"/>
  <c r="E107" i="154"/>
  <c r="E108" i="154"/>
  <c r="E105" i="154"/>
  <c r="E104" i="154"/>
  <c r="C104" i="154"/>
  <c r="F112" i="154"/>
  <c r="E102" i="154"/>
  <c r="E103" i="154"/>
  <c r="E101" i="154"/>
  <c r="D102" i="154"/>
  <c r="D103" i="154"/>
  <c r="D101" i="154"/>
  <c r="C100" i="154"/>
  <c r="E100" i="154"/>
  <c r="E99" i="154"/>
  <c r="B99" i="154"/>
  <c r="B98" i="154"/>
  <c r="E97" i="154"/>
  <c r="E96" i="154"/>
  <c r="D97" i="154"/>
  <c r="C96" i="154"/>
  <c r="E93" i="154"/>
  <c r="E94" i="154"/>
  <c r="E95" i="154"/>
  <c r="D93" i="154"/>
  <c r="D94" i="154"/>
  <c r="D95" i="154"/>
  <c r="D92" i="154"/>
  <c r="E91" i="154"/>
  <c r="C91" i="154"/>
  <c r="E90" i="154"/>
  <c r="E89" i="154"/>
  <c r="D89" i="154"/>
  <c r="C89" i="154"/>
  <c r="B89" i="154"/>
  <c r="B88" i="154"/>
  <c r="E46" i="154"/>
  <c r="E45" i="154"/>
  <c r="E44" i="154"/>
  <c r="E43" i="154"/>
  <c r="D46" i="154"/>
  <c r="D45" i="154"/>
  <c r="D44" i="154"/>
  <c r="D43" i="154"/>
  <c r="C47" i="154"/>
  <c r="C46" i="154"/>
  <c r="C45" i="154"/>
  <c r="C44" i="154"/>
  <c r="C41" i="154"/>
  <c r="C43" i="154"/>
  <c r="D29" i="154"/>
  <c r="B30" i="154"/>
  <c r="C29" i="154"/>
  <c r="C28" i="154"/>
  <c r="B28" i="154"/>
  <c r="B27" i="154"/>
  <c r="E26" i="154"/>
  <c r="D26" i="154"/>
  <c r="D25" i="154"/>
  <c r="E25" i="154"/>
  <c r="D24" i="154"/>
  <c r="C24" i="154"/>
  <c r="C23" i="154"/>
  <c r="B23" i="154"/>
  <c r="B22" i="154"/>
  <c r="D21" i="154"/>
  <c r="C21" i="154"/>
  <c r="E18" i="154"/>
  <c r="E20" i="154"/>
  <c r="E17" i="154"/>
  <c r="D18" i="154"/>
  <c r="D19" i="154"/>
  <c r="D20" i="154"/>
  <c r="D17" i="154"/>
  <c r="D16" i="154"/>
  <c r="C16" i="154"/>
  <c r="F22" i="154"/>
  <c r="E13" i="154"/>
  <c r="E14" i="154"/>
  <c r="E15" i="154"/>
  <c r="D12" i="154"/>
  <c r="D14" i="154"/>
  <c r="D15" i="154"/>
  <c r="D13" i="154"/>
  <c r="C12" i="154"/>
  <c r="B11" i="154"/>
  <c r="B5" i="154"/>
  <c r="B10" i="154"/>
  <c r="E3" i="154"/>
  <c r="B3" i="154"/>
  <c r="D4" i="154"/>
  <c r="C4" i="154"/>
  <c r="B4" i="154"/>
  <c r="D9" i="154"/>
  <c r="C11" i="154"/>
  <c r="C5" i="154"/>
  <c r="E9" i="154"/>
  <c r="D7" i="154"/>
  <c r="D8" i="154"/>
  <c r="C7" i="154"/>
  <c r="C8" i="154"/>
  <c r="D6" i="154"/>
  <c r="C6" i="154"/>
  <c r="H207" i="9"/>
  <c r="H29" i="9"/>
  <c r="G23" i="9"/>
  <c r="H26" i="9"/>
  <c r="G15" i="9"/>
  <c r="G11" i="9"/>
  <c r="H21" i="9"/>
  <c r="H9" i="9"/>
  <c r="H31" i="9"/>
  <c r="E189" i="3"/>
  <c r="K51" i="1"/>
  <c r="H182" i="3"/>
  <c r="E1010" i="13"/>
  <c r="E1011" i="13"/>
  <c r="E1012" i="13"/>
  <c r="E1013" i="13"/>
  <c r="F1010" i="13"/>
  <c r="F1011" i="13"/>
  <c r="F1012" i="13"/>
  <c r="F1013" i="13"/>
  <c r="E1014" i="13"/>
  <c r="F1014" i="13"/>
  <c r="E1015" i="13"/>
  <c r="F1015" i="13"/>
  <c r="G121" i="154"/>
  <c r="C26" i="152"/>
  <c r="P30" i="152"/>
  <c r="R30" i="152"/>
  <c r="P34" i="152"/>
  <c r="R34" i="152"/>
  <c r="J14" i="152"/>
  <c r="J15" i="152"/>
  <c r="J16" i="152"/>
  <c r="J17" i="152"/>
  <c r="J18" i="152"/>
  <c r="J19" i="152"/>
  <c r="J20" i="152"/>
  <c r="J21" i="152"/>
  <c r="I21" i="152"/>
  <c r="K14" i="152"/>
  <c r="M14" i="152"/>
  <c r="N14" i="152"/>
  <c r="O14" i="152"/>
  <c r="P14" i="152"/>
  <c r="Q14" i="152"/>
  <c r="K15" i="152"/>
  <c r="M15" i="152"/>
  <c r="N15" i="152"/>
  <c r="O15" i="152"/>
  <c r="P15" i="152"/>
  <c r="Q15" i="152"/>
  <c r="K16" i="152"/>
  <c r="M16" i="152"/>
  <c r="N16" i="152"/>
  <c r="O16" i="152"/>
  <c r="P16" i="152"/>
  <c r="Q16" i="152"/>
  <c r="K17" i="152"/>
  <c r="M17" i="152"/>
  <c r="N17" i="152"/>
  <c r="O17" i="152"/>
  <c r="P17" i="152"/>
  <c r="Q17" i="152"/>
  <c r="K18" i="152"/>
  <c r="M18" i="152"/>
  <c r="N18" i="152"/>
  <c r="O18" i="152"/>
  <c r="P18" i="152"/>
  <c r="Q18" i="152"/>
  <c r="K19" i="152"/>
  <c r="M19" i="152"/>
  <c r="N19" i="152"/>
  <c r="O19" i="152"/>
  <c r="P19" i="152"/>
  <c r="Q19" i="152"/>
  <c r="K20" i="152"/>
  <c r="M20" i="152"/>
  <c r="N20" i="152"/>
  <c r="O20" i="152"/>
  <c r="P20" i="152"/>
  <c r="Q20" i="152"/>
  <c r="Q21" i="152"/>
  <c r="P21" i="152"/>
  <c r="O21" i="152"/>
  <c r="N21" i="152"/>
  <c r="M21" i="152"/>
  <c r="K21" i="152"/>
  <c r="F28" i="152"/>
  <c r="F1018" i="13"/>
  <c r="H69" i="3"/>
  <c r="E951" i="13"/>
  <c r="E952" i="13"/>
  <c r="E1113" i="13"/>
  <c r="E1114" i="13"/>
  <c r="E1115" i="13"/>
  <c r="E1116" i="13"/>
  <c r="E1117" i="13"/>
  <c r="E1118" i="13"/>
  <c r="E1119" i="13"/>
  <c r="F1122" i="13"/>
  <c r="H71" i="3"/>
  <c r="E1169" i="13"/>
  <c r="E1170" i="13"/>
  <c r="E1171" i="13"/>
  <c r="E1172" i="13"/>
  <c r="E1173" i="13"/>
  <c r="E1174" i="13"/>
  <c r="E1175" i="13"/>
  <c r="E1176" i="13"/>
  <c r="F1179" i="13"/>
  <c r="H74" i="3"/>
  <c r="E1215" i="13"/>
  <c r="E1216" i="13"/>
  <c r="E1217" i="13"/>
  <c r="E1218" i="13"/>
  <c r="F1221" i="13"/>
  <c r="H75" i="3"/>
  <c r="E109" i="13"/>
  <c r="E110" i="13"/>
  <c r="E111" i="13"/>
  <c r="F114" i="13"/>
  <c r="E62" i="13"/>
  <c r="E63" i="13"/>
  <c r="E64" i="13"/>
  <c r="E65" i="13"/>
  <c r="E66" i="13"/>
  <c r="F69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F170" i="13"/>
  <c r="H42" i="3"/>
  <c r="E293" i="13"/>
  <c r="E294" i="13"/>
  <c r="E295" i="13"/>
  <c r="E296" i="13"/>
  <c r="E297" i="13"/>
  <c r="E298" i="13"/>
  <c r="F301" i="13"/>
  <c r="H49" i="3"/>
  <c r="E201" i="13"/>
  <c r="E202" i="13"/>
  <c r="E203" i="13"/>
  <c r="E204" i="13"/>
  <c r="F207" i="13"/>
  <c r="H43" i="3"/>
  <c r="E246" i="13"/>
  <c r="E247" i="13"/>
  <c r="E248" i="13"/>
  <c r="E249" i="13"/>
  <c r="E250" i="13"/>
  <c r="E251" i="13"/>
  <c r="E252" i="13"/>
  <c r="E253" i="13"/>
  <c r="E254" i="13"/>
  <c r="E255" i="13"/>
  <c r="E256" i="13"/>
  <c r="F259" i="13"/>
  <c r="H45" i="3"/>
  <c r="F260" i="13"/>
  <c r="H44" i="3"/>
  <c r="E338" i="13"/>
  <c r="E339" i="13"/>
  <c r="E340" i="13"/>
  <c r="E341" i="13"/>
  <c r="E342" i="13"/>
  <c r="E343" i="13"/>
  <c r="F346" i="13"/>
  <c r="H50" i="3"/>
  <c r="E395" i="13"/>
  <c r="E396" i="13"/>
  <c r="E397" i="13"/>
  <c r="E398" i="13"/>
  <c r="E399" i="13"/>
  <c r="E400" i="13"/>
  <c r="E401" i="13"/>
  <c r="E402" i="13"/>
  <c r="E403" i="13"/>
  <c r="E404" i="13"/>
  <c r="E405" i="13"/>
  <c r="E406" i="13"/>
  <c r="E407" i="13"/>
  <c r="E408" i="13"/>
  <c r="E409" i="13"/>
  <c r="E410" i="13"/>
  <c r="E411" i="13"/>
  <c r="E412" i="13"/>
  <c r="E413" i="13"/>
  <c r="E414" i="13"/>
  <c r="E415" i="13"/>
  <c r="F418" i="13"/>
  <c r="H51" i="3"/>
  <c r="E447" i="13"/>
  <c r="E448" i="13"/>
  <c r="E449" i="13"/>
  <c r="E450" i="13"/>
  <c r="E451" i="13"/>
  <c r="F454" i="13"/>
  <c r="H53" i="3"/>
  <c r="E493" i="13"/>
  <c r="E494" i="13"/>
  <c r="E495" i="13"/>
  <c r="E496" i="13"/>
  <c r="E497" i="13"/>
  <c r="E498" i="13"/>
  <c r="E499" i="13"/>
  <c r="E500" i="13"/>
  <c r="F503" i="13"/>
  <c r="H54" i="3"/>
  <c r="E539" i="13"/>
  <c r="E540" i="13"/>
  <c r="E541" i="13"/>
  <c r="E542" i="13"/>
  <c r="E543" i="13"/>
  <c r="E544" i="13"/>
  <c r="F547" i="13"/>
  <c r="H55" i="3"/>
  <c r="E1267" i="13"/>
  <c r="E1268" i="13"/>
  <c r="E1269" i="13"/>
  <c r="E1270" i="13"/>
  <c r="E1271" i="13"/>
  <c r="E1272" i="13"/>
  <c r="E1273" i="13"/>
  <c r="F1276" i="13"/>
  <c r="E1323" i="13"/>
  <c r="E1324" i="13"/>
  <c r="E1325" i="13"/>
  <c r="E1326" i="13"/>
  <c r="E1327" i="13"/>
  <c r="E1328" i="13"/>
  <c r="E1329" i="13"/>
  <c r="F1332" i="13"/>
  <c r="H92" i="3"/>
  <c r="E585" i="13"/>
  <c r="E586" i="13"/>
  <c r="E587" i="13"/>
  <c r="E588" i="13"/>
  <c r="E589" i="13"/>
  <c r="E590" i="13"/>
  <c r="E591" i="13"/>
  <c r="E592" i="13"/>
  <c r="E593" i="13"/>
  <c r="E594" i="13"/>
  <c r="F597" i="13"/>
  <c r="H56" i="3"/>
  <c r="E640" i="13"/>
  <c r="E641" i="13"/>
  <c r="E642" i="13"/>
  <c r="E643" i="13"/>
  <c r="E644" i="13"/>
  <c r="E645" i="13"/>
  <c r="E646" i="13"/>
  <c r="E647" i="13"/>
  <c r="F650" i="13"/>
  <c r="H57" i="3"/>
  <c r="E696" i="13"/>
  <c r="E697" i="13"/>
  <c r="E698" i="13"/>
  <c r="E699" i="13"/>
  <c r="E700" i="13"/>
  <c r="F703" i="13"/>
  <c r="H58" i="3"/>
  <c r="E742" i="13"/>
  <c r="E743" i="13"/>
  <c r="E744" i="13"/>
  <c r="E745" i="13"/>
  <c r="E746" i="13"/>
  <c r="E747" i="13"/>
  <c r="F750" i="13"/>
  <c r="H59" i="3"/>
  <c r="E790" i="13"/>
  <c r="E791" i="13"/>
  <c r="E792" i="13"/>
  <c r="E793" i="13"/>
  <c r="E794" i="13"/>
  <c r="E795" i="13"/>
  <c r="E796" i="13"/>
  <c r="E797" i="13"/>
  <c r="E798" i="13"/>
  <c r="F801" i="13"/>
  <c r="H62" i="3"/>
  <c r="E838" i="13"/>
  <c r="E839" i="13"/>
  <c r="E840" i="13"/>
  <c r="E841" i="13"/>
  <c r="E842" i="13"/>
  <c r="E843" i="13"/>
  <c r="F846" i="13"/>
  <c r="H63" i="3"/>
  <c r="E895" i="13"/>
  <c r="E896" i="13"/>
  <c r="E897" i="13"/>
  <c r="E898" i="13"/>
  <c r="E899" i="13"/>
  <c r="E900" i="13"/>
  <c r="E901" i="13"/>
  <c r="F904" i="13"/>
  <c r="H64" i="3"/>
  <c r="E1649" i="13"/>
  <c r="E1650" i="13"/>
  <c r="E1651" i="13"/>
  <c r="E1652" i="13"/>
  <c r="E1653" i="13"/>
  <c r="E1654" i="13"/>
  <c r="E1655" i="13"/>
  <c r="E1656" i="13"/>
  <c r="E1657" i="13"/>
  <c r="E1658" i="13"/>
  <c r="E1659" i="13"/>
  <c r="E1660" i="13"/>
  <c r="F1663" i="13"/>
  <c r="H100" i="3"/>
  <c r="E1704" i="13"/>
  <c r="E1705" i="13"/>
  <c r="E1706" i="13"/>
  <c r="E1707" i="13"/>
  <c r="E1708" i="13"/>
  <c r="E1709" i="13"/>
  <c r="E1710" i="13"/>
  <c r="E1711" i="13"/>
  <c r="F1714" i="13"/>
  <c r="H104" i="3"/>
  <c r="E1943" i="13"/>
  <c r="E1944" i="13"/>
  <c r="E1945" i="13"/>
  <c r="E1946" i="13"/>
  <c r="E1947" i="13"/>
  <c r="E1948" i="13"/>
  <c r="E1949" i="13"/>
  <c r="E1950" i="13"/>
  <c r="E1951" i="13"/>
  <c r="E1952" i="13"/>
  <c r="E1953" i="13"/>
  <c r="E1954" i="13"/>
  <c r="E1955" i="13"/>
  <c r="E1956" i="13"/>
  <c r="E1957" i="13"/>
  <c r="F1960" i="13"/>
  <c r="H110" i="3"/>
  <c r="E1989" i="13"/>
  <c r="E1990" i="13"/>
  <c r="E1991" i="13"/>
  <c r="E1992" i="13"/>
  <c r="E1993" i="13"/>
  <c r="E1994" i="13"/>
  <c r="E1995" i="13"/>
  <c r="E1996" i="13"/>
  <c r="F1999" i="13"/>
  <c r="H111" i="3"/>
  <c r="E1888" i="13"/>
  <c r="E1889" i="13"/>
  <c r="E1890" i="13"/>
  <c r="E1891" i="13"/>
  <c r="E1892" i="13"/>
  <c r="E1893" i="13"/>
  <c r="E1894" i="13"/>
  <c r="E1895" i="13"/>
  <c r="E1896" i="13"/>
  <c r="E1897" i="13"/>
  <c r="E1898" i="13"/>
  <c r="E1899" i="13"/>
  <c r="F1902" i="13"/>
  <c r="H109" i="3"/>
  <c r="E2044" i="13"/>
  <c r="E2045" i="13"/>
  <c r="E2046" i="13"/>
  <c r="E2047" i="13"/>
  <c r="E2048" i="13"/>
  <c r="E2049" i="13"/>
  <c r="E2050" i="13"/>
  <c r="E2051" i="13"/>
  <c r="E2052" i="13"/>
  <c r="F2055" i="13"/>
  <c r="H114" i="3"/>
  <c r="F2056" i="13"/>
  <c r="E1750" i="13"/>
  <c r="E1751" i="13"/>
  <c r="E1752" i="13"/>
  <c r="E1753" i="13"/>
  <c r="E1754" i="13"/>
  <c r="E1755" i="13"/>
  <c r="E1756" i="13"/>
  <c r="F1759" i="13"/>
  <c r="H105" i="3"/>
  <c r="E1796" i="13"/>
  <c r="E1797" i="13"/>
  <c r="E1798" i="13"/>
  <c r="E1799" i="13"/>
  <c r="E1800" i="13"/>
  <c r="E1801" i="13"/>
  <c r="E1802" i="13"/>
  <c r="E1803" i="13"/>
  <c r="E1804" i="13"/>
  <c r="E1805" i="13"/>
  <c r="E1806" i="13"/>
  <c r="F1809" i="13"/>
  <c r="H106" i="3"/>
  <c r="E1842" i="13"/>
  <c r="E1843" i="13"/>
  <c r="E1844" i="13"/>
  <c r="E1845" i="13"/>
  <c r="E1846" i="13"/>
  <c r="E1847" i="13"/>
  <c r="E1848" i="13"/>
  <c r="E1849" i="13"/>
  <c r="E1850" i="13"/>
  <c r="E1851" i="13"/>
  <c r="E1852" i="13"/>
  <c r="E1853" i="13"/>
  <c r="E1854" i="13"/>
  <c r="E1855" i="13"/>
  <c r="E1856" i="13"/>
  <c r="E1857" i="13"/>
  <c r="E1858" i="13"/>
  <c r="E1859" i="13"/>
  <c r="E1860" i="13"/>
  <c r="E1861" i="13"/>
  <c r="F1864" i="13"/>
  <c r="H108" i="3"/>
  <c r="F2000" i="13"/>
  <c r="H107" i="3"/>
  <c r="E2183" i="13"/>
  <c r="E2184" i="13"/>
  <c r="E2185" i="13"/>
  <c r="E2186" i="13"/>
  <c r="E2187" i="13"/>
  <c r="E2188" i="13"/>
  <c r="E2189" i="13"/>
  <c r="E2190" i="13"/>
  <c r="E2191" i="13"/>
  <c r="E2192" i="13"/>
  <c r="E2193" i="13"/>
  <c r="E2194" i="13"/>
  <c r="E2195" i="13"/>
  <c r="E2196" i="13"/>
  <c r="E2197" i="13"/>
  <c r="E2198" i="13"/>
  <c r="E2199" i="13"/>
  <c r="E2200" i="13"/>
  <c r="E2201" i="13"/>
  <c r="E2202" i="13"/>
  <c r="E2203" i="13"/>
  <c r="E2204" i="13"/>
  <c r="E2205" i="13"/>
  <c r="E2206" i="13"/>
  <c r="E2207" i="13"/>
  <c r="E2208" i="13"/>
  <c r="E2209" i="13"/>
  <c r="E2210" i="13"/>
  <c r="E2211" i="13"/>
  <c r="E2212" i="13"/>
  <c r="E2213" i="13"/>
  <c r="E2214" i="13"/>
  <c r="F2217" i="13"/>
  <c r="H120" i="3"/>
  <c r="E2137" i="13"/>
  <c r="E2138" i="13"/>
  <c r="E2139" i="13"/>
  <c r="E2140" i="13"/>
  <c r="E2141" i="13"/>
  <c r="E2142" i="13"/>
  <c r="E2143" i="13"/>
  <c r="E2144" i="13"/>
  <c r="E2145" i="13"/>
  <c r="E2146" i="13"/>
  <c r="E2147" i="13"/>
  <c r="E2148" i="13"/>
  <c r="F2151" i="13"/>
  <c r="H119" i="3"/>
  <c r="E2231" i="13"/>
  <c r="E2232" i="13"/>
  <c r="E2233" i="13"/>
  <c r="E2234" i="13"/>
  <c r="E2235" i="13"/>
  <c r="E2236" i="13"/>
  <c r="E2237" i="13"/>
  <c r="E2238" i="13"/>
  <c r="E2239" i="13"/>
  <c r="E2240" i="13"/>
  <c r="E2241" i="13"/>
  <c r="E2242" i="13"/>
  <c r="F2245" i="13"/>
  <c r="H122" i="3"/>
  <c r="F2246" i="13"/>
  <c r="H121" i="3"/>
  <c r="E2277" i="13"/>
  <c r="E2278" i="13"/>
  <c r="E2279" i="13"/>
  <c r="E2280" i="13"/>
  <c r="E2281" i="13"/>
  <c r="E2282" i="13"/>
  <c r="E2283" i="13"/>
  <c r="E2284" i="13"/>
  <c r="E2285" i="13"/>
  <c r="E2286" i="13"/>
  <c r="E2287" i="13"/>
  <c r="E2288" i="13"/>
  <c r="E2289" i="13"/>
  <c r="E2290" i="13"/>
  <c r="F2293" i="13"/>
  <c r="H125" i="3"/>
  <c r="E2472" i="13"/>
  <c r="E2473" i="13"/>
  <c r="E2474" i="13"/>
  <c r="E2475" i="13"/>
  <c r="E2476" i="13"/>
  <c r="E2477" i="13"/>
  <c r="F2480" i="13"/>
  <c r="H142" i="3"/>
  <c r="E2426" i="13"/>
  <c r="E2427" i="13"/>
  <c r="E2428" i="13"/>
  <c r="E2429" i="13"/>
  <c r="E2430" i="13"/>
  <c r="E2431" i="13"/>
  <c r="E2432" i="13"/>
  <c r="E2433" i="13"/>
  <c r="E2434" i="13"/>
  <c r="E2435" i="13"/>
  <c r="E2436" i="13"/>
  <c r="E2437" i="13"/>
  <c r="E2438" i="13"/>
  <c r="E2439" i="13"/>
  <c r="E2440" i="13"/>
  <c r="E2441" i="13"/>
  <c r="E2442" i="13"/>
  <c r="F2445" i="13"/>
  <c r="H130" i="3"/>
  <c r="E1379" i="13"/>
  <c r="E1380" i="13"/>
  <c r="E1381" i="13"/>
  <c r="E1382" i="13"/>
  <c r="E1383" i="13"/>
  <c r="F1386" i="13"/>
  <c r="H93" i="3"/>
  <c r="E1436" i="13"/>
  <c r="E1437" i="13"/>
  <c r="E1438" i="13"/>
  <c r="E1439" i="13"/>
  <c r="E1440" i="13"/>
  <c r="F1443" i="13"/>
  <c r="H94" i="3"/>
  <c r="E1493" i="13"/>
  <c r="E1494" i="13"/>
  <c r="E1495" i="13"/>
  <c r="E1496" i="13"/>
  <c r="E1497" i="13"/>
  <c r="E1498" i="13"/>
  <c r="E1499" i="13"/>
  <c r="E1500" i="13"/>
  <c r="E1501" i="13"/>
  <c r="E1502" i="13"/>
  <c r="E1503" i="13"/>
  <c r="E1504" i="13"/>
  <c r="E1505" i="13"/>
  <c r="E1506" i="13"/>
  <c r="E1507" i="13"/>
  <c r="E1508" i="13"/>
  <c r="F1511" i="13"/>
  <c r="H95" i="3"/>
  <c r="E1539" i="13"/>
  <c r="E1540" i="13"/>
  <c r="E1541" i="13"/>
  <c r="E1542" i="13"/>
  <c r="E1543" i="13"/>
  <c r="E1544" i="13"/>
  <c r="E1545" i="13"/>
  <c r="F1548" i="13"/>
  <c r="H96" i="3"/>
  <c r="E1596" i="13"/>
  <c r="E1597" i="13"/>
  <c r="E1598" i="13"/>
  <c r="E1599" i="13"/>
  <c r="E1600" i="13"/>
  <c r="E1601" i="13"/>
  <c r="E1602" i="13"/>
  <c r="E1603" i="13"/>
  <c r="E1604" i="13"/>
  <c r="E1605" i="13"/>
  <c r="E1606" i="13"/>
  <c r="E1607" i="13"/>
  <c r="E1608" i="13"/>
  <c r="E1609" i="13"/>
  <c r="E1610" i="13"/>
  <c r="E1611" i="13"/>
  <c r="F1614" i="13"/>
  <c r="H99" i="3"/>
  <c r="F1664" i="13"/>
  <c r="E2090" i="13"/>
  <c r="E2091" i="13"/>
  <c r="E2092" i="13"/>
  <c r="E2093" i="13"/>
  <c r="E2094" i="13"/>
  <c r="E2095" i="13"/>
  <c r="E2096" i="13"/>
  <c r="E2097" i="13"/>
  <c r="E2098" i="13"/>
  <c r="E2099" i="13"/>
  <c r="E2100" i="13"/>
  <c r="E2101" i="13"/>
  <c r="E2102" i="13"/>
  <c r="E2103" i="13"/>
  <c r="E2104" i="13"/>
  <c r="E2105" i="13"/>
  <c r="F2108" i="13"/>
  <c r="H118" i="3"/>
  <c r="F2218" i="13"/>
  <c r="F2247" i="13"/>
  <c r="E2323" i="13"/>
  <c r="E2324" i="13"/>
  <c r="E2325" i="13"/>
  <c r="E2326" i="13"/>
  <c r="E2327" i="13"/>
  <c r="F2330" i="13"/>
  <c r="H126" i="3"/>
  <c r="E2369" i="13"/>
  <c r="E2370" i="13"/>
  <c r="E2371" i="13"/>
  <c r="F2374" i="13"/>
  <c r="H129" i="3"/>
  <c r="F2446" i="13"/>
  <c r="E2566" i="13"/>
  <c r="E2567" i="13"/>
  <c r="E2568" i="13"/>
  <c r="E2569" i="13"/>
  <c r="E2570" i="13"/>
  <c r="E2571" i="13"/>
  <c r="E2572" i="13"/>
  <c r="E2573" i="13"/>
  <c r="E2574" i="13"/>
  <c r="E2575" i="13"/>
  <c r="E2576" i="13"/>
  <c r="E2577" i="13"/>
  <c r="F2580" i="13"/>
  <c r="H145" i="3"/>
  <c r="F2618" i="13"/>
  <c r="H146" i="3"/>
  <c r="E2518" i="13"/>
  <c r="E2519" i="13"/>
  <c r="E2520" i="13"/>
  <c r="F2523" i="13"/>
  <c r="H144" i="3"/>
  <c r="E2659" i="13"/>
  <c r="E2660" i="13"/>
  <c r="E2661" i="13"/>
  <c r="E2662" i="13"/>
  <c r="F2665" i="13"/>
  <c r="H147" i="3"/>
  <c r="E2705" i="13"/>
  <c r="E2706" i="13"/>
  <c r="E2707" i="13"/>
  <c r="E2708" i="13"/>
  <c r="F2711" i="13"/>
  <c r="H160" i="3"/>
  <c r="E2762" i="13"/>
  <c r="E2763" i="13"/>
  <c r="E2764" i="13"/>
  <c r="F2767" i="13"/>
  <c r="H161" i="3"/>
  <c r="E2809" i="13"/>
  <c r="E2810" i="13"/>
  <c r="E2811" i="13"/>
  <c r="E2812" i="13"/>
  <c r="E2813" i="13"/>
  <c r="F2816" i="13"/>
  <c r="H162" i="3"/>
  <c r="E2855" i="13"/>
  <c r="E2856" i="13"/>
  <c r="E2857" i="13"/>
  <c r="E2858" i="13"/>
  <c r="E2859" i="13"/>
  <c r="E2860" i="13"/>
  <c r="F2863" i="13"/>
  <c r="H164" i="3"/>
  <c r="E2899" i="13"/>
  <c r="E2900" i="13"/>
  <c r="E2901" i="13"/>
  <c r="E2902" i="13"/>
  <c r="E2903" i="13"/>
  <c r="E2904" i="13"/>
  <c r="F2907" i="13"/>
  <c r="H165" i="3"/>
  <c r="E2955" i="13"/>
  <c r="E2956" i="13"/>
  <c r="E2957" i="13"/>
  <c r="E2958" i="13"/>
  <c r="E2959" i="13"/>
  <c r="E2960" i="13"/>
  <c r="E2961" i="13"/>
  <c r="E2962" i="13"/>
  <c r="E2963" i="13"/>
  <c r="E2964" i="13"/>
  <c r="F2967" i="13"/>
  <c r="H166" i="3"/>
  <c r="E3001" i="13"/>
  <c r="E3002" i="13"/>
  <c r="E3003" i="13"/>
  <c r="E3004" i="13"/>
  <c r="E3005" i="13"/>
  <c r="E3006" i="13"/>
  <c r="F3009" i="13"/>
  <c r="E3047" i="13"/>
  <c r="E3048" i="13"/>
  <c r="E3049" i="13"/>
  <c r="E3050" i="13"/>
  <c r="E3051" i="13"/>
  <c r="E3052" i="13"/>
  <c r="E3053" i="13"/>
  <c r="E3054" i="13"/>
  <c r="E3055" i="13"/>
  <c r="E3056" i="13"/>
  <c r="F3059" i="13"/>
  <c r="H169" i="3"/>
  <c r="E3093" i="13"/>
  <c r="E3094" i="13"/>
  <c r="E3095" i="13"/>
  <c r="E3096" i="13"/>
  <c r="E3097" i="13"/>
  <c r="E3098" i="13"/>
  <c r="E3099" i="13"/>
  <c r="E3100" i="13"/>
  <c r="E3101" i="13"/>
  <c r="E3102" i="13"/>
  <c r="F3105" i="13"/>
  <c r="H170" i="3"/>
  <c r="Q36" i="152"/>
  <c r="P32" i="152"/>
  <c r="R32" i="152"/>
  <c r="P31" i="152"/>
  <c r="R31" i="152"/>
  <c r="P33" i="152"/>
  <c r="R33" i="152"/>
  <c r="P35" i="152"/>
  <c r="R35" i="152"/>
  <c r="R36" i="152"/>
  <c r="P36" i="152"/>
  <c r="E42" i="3"/>
  <c r="G42" i="3"/>
  <c r="K42" i="3"/>
  <c r="E40" i="3"/>
  <c r="E41" i="3"/>
  <c r="G41" i="3"/>
  <c r="E43" i="3"/>
  <c r="G43" i="3"/>
  <c r="E49" i="3"/>
  <c r="E50" i="3"/>
  <c r="E51" i="3"/>
  <c r="G51" i="3"/>
  <c r="E53" i="3"/>
  <c r="E54" i="3"/>
  <c r="E55" i="3"/>
  <c r="E56" i="3"/>
  <c r="G56" i="3"/>
  <c r="E57" i="3"/>
  <c r="G57" i="3"/>
  <c r="E58" i="3"/>
  <c r="E59" i="3"/>
  <c r="E69" i="3"/>
  <c r="E70" i="3"/>
  <c r="E71" i="3"/>
  <c r="G1318" i="13"/>
  <c r="E1332" i="13"/>
  <c r="E92" i="3"/>
  <c r="G1591" i="13"/>
  <c r="E1614" i="13"/>
  <c r="E99" i="3"/>
  <c r="G1644" i="13"/>
  <c r="E1663" i="13"/>
  <c r="E100" i="3"/>
  <c r="G1699" i="13"/>
  <c r="E1714" i="13"/>
  <c r="E104" i="3"/>
  <c r="G1745" i="13"/>
  <c r="E1759" i="13"/>
  <c r="E105" i="3"/>
  <c r="G1791" i="13"/>
  <c r="E1809" i="13"/>
  <c r="E106" i="3"/>
  <c r="G1837" i="13"/>
  <c r="E1864" i="13"/>
  <c r="E108" i="3"/>
  <c r="G1883" i="13"/>
  <c r="E1902" i="13"/>
  <c r="E109" i="3"/>
  <c r="G1938" i="13"/>
  <c r="E1960" i="13"/>
  <c r="E110" i="3"/>
  <c r="G1984" i="13"/>
  <c r="E1999" i="13"/>
  <c r="E111" i="3"/>
  <c r="G2039" i="13"/>
  <c r="E2055" i="13"/>
  <c r="E114" i="3"/>
  <c r="E2056" i="13"/>
  <c r="G2085" i="13"/>
  <c r="E2108" i="13"/>
  <c r="E118" i="3"/>
  <c r="G2132" i="13"/>
  <c r="E2151" i="13"/>
  <c r="E119" i="3"/>
  <c r="G2178" i="13"/>
  <c r="E2217" i="13"/>
  <c r="E120" i="3"/>
  <c r="G2226" i="13"/>
  <c r="E2245" i="13"/>
  <c r="E122" i="3"/>
  <c r="E2246" i="13"/>
  <c r="E121" i="3"/>
  <c r="G2272" i="13"/>
  <c r="E2293" i="13"/>
  <c r="E125" i="3"/>
  <c r="G2318" i="13"/>
  <c r="E2330" i="13"/>
  <c r="E126" i="3"/>
  <c r="G2364" i="13"/>
  <c r="E2374" i="13"/>
  <c r="E129" i="3"/>
  <c r="G2421" i="13"/>
  <c r="E2445" i="13"/>
  <c r="E130" i="3"/>
  <c r="G2467" i="13"/>
  <c r="E2480" i="13"/>
  <c r="E142" i="3"/>
  <c r="G2513" i="13"/>
  <c r="E2523" i="13"/>
  <c r="E144" i="3"/>
  <c r="G2561" i="13"/>
  <c r="E2580" i="13"/>
  <c r="E145" i="3"/>
  <c r="G145" i="3"/>
  <c r="G2607" i="13"/>
  <c r="E2618" i="13"/>
  <c r="E146" i="3"/>
  <c r="G146" i="3"/>
  <c r="G2654" i="13"/>
  <c r="E2665" i="13"/>
  <c r="E147" i="3"/>
  <c r="G2700" i="13"/>
  <c r="E2711" i="13"/>
  <c r="E160" i="3"/>
  <c r="G2757" i="13"/>
  <c r="E2767" i="13"/>
  <c r="E161" i="3"/>
  <c r="G2804" i="13"/>
  <c r="E2816" i="13"/>
  <c r="E162" i="3"/>
  <c r="G2850" i="13"/>
  <c r="E2863" i="13"/>
  <c r="E164" i="3"/>
  <c r="G2894" i="13"/>
  <c r="E2907" i="13"/>
  <c r="E165" i="3"/>
  <c r="G2950" i="13"/>
  <c r="E2967" i="13"/>
  <c r="E166" i="3"/>
  <c r="G2996" i="13"/>
  <c r="E3009" i="13"/>
  <c r="E168" i="3"/>
  <c r="G3042" i="13"/>
  <c r="E3059" i="13"/>
  <c r="E169" i="3"/>
  <c r="G3088" i="13"/>
  <c r="E3105" i="13"/>
  <c r="E170" i="3"/>
  <c r="F2809" i="13"/>
  <c r="F2810" i="13"/>
  <c r="F2811" i="13"/>
  <c r="F2812" i="13"/>
  <c r="F2813" i="13"/>
  <c r="G218" i="154"/>
  <c r="F2955" i="13"/>
  <c r="F2956" i="13"/>
  <c r="F2957" i="13"/>
  <c r="F2958" i="13"/>
  <c r="F2959" i="13"/>
  <c r="F2960" i="13"/>
  <c r="F2961" i="13"/>
  <c r="F2962" i="13"/>
  <c r="F2963" i="13"/>
  <c r="F2964" i="13"/>
  <c r="G223" i="154"/>
  <c r="F3093" i="13"/>
  <c r="F3094" i="13"/>
  <c r="F3095" i="13"/>
  <c r="F3096" i="13"/>
  <c r="F3097" i="13"/>
  <c r="F3098" i="13"/>
  <c r="F3099" i="13"/>
  <c r="F3100" i="13"/>
  <c r="F3101" i="13"/>
  <c r="F3102" i="13"/>
  <c r="G228" i="154"/>
  <c r="F1379" i="13"/>
  <c r="F1380" i="13"/>
  <c r="F1381" i="13"/>
  <c r="F1382" i="13"/>
  <c r="F1383" i="13"/>
  <c r="G146" i="154"/>
  <c r="M187" i="3"/>
  <c r="F1436" i="13"/>
  <c r="F1437" i="13"/>
  <c r="F1438" i="13"/>
  <c r="F1439" i="13"/>
  <c r="F1440" i="13"/>
  <c r="G147" i="154"/>
  <c r="F1539" i="13"/>
  <c r="F1540" i="13"/>
  <c r="F1541" i="13"/>
  <c r="F1542" i="13"/>
  <c r="F1543" i="13"/>
  <c r="F1544" i="13"/>
  <c r="F1545" i="13"/>
  <c r="G149" i="154"/>
  <c r="F1649" i="13"/>
  <c r="F1650" i="13"/>
  <c r="F1651" i="13"/>
  <c r="F1652" i="13"/>
  <c r="F1653" i="13"/>
  <c r="F1654" i="13"/>
  <c r="F1655" i="13"/>
  <c r="F1656" i="13"/>
  <c r="F1657" i="13"/>
  <c r="F1658" i="13"/>
  <c r="F1659" i="13"/>
  <c r="F1660" i="13"/>
  <c r="G153" i="154"/>
  <c r="F1750" i="13"/>
  <c r="F1751" i="13"/>
  <c r="F1752" i="13"/>
  <c r="F1753" i="13"/>
  <c r="F1754" i="13"/>
  <c r="F1755" i="13"/>
  <c r="F1756" i="13"/>
  <c r="G158" i="154"/>
  <c r="F1842" i="13"/>
  <c r="F1843" i="13"/>
  <c r="F1844" i="13"/>
  <c r="F1845" i="13"/>
  <c r="F1846" i="13"/>
  <c r="F1847" i="13"/>
  <c r="F1848" i="13"/>
  <c r="F1849" i="13"/>
  <c r="F1850" i="13"/>
  <c r="F1851" i="13"/>
  <c r="F1852" i="13"/>
  <c r="F1853" i="13"/>
  <c r="F1854" i="13"/>
  <c r="F1855" i="13"/>
  <c r="F1856" i="13"/>
  <c r="F1857" i="13"/>
  <c r="F1858" i="13"/>
  <c r="F1859" i="13"/>
  <c r="F1860" i="13"/>
  <c r="F1861" i="13"/>
  <c r="G161" i="154"/>
  <c r="F1989" i="13"/>
  <c r="F1990" i="13"/>
  <c r="F1991" i="13"/>
  <c r="F1992" i="13"/>
  <c r="F1996" i="13"/>
  <c r="G164" i="154"/>
  <c r="F2183" i="13"/>
  <c r="F2184" i="13"/>
  <c r="F2185" i="13"/>
  <c r="F2186" i="13"/>
  <c r="F2187" i="13"/>
  <c r="F2188" i="13"/>
  <c r="F2189" i="13"/>
  <c r="F2190" i="13"/>
  <c r="F2191" i="13"/>
  <c r="F2192" i="13"/>
  <c r="F2193" i="13"/>
  <c r="F2194" i="13"/>
  <c r="F2195" i="13"/>
  <c r="F2196" i="13"/>
  <c r="F2197" i="13"/>
  <c r="F2198" i="13"/>
  <c r="F2199" i="13"/>
  <c r="F2200" i="13"/>
  <c r="F2201" i="13"/>
  <c r="F2202" i="13"/>
  <c r="F2203" i="13"/>
  <c r="F2204" i="13"/>
  <c r="F2205" i="13"/>
  <c r="F2206" i="13"/>
  <c r="F2207" i="13"/>
  <c r="F2208" i="13"/>
  <c r="F2209" i="13"/>
  <c r="F2210" i="13"/>
  <c r="F2211" i="13"/>
  <c r="F2212" i="13"/>
  <c r="F2213" i="13"/>
  <c r="F2214" i="13"/>
  <c r="G176" i="154"/>
  <c r="F2472" i="13"/>
  <c r="F2473" i="13"/>
  <c r="F2474" i="13"/>
  <c r="F2475" i="13"/>
  <c r="F2476" i="13"/>
  <c r="F2477" i="13"/>
  <c r="G201" i="154"/>
  <c r="F62" i="13"/>
  <c r="F63" i="13"/>
  <c r="F64" i="13"/>
  <c r="F65" i="13"/>
  <c r="F66" i="13"/>
  <c r="F109" i="13"/>
  <c r="F110" i="13"/>
  <c r="F111" i="13"/>
  <c r="G93" i="154"/>
  <c r="G187" i="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G94" i="154"/>
  <c r="F201" i="13"/>
  <c r="F202" i="13"/>
  <c r="F203" i="13"/>
  <c r="F204" i="13"/>
  <c r="G95" i="154"/>
  <c r="F1169" i="13"/>
  <c r="F1170" i="13"/>
  <c r="F1171" i="13"/>
  <c r="F1172" i="13"/>
  <c r="F1173" i="13"/>
  <c r="F1174" i="13"/>
  <c r="F1175" i="13"/>
  <c r="F1176" i="13"/>
  <c r="G126" i="154"/>
  <c r="F2566" i="13"/>
  <c r="F2567" i="13"/>
  <c r="F2568" i="13"/>
  <c r="F2569" i="13"/>
  <c r="F2570" i="13"/>
  <c r="F2571" i="13"/>
  <c r="F2572" i="13"/>
  <c r="F2573" i="13"/>
  <c r="F2574" i="13"/>
  <c r="F2575" i="13"/>
  <c r="F2576" i="13"/>
  <c r="F2577" i="13"/>
  <c r="G204" i="154"/>
  <c r="F790" i="13"/>
  <c r="F791" i="13"/>
  <c r="F792" i="13"/>
  <c r="F793" i="13"/>
  <c r="F794" i="13"/>
  <c r="F795" i="13"/>
  <c r="F796" i="13"/>
  <c r="F797" i="13"/>
  <c r="F798" i="13"/>
  <c r="G114" i="154"/>
  <c r="F838" i="13"/>
  <c r="F839" i="13"/>
  <c r="F840" i="13"/>
  <c r="F841" i="13"/>
  <c r="F842" i="13"/>
  <c r="F843" i="13"/>
  <c r="G115" i="154"/>
  <c r="F895" i="13"/>
  <c r="F896" i="13"/>
  <c r="F897" i="13"/>
  <c r="F898" i="13"/>
  <c r="F899" i="13"/>
  <c r="F900" i="13"/>
  <c r="F901" i="13"/>
  <c r="G116" i="154"/>
  <c r="F951" i="13"/>
  <c r="F952" i="13"/>
  <c r="F953" i="13"/>
  <c r="F954" i="13"/>
  <c r="F955" i="13"/>
  <c r="F956" i="13"/>
  <c r="G117" i="154"/>
  <c r="F1113" i="13"/>
  <c r="F1114" i="13"/>
  <c r="F1115" i="13"/>
  <c r="F1116" i="13"/>
  <c r="F1117" i="13"/>
  <c r="F1118" i="13"/>
  <c r="F1119" i="13"/>
  <c r="G123" i="154"/>
  <c r="F1215" i="13"/>
  <c r="F1216" i="13"/>
  <c r="F1217" i="13"/>
  <c r="F1218" i="13"/>
  <c r="G127" i="154"/>
  <c r="F1267" i="13"/>
  <c r="F1268" i="13"/>
  <c r="F1269" i="13"/>
  <c r="F1270" i="13"/>
  <c r="F1271" i="13"/>
  <c r="F1272" i="13"/>
  <c r="F1273" i="13"/>
  <c r="G131" i="154"/>
  <c r="F1323" i="13"/>
  <c r="F1324" i="13"/>
  <c r="F1325" i="13"/>
  <c r="F1326" i="13"/>
  <c r="F1327" i="13"/>
  <c r="F1328" i="13"/>
  <c r="F1329" i="13"/>
  <c r="G145" i="154"/>
  <c r="G132" i="154"/>
  <c r="G256" i="154"/>
  <c r="F1493" i="13"/>
  <c r="F1494" i="13"/>
  <c r="F1495" i="13"/>
  <c r="F1496" i="13"/>
  <c r="F1497" i="13"/>
  <c r="F1498" i="13"/>
  <c r="F1499" i="13"/>
  <c r="F1500" i="13"/>
  <c r="F1501" i="13"/>
  <c r="F1502" i="13"/>
  <c r="F1503" i="13"/>
  <c r="F1504" i="13"/>
  <c r="F1505" i="13"/>
  <c r="F1506" i="13"/>
  <c r="F1507" i="13"/>
  <c r="F1508" i="13"/>
  <c r="G148" i="154"/>
  <c r="F1596" i="13"/>
  <c r="F1597" i="13"/>
  <c r="F1598" i="13"/>
  <c r="F1599" i="13"/>
  <c r="F1600" i="13"/>
  <c r="F1601" i="13"/>
  <c r="F1602" i="13"/>
  <c r="F1603" i="13"/>
  <c r="F1604" i="13"/>
  <c r="F1605" i="13"/>
  <c r="F1606" i="13"/>
  <c r="F1607" i="13"/>
  <c r="F1608" i="13"/>
  <c r="F1609" i="13"/>
  <c r="F1610" i="13"/>
  <c r="F1611" i="13"/>
  <c r="G152" i="154"/>
  <c r="G150" i="154"/>
  <c r="G259" i="154"/>
  <c r="F1704" i="13"/>
  <c r="F1705" i="13"/>
  <c r="F1706" i="13"/>
  <c r="F1707" i="13"/>
  <c r="F1708" i="13"/>
  <c r="F1709" i="13"/>
  <c r="F1710" i="13"/>
  <c r="F1711" i="13"/>
  <c r="G157" i="154"/>
  <c r="G154" i="154"/>
  <c r="G260" i="154"/>
  <c r="F1943" i="13"/>
  <c r="F1944" i="13"/>
  <c r="F1945" i="13"/>
  <c r="F1946" i="13"/>
  <c r="F1947" i="13"/>
  <c r="F1948" i="13"/>
  <c r="F1949" i="13"/>
  <c r="F1950" i="13"/>
  <c r="F1951" i="13"/>
  <c r="F1952" i="13"/>
  <c r="F1953" i="13"/>
  <c r="F1954" i="13"/>
  <c r="F1955" i="13"/>
  <c r="F1956" i="13"/>
  <c r="F1957" i="13"/>
  <c r="G163" i="154"/>
  <c r="O187" i="3"/>
  <c r="F1796" i="13"/>
  <c r="F1797" i="13"/>
  <c r="F1798" i="13"/>
  <c r="F1799" i="13"/>
  <c r="F1800" i="13"/>
  <c r="F1801" i="13"/>
  <c r="F1802" i="13"/>
  <c r="F1803" i="13"/>
  <c r="F1804" i="13"/>
  <c r="F1805" i="13"/>
  <c r="F1806" i="13"/>
  <c r="G159" i="154"/>
  <c r="F1888" i="13"/>
  <c r="F1889" i="13"/>
  <c r="F1890" i="13"/>
  <c r="F1891" i="13"/>
  <c r="F1892" i="13"/>
  <c r="F1893" i="13"/>
  <c r="F1894" i="13"/>
  <c r="F1895" i="13"/>
  <c r="F1896" i="13"/>
  <c r="F1897" i="13"/>
  <c r="F1898" i="13"/>
  <c r="F1899" i="13"/>
  <c r="G162" i="154"/>
  <c r="F2044" i="13"/>
  <c r="F2045" i="13"/>
  <c r="F2046" i="13"/>
  <c r="F2047" i="13"/>
  <c r="F2048" i="13"/>
  <c r="F2049" i="13"/>
  <c r="F2050" i="13"/>
  <c r="F2051" i="13"/>
  <c r="F2052" i="13"/>
  <c r="G167" i="154"/>
  <c r="G165" i="154"/>
  <c r="G261" i="154"/>
  <c r="F2090" i="13"/>
  <c r="F2091" i="13"/>
  <c r="F2092" i="13"/>
  <c r="F2093" i="13"/>
  <c r="F2094" i="13"/>
  <c r="F2095" i="13"/>
  <c r="F2096" i="13"/>
  <c r="F2097" i="13"/>
  <c r="F2098" i="13"/>
  <c r="F2099" i="13"/>
  <c r="F2100" i="13"/>
  <c r="F2101" i="13"/>
  <c r="F2102" i="13"/>
  <c r="F2103" i="13"/>
  <c r="F2104" i="13"/>
  <c r="F2105" i="13"/>
  <c r="G171" i="154"/>
  <c r="G168" i="154"/>
  <c r="G262" i="154"/>
  <c r="F2137" i="13"/>
  <c r="F2138" i="13"/>
  <c r="F2139" i="13"/>
  <c r="F2140" i="13"/>
  <c r="F2141" i="13"/>
  <c r="F2142" i="13"/>
  <c r="F2143" i="13"/>
  <c r="F2144" i="13"/>
  <c r="F2145" i="13"/>
  <c r="F2146" i="13"/>
  <c r="F2147" i="13"/>
  <c r="F2148" i="13"/>
  <c r="G172" i="154"/>
  <c r="F2231" i="13"/>
  <c r="F2232" i="13"/>
  <c r="F2233" i="13"/>
  <c r="F2234" i="13"/>
  <c r="F2235" i="13"/>
  <c r="F2236" i="13"/>
  <c r="F2237" i="13"/>
  <c r="F2238" i="13"/>
  <c r="F2239" i="13"/>
  <c r="F2240" i="13"/>
  <c r="F2241" i="13"/>
  <c r="F2242" i="13"/>
  <c r="G178" i="154"/>
  <c r="F2277" i="13"/>
  <c r="F2278" i="13"/>
  <c r="F2279" i="13"/>
  <c r="F2280" i="13"/>
  <c r="F2281" i="13"/>
  <c r="F2282" i="13"/>
  <c r="F2283" i="13"/>
  <c r="F2284" i="13"/>
  <c r="F2285" i="13"/>
  <c r="F2286" i="13"/>
  <c r="F2287" i="13"/>
  <c r="F2288" i="13"/>
  <c r="F2289" i="13"/>
  <c r="F2290" i="13"/>
  <c r="G181" i="154"/>
  <c r="G179" i="154"/>
  <c r="G263" i="154"/>
  <c r="F2323" i="13"/>
  <c r="F2324" i="13"/>
  <c r="F2325" i="13"/>
  <c r="F2326" i="13"/>
  <c r="F2327" i="13"/>
  <c r="G182" i="154"/>
  <c r="F2369" i="13"/>
  <c r="F2370" i="13"/>
  <c r="F2371" i="13"/>
  <c r="G185" i="154"/>
  <c r="G183" i="154"/>
  <c r="G264" i="154"/>
  <c r="F2426" i="13"/>
  <c r="F2427" i="13"/>
  <c r="F2428" i="13"/>
  <c r="F2429" i="13"/>
  <c r="F2430" i="13"/>
  <c r="F2431" i="13"/>
  <c r="F2432" i="13"/>
  <c r="F2433" i="13"/>
  <c r="F2434" i="13"/>
  <c r="F2435" i="13"/>
  <c r="F2436" i="13"/>
  <c r="F2437" i="13"/>
  <c r="F2438" i="13"/>
  <c r="F2439" i="13"/>
  <c r="F2440" i="13"/>
  <c r="F2441" i="13"/>
  <c r="F2442" i="13"/>
  <c r="G186" i="154"/>
  <c r="G187" i="154"/>
  <c r="G265" i="154"/>
  <c r="F2518" i="13"/>
  <c r="F2519" i="13"/>
  <c r="F2520" i="13"/>
  <c r="G203" i="154"/>
  <c r="F2855" i="13"/>
  <c r="F2856" i="13"/>
  <c r="F2857" i="13"/>
  <c r="F2858" i="13"/>
  <c r="F2859" i="13"/>
  <c r="F2860" i="13"/>
  <c r="G221" i="154"/>
  <c r="V187" i="3"/>
  <c r="F2899" i="13"/>
  <c r="F2900" i="13"/>
  <c r="F2901" i="13"/>
  <c r="F2902" i="13"/>
  <c r="F2903" i="13"/>
  <c r="F2904" i="13"/>
  <c r="G222" i="154"/>
  <c r="G224" i="154"/>
  <c r="F3001" i="13"/>
  <c r="F3002" i="13"/>
  <c r="F3003" i="13"/>
  <c r="F3004" i="13"/>
  <c r="F3005" i="13"/>
  <c r="F3006" i="13"/>
  <c r="G226" i="154"/>
  <c r="F3047" i="13"/>
  <c r="F3048" i="13"/>
  <c r="F3049" i="13"/>
  <c r="F3050" i="13"/>
  <c r="F3051" i="13"/>
  <c r="F3052" i="13"/>
  <c r="F3053" i="13"/>
  <c r="F3054" i="13"/>
  <c r="F3055" i="13"/>
  <c r="F3056" i="13"/>
  <c r="G227" i="154"/>
  <c r="F2659" i="13"/>
  <c r="F2660" i="13"/>
  <c r="F2661" i="13"/>
  <c r="F2662" i="13"/>
  <c r="G206" i="154"/>
  <c r="F2705" i="13"/>
  <c r="F2706" i="13"/>
  <c r="F2707" i="13"/>
  <c r="F2708" i="13"/>
  <c r="G216" i="154"/>
  <c r="F2762" i="13"/>
  <c r="F2763" i="13"/>
  <c r="F2764" i="13"/>
  <c r="G217" i="154"/>
  <c r="G219" i="154"/>
  <c r="F585" i="13"/>
  <c r="F586" i="13"/>
  <c r="F587" i="13"/>
  <c r="F588" i="13"/>
  <c r="F589" i="13"/>
  <c r="F590" i="13"/>
  <c r="F591" i="13"/>
  <c r="F592" i="13"/>
  <c r="F593" i="13"/>
  <c r="F594" i="13"/>
  <c r="G108" i="154"/>
  <c r="F640" i="13"/>
  <c r="F641" i="13"/>
  <c r="F642" i="13"/>
  <c r="F643" i="13"/>
  <c r="F644" i="13"/>
  <c r="F645" i="13"/>
  <c r="F646" i="13"/>
  <c r="F647" i="13"/>
  <c r="G109" i="154"/>
  <c r="F696" i="13"/>
  <c r="F697" i="13"/>
  <c r="F698" i="13"/>
  <c r="F699" i="13"/>
  <c r="F700" i="13"/>
  <c r="G110" i="154"/>
  <c r="F742" i="13"/>
  <c r="F743" i="13"/>
  <c r="F744" i="13"/>
  <c r="F745" i="13"/>
  <c r="F746" i="13"/>
  <c r="F747" i="13"/>
  <c r="G111" i="154"/>
  <c r="G118" i="154"/>
  <c r="G253" i="154"/>
  <c r="F293" i="13"/>
  <c r="F294" i="13"/>
  <c r="F295" i="13"/>
  <c r="F296" i="13"/>
  <c r="F297" i="13"/>
  <c r="F298" i="13"/>
  <c r="G101" i="154"/>
  <c r="F246" i="13"/>
  <c r="F247" i="13"/>
  <c r="F248" i="13"/>
  <c r="F249" i="13"/>
  <c r="F250" i="13"/>
  <c r="F251" i="13"/>
  <c r="F252" i="13"/>
  <c r="F253" i="13"/>
  <c r="F254" i="13"/>
  <c r="F255" i="13"/>
  <c r="F256" i="13"/>
  <c r="G97" i="154"/>
  <c r="F338" i="13"/>
  <c r="F339" i="13"/>
  <c r="F340" i="13"/>
  <c r="F341" i="13"/>
  <c r="F342" i="13"/>
  <c r="F343" i="13"/>
  <c r="G102" i="154"/>
  <c r="F395" i="13"/>
  <c r="F396" i="13"/>
  <c r="F397" i="13"/>
  <c r="F398" i="13"/>
  <c r="F399" i="13"/>
  <c r="F400" i="13"/>
  <c r="F401" i="13"/>
  <c r="F402" i="13"/>
  <c r="F403" i="13"/>
  <c r="F404" i="13"/>
  <c r="F405" i="13"/>
  <c r="F406" i="13"/>
  <c r="F407" i="13"/>
  <c r="F408" i="13"/>
  <c r="F409" i="13"/>
  <c r="F410" i="13"/>
  <c r="F411" i="13"/>
  <c r="F412" i="13"/>
  <c r="F413" i="13"/>
  <c r="F414" i="13"/>
  <c r="F415" i="13"/>
  <c r="G103" i="154"/>
  <c r="F447" i="13"/>
  <c r="F448" i="13"/>
  <c r="F449" i="13"/>
  <c r="F450" i="13"/>
  <c r="F451" i="13"/>
  <c r="G105" i="154"/>
  <c r="F493" i="13"/>
  <c r="F494" i="13"/>
  <c r="F495" i="13"/>
  <c r="F496" i="13"/>
  <c r="F497" i="13"/>
  <c r="F498" i="13"/>
  <c r="F499" i="13"/>
  <c r="F500" i="13"/>
  <c r="G106" i="154"/>
  <c r="F539" i="13"/>
  <c r="F540" i="13"/>
  <c r="F541" i="13"/>
  <c r="F542" i="13"/>
  <c r="F543" i="13"/>
  <c r="F544" i="13"/>
  <c r="G107" i="154"/>
  <c r="G112" i="154"/>
  <c r="G252" i="154"/>
  <c r="G92" i="154"/>
  <c r="G98" i="154"/>
  <c r="G251" i="154"/>
  <c r="G266" i="154"/>
  <c r="G188" i="154"/>
  <c r="F131" i="154"/>
  <c r="J131" i="154"/>
  <c r="J262" i="154"/>
  <c r="I98" i="154"/>
  <c r="I251" i="154"/>
  <c r="I112" i="154"/>
  <c r="I252" i="154"/>
  <c r="I118" i="154"/>
  <c r="I253" i="154"/>
  <c r="I124" i="154"/>
  <c r="I254" i="154"/>
  <c r="I128" i="154"/>
  <c r="I255" i="154"/>
  <c r="I132" i="154"/>
  <c r="I256" i="154"/>
  <c r="I257" i="154"/>
  <c r="I150" i="154"/>
  <c r="I259" i="154"/>
  <c r="I154" i="154"/>
  <c r="I260" i="154"/>
  <c r="I165" i="154"/>
  <c r="I261" i="154"/>
  <c r="I168" i="154"/>
  <c r="I262" i="154"/>
  <c r="I179" i="154"/>
  <c r="I263" i="154"/>
  <c r="I183" i="154"/>
  <c r="I264" i="154"/>
  <c r="I187" i="154"/>
  <c r="I265" i="154"/>
  <c r="I266" i="154"/>
  <c r="I207" i="154"/>
  <c r="I268" i="154"/>
  <c r="I269" i="154"/>
  <c r="I219" i="154"/>
  <c r="I224" i="154"/>
  <c r="I230" i="154"/>
  <c r="I231" i="154"/>
  <c r="I271" i="154"/>
  <c r="I272" i="154"/>
  <c r="I274" i="154"/>
  <c r="H98" i="154"/>
  <c r="H251" i="154"/>
  <c r="H112" i="154"/>
  <c r="H252" i="154"/>
  <c r="H118" i="154"/>
  <c r="H253" i="154"/>
  <c r="H254" i="154"/>
  <c r="H128" i="154"/>
  <c r="H255" i="154"/>
  <c r="H132" i="154"/>
  <c r="H256" i="154"/>
  <c r="H257" i="154"/>
  <c r="H150" i="154"/>
  <c r="H259" i="154"/>
  <c r="H154" i="154"/>
  <c r="H260" i="154"/>
  <c r="H165" i="154"/>
  <c r="H261" i="154"/>
  <c r="H168" i="154"/>
  <c r="H262" i="154"/>
  <c r="H179" i="154"/>
  <c r="H263" i="154"/>
  <c r="H183" i="154"/>
  <c r="H264" i="154"/>
  <c r="H187" i="154"/>
  <c r="H265" i="154"/>
  <c r="H266" i="154"/>
  <c r="H207" i="154"/>
  <c r="H268" i="154"/>
  <c r="H269" i="154"/>
  <c r="H219" i="154"/>
  <c r="H224" i="154"/>
  <c r="H230" i="154"/>
  <c r="H231" i="154"/>
  <c r="H271" i="154"/>
  <c r="H272" i="154"/>
  <c r="H274" i="154"/>
  <c r="F98" i="154"/>
  <c r="F251" i="154"/>
  <c r="F252" i="154"/>
  <c r="F118" i="154"/>
  <c r="F253" i="154"/>
  <c r="F124" i="154"/>
  <c r="F254" i="154"/>
  <c r="F128" i="154"/>
  <c r="F255" i="154"/>
  <c r="F132" i="154"/>
  <c r="F256" i="154"/>
  <c r="F257" i="154"/>
  <c r="F150" i="154"/>
  <c r="F259" i="154"/>
  <c r="F154" i="154"/>
  <c r="F260" i="154"/>
  <c r="F165" i="154"/>
  <c r="F261" i="154"/>
  <c r="F168" i="154"/>
  <c r="F262" i="154"/>
  <c r="F183" i="154"/>
  <c r="F264" i="154"/>
  <c r="F187" i="154"/>
  <c r="F265" i="154"/>
  <c r="F207" i="154"/>
  <c r="F268" i="154"/>
  <c r="F269" i="154"/>
  <c r="F219" i="154"/>
  <c r="F224" i="154"/>
  <c r="F230" i="154"/>
  <c r="F231" i="154"/>
  <c r="F271" i="154"/>
  <c r="F272" i="154"/>
  <c r="G30" i="154"/>
  <c r="I8" i="154"/>
  <c r="I10" i="154"/>
  <c r="I43" i="154"/>
  <c r="I47" i="154"/>
  <c r="H10" i="154"/>
  <c r="H43" i="154"/>
  <c r="H22" i="154"/>
  <c r="H44" i="154"/>
  <c r="H27" i="154"/>
  <c r="H45" i="154"/>
  <c r="H30" i="154"/>
  <c r="H46" i="154"/>
  <c r="H47" i="154"/>
  <c r="G10" i="154"/>
  <c r="G43" i="154"/>
  <c r="G22" i="154"/>
  <c r="G44" i="154"/>
  <c r="G27" i="154"/>
  <c r="G45" i="154"/>
  <c r="G46" i="154"/>
  <c r="G47" i="154"/>
  <c r="F10" i="154"/>
  <c r="F43" i="154"/>
  <c r="F44" i="154"/>
  <c r="F27" i="154"/>
  <c r="F45" i="154"/>
  <c r="F30" i="154"/>
  <c r="F46" i="154"/>
  <c r="F47" i="154"/>
  <c r="I133" i="154"/>
  <c r="I188" i="154"/>
  <c r="I208" i="154"/>
  <c r="I232" i="154"/>
  <c r="I235" i="154"/>
  <c r="H133" i="154"/>
  <c r="H188" i="154"/>
  <c r="H208" i="154"/>
  <c r="H232" i="154"/>
  <c r="H235" i="154"/>
  <c r="F179" i="154"/>
  <c r="F188" i="154"/>
  <c r="F208" i="154"/>
  <c r="F232" i="154"/>
  <c r="H32" i="154"/>
  <c r="G32" i="154"/>
  <c r="D41" i="152"/>
  <c r="A41" i="152"/>
  <c r="D7" i="152"/>
  <c r="A6" i="152"/>
  <c r="B5" i="152"/>
  <c r="A4" i="152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G562" i="8"/>
  <c r="E684" i="8"/>
  <c r="E685" i="8"/>
  <c r="E686" i="8"/>
  <c r="E687" i="8"/>
  <c r="E688" i="8"/>
  <c r="E689" i="8"/>
  <c r="E690" i="8"/>
  <c r="E691" i="8"/>
  <c r="G694" i="8"/>
  <c r="E637" i="8"/>
  <c r="E638" i="8"/>
  <c r="E639" i="8"/>
  <c r="G642" i="8"/>
  <c r="G695" i="8"/>
  <c r="G696" i="8"/>
  <c r="E452" i="8"/>
  <c r="E453" i="8"/>
  <c r="E454" i="8"/>
  <c r="E455" i="8"/>
  <c r="E456" i="8"/>
  <c r="G459" i="8"/>
  <c r="E499" i="8"/>
  <c r="E500" i="8"/>
  <c r="E501" i="8"/>
  <c r="E502" i="8"/>
  <c r="E503" i="8"/>
  <c r="E504" i="8"/>
  <c r="E505" i="8"/>
  <c r="E506" i="8"/>
  <c r="E507" i="8"/>
  <c r="G511" i="8"/>
  <c r="E67" i="8"/>
  <c r="E68" i="8"/>
  <c r="E69" i="8"/>
  <c r="E70" i="8"/>
  <c r="E71" i="8"/>
  <c r="E72" i="8"/>
  <c r="E73" i="8"/>
  <c r="E74" i="8"/>
  <c r="E75" i="8"/>
  <c r="G78" i="8"/>
  <c r="E184" i="8"/>
  <c r="E185" i="8"/>
  <c r="E186" i="8"/>
  <c r="G190" i="8"/>
  <c r="G189" i="8"/>
  <c r="E239" i="8"/>
  <c r="E240" i="8"/>
  <c r="E241" i="8"/>
  <c r="E242" i="8"/>
  <c r="E243" i="8"/>
  <c r="E244" i="8"/>
  <c r="E245" i="8"/>
  <c r="G248" i="8"/>
  <c r="E293" i="8"/>
  <c r="E294" i="8"/>
  <c r="E295" i="8"/>
  <c r="E296" i="8"/>
  <c r="E297" i="8"/>
  <c r="E298" i="8"/>
  <c r="G301" i="8"/>
  <c r="E347" i="8"/>
  <c r="E348" i="8"/>
  <c r="E349" i="8"/>
  <c r="E350" i="8"/>
  <c r="E351" i="8"/>
  <c r="E352" i="8"/>
  <c r="G355" i="8"/>
  <c r="G41" i="54"/>
  <c r="A41" i="54"/>
  <c r="H26" i="42"/>
  <c r="D26" i="42"/>
  <c r="H168" i="9"/>
  <c r="L51" i="1"/>
  <c r="B3" i="13"/>
  <c r="B3" i="8"/>
  <c r="B3" i="54"/>
  <c r="B3" i="42"/>
  <c r="D38" i="3"/>
  <c r="K75" i="3"/>
  <c r="J75" i="3"/>
  <c r="I75" i="3"/>
  <c r="I74" i="3"/>
  <c r="D75" i="3"/>
  <c r="B75" i="3"/>
  <c r="H41" i="3"/>
  <c r="K41" i="3"/>
  <c r="D41" i="3"/>
  <c r="C41" i="3"/>
  <c r="C44" i="1"/>
  <c r="D41" i="1"/>
  <c r="D40" i="1"/>
  <c r="C39" i="1"/>
  <c r="C36" i="1"/>
  <c r="D35" i="1"/>
  <c r="E34" i="1"/>
  <c r="D34" i="1"/>
  <c r="D33" i="1"/>
  <c r="E32" i="1"/>
  <c r="D32" i="1"/>
  <c r="C31" i="1"/>
  <c r="D30" i="1"/>
  <c r="D29" i="1"/>
  <c r="D28" i="1"/>
  <c r="C27" i="1"/>
  <c r="C21" i="1"/>
  <c r="G679" i="8"/>
  <c r="F694" i="8"/>
  <c r="F41" i="1"/>
  <c r="C182" i="8"/>
  <c r="C123" i="8"/>
  <c r="C65" i="8"/>
  <c r="C58" i="13"/>
  <c r="D69" i="13"/>
  <c r="C57" i="13"/>
  <c r="C105" i="13"/>
  <c r="D114" i="13"/>
  <c r="C104" i="13"/>
  <c r="C103" i="13"/>
  <c r="C107" i="13"/>
  <c r="C60" i="13"/>
  <c r="D49" i="3"/>
  <c r="D51" i="3"/>
  <c r="G224" i="9"/>
  <c r="H231" i="9"/>
  <c r="H232" i="9"/>
  <c r="H150" i="9"/>
  <c r="H154" i="9"/>
  <c r="G156" i="9"/>
  <c r="G160" i="9"/>
  <c r="H165" i="9"/>
  <c r="G170" i="9"/>
  <c r="G177" i="9"/>
  <c r="H179" i="9"/>
  <c r="H183" i="9"/>
  <c r="H188" i="9"/>
  <c r="H208" i="9"/>
  <c r="H235" i="9"/>
  <c r="F1993" i="13"/>
  <c r="F1994" i="13"/>
  <c r="F1995" i="13"/>
  <c r="G540" i="8"/>
  <c r="F562" i="8"/>
  <c r="F35" i="1"/>
  <c r="G706" i="8"/>
  <c r="F717" i="8"/>
  <c r="E41" i="1"/>
  <c r="E40" i="1"/>
  <c r="G234" i="8"/>
  <c r="F248" i="8"/>
  <c r="F28" i="1"/>
  <c r="F79" i="3"/>
  <c r="F76" i="3"/>
  <c r="F80" i="3"/>
  <c r="D74" i="3"/>
  <c r="B74" i="3"/>
  <c r="G166" i="3"/>
  <c r="G162" i="3"/>
  <c r="E143" i="3"/>
  <c r="G120" i="3"/>
  <c r="E117" i="3"/>
  <c r="G106" i="3"/>
  <c r="G96" i="3"/>
  <c r="G71" i="3"/>
  <c r="G55" i="3"/>
  <c r="I51" i="1"/>
  <c r="F187" i="3"/>
  <c r="I187" i="3"/>
  <c r="J187" i="3"/>
  <c r="K187" i="3"/>
  <c r="L187" i="3"/>
  <c r="N187" i="3"/>
  <c r="P187" i="3"/>
  <c r="Q187" i="3"/>
  <c r="S187" i="3"/>
  <c r="T187" i="3"/>
  <c r="U187" i="3"/>
  <c r="B4" i="54"/>
  <c r="G94" i="3"/>
  <c r="J94" i="3"/>
  <c r="G95" i="3"/>
  <c r="I95" i="3"/>
  <c r="G100" i="3"/>
  <c r="I100" i="3"/>
  <c r="G164" i="3"/>
  <c r="I164" i="3"/>
  <c r="C19" i="13"/>
  <c r="B2" i="13"/>
  <c r="C19" i="8"/>
  <c r="B2" i="8"/>
  <c r="E5" i="54"/>
  <c r="B2" i="54"/>
  <c r="G5" i="42"/>
  <c r="B4" i="42"/>
  <c r="B2" i="42"/>
  <c r="D10" i="1"/>
  <c r="C10" i="1"/>
  <c r="D9" i="1"/>
  <c r="C9" i="1"/>
  <c r="D8" i="1"/>
  <c r="C8" i="1"/>
  <c r="D7" i="1"/>
  <c r="C7" i="1"/>
  <c r="B45" i="1"/>
  <c r="C43" i="1"/>
  <c r="E10" i="1"/>
  <c r="B42" i="1"/>
  <c r="C38" i="1"/>
  <c r="E9" i="1"/>
  <c r="B37" i="1"/>
  <c r="B25" i="1"/>
  <c r="C26" i="1"/>
  <c r="E8" i="1"/>
  <c r="E7" i="1"/>
  <c r="D39" i="1"/>
  <c r="G401" i="8"/>
  <c r="F418" i="8"/>
  <c r="F32" i="1"/>
  <c r="G447" i="8"/>
  <c r="F459" i="8"/>
  <c r="F33" i="1"/>
  <c r="G494" i="8"/>
  <c r="F511" i="8"/>
  <c r="F34" i="1"/>
  <c r="J34" i="1"/>
  <c r="G586" i="8"/>
  <c r="F596" i="8"/>
  <c r="F36" i="1"/>
  <c r="G60" i="8"/>
  <c r="G62" i="8"/>
  <c r="F78" i="8"/>
  <c r="G120" i="8"/>
  <c r="F135" i="8"/>
  <c r="F22" i="1"/>
  <c r="J22" i="1"/>
  <c r="G177" i="8"/>
  <c r="G179" i="8"/>
  <c r="G288" i="8"/>
  <c r="F301" i="8"/>
  <c r="F29" i="1"/>
  <c r="G342" i="8"/>
  <c r="F355" i="8"/>
  <c r="F30" i="1"/>
  <c r="F258" i="9"/>
  <c r="G54" i="3"/>
  <c r="K54" i="3"/>
  <c r="G58" i="3"/>
  <c r="K58" i="3"/>
  <c r="J63" i="3"/>
  <c r="G109" i="3"/>
  <c r="K109" i="3"/>
  <c r="G118" i="3"/>
  <c r="K118" i="3"/>
  <c r="G126" i="3"/>
  <c r="K126" i="3"/>
  <c r="F91" i="3"/>
  <c r="G91" i="3"/>
  <c r="G97" i="3"/>
  <c r="E16" i="3"/>
  <c r="F97" i="3"/>
  <c r="F101" i="3"/>
  <c r="F112" i="3"/>
  <c r="F115" i="3"/>
  <c r="F117" i="3"/>
  <c r="F123" i="3"/>
  <c r="F127" i="3"/>
  <c r="F131" i="3"/>
  <c r="F132" i="3"/>
  <c r="F143" i="3"/>
  <c r="F172" i="3"/>
  <c r="F173" i="3"/>
  <c r="D170" i="3"/>
  <c r="D171" i="3"/>
  <c r="D169" i="3"/>
  <c r="C169" i="3"/>
  <c r="C170" i="3"/>
  <c r="C171" i="3"/>
  <c r="C168" i="3"/>
  <c r="D165" i="3"/>
  <c r="D166" i="3"/>
  <c r="D164" i="3"/>
  <c r="C165" i="3"/>
  <c r="C166" i="3"/>
  <c r="C164" i="3"/>
  <c r="D161" i="3"/>
  <c r="D162" i="3"/>
  <c r="D160" i="3"/>
  <c r="C161" i="3"/>
  <c r="C162" i="3"/>
  <c r="C160" i="3"/>
  <c r="D167" i="3"/>
  <c r="D163" i="3"/>
  <c r="D159" i="3"/>
  <c r="B167" i="3"/>
  <c r="B163" i="3"/>
  <c r="B159" i="3"/>
  <c r="D158" i="3"/>
  <c r="A158" i="3"/>
  <c r="C156" i="3"/>
  <c r="B156" i="3"/>
  <c r="A156" i="3"/>
  <c r="B139" i="3"/>
  <c r="C139" i="3"/>
  <c r="A139" i="3"/>
  <c r="C144" i="3"/>
  <c r="D143" i="3"/>
  <c r="D142" i="3"/>
  <c r="B143" i="3"/>
  <c r="B142" i="3"/>
  <c r="D141" i="3"/>
  <c r="A141" i="3"/>
  <c r="D130" i="3"/>
  <c r="D129" i="3"/>
  <c r="B130" i="3"/>
  <c r="B129" i="3"/>
  <c r="D128" i="3"/>
  <c r="A128" i="3"/>
  <c r="B126" i="3"/>
  <c r="B125" i="3"/>
  <c r="D124" i="3"/>
  <c r="A124" i="3"/>
  <c r="C122" i="3"/>
  <c r="C119" i="3"/>
  <c r="C120" i="3"/>
  <c r="C118" i="3"/>
  <c r="D117" i="3"/>
  <c r="D121" i="3"/>
  <c r="B121" i="3"/>
  <c r="B117" i="3"/>
  <c r="D116" i="3"/>
  <c r="A116" i="3"/>
  <c r="D114" i="3"/>
  <c r="B114" i="3"/>
  <c r="D113" i="3"/>
  <c r="A113" i="3"/>
  <c r="D109" i="3"/>
  <c r="D110" i="3"/>
  <c r="D111" i="3"/>
  <c r="D108" i="3"/>
  <c r="C109" i="3"/>
  <c r="C110" i="3"/>
  <c r="C111" i="3"/>
  <c r="C108" i="3"/>
  <c r="D105" i="3"/>
  <c r="D106" i="3"/>
  <c r="D104" i="3"/>
  <c r="C105" i="3"/>
  <c r="C106" i="3"/>
  <c r="C104" i="3"/>
  <c r="D107" i="3"/>
  <c r="D103" i="3"/>
  <c r="B107" i="3"/>
  <c r="B103" i="3"/>
  <c r="D102" i="3"/>
  <c r="A102" i="3"/>
  <c r="D98" i="3"/>
  <c r="D100" i="3"/>
  <c r="D99" i="3"/>
  <c r="B100" i="3"/>
  <c r="B99" i="3"/>
  <c r="A98" i="3"/>
  <c r="D94" i="3"/>
  <c r="D95" i="3"/>
  <c r="D96" i="3"/>
  <c r="D92" i="3"/>
  <c r="C93" i="3"/>
  <c r="C94" i="3"/>
  <c r="C95" i="3"/>
  <c r="C96" i="3"/>
  <c r="C92" i="3"/>
  <c r="D91" i="3"/>
  <c r="B91" i="3"/>
  <c r="D90" i="3"/>
  <c r="A90" i="3"/>
  <c r="C88" i="3"/>
  <c r="B88" i="3"/>
  <c r="A88" i="3"/>
  <c r="C36" i="3"/>
  <c r="B36" i="3"/>
  <c r="A36" i="3"/>
  <c r="D79" i="3"/>
  <c r="C79" i="3"/>
  <c r="B78" i="3"/>
  <c r="D78" i="3"/>
  <c r="D77" i="3"/>
  <c r="A77" i="3"/>
  <c r="D73" i="3"/>
  <c r="A73" i="3"/>
  <c r="D70" i="3"/>
  <c r="D71" i="3"/>
  <c r="D69" i="3"/>
  <c r="C70" i="3"/>
  <c r="C71" i="3"/>
  <c r="C69" i="3"/>
  <c r="D68" i="3"/>
  <c r="B68" i="3"/>
  <c r="D67" i="3"/>
  <c r="A67" i="3"/>
  <c r="D64" i="3"/>
  <c r="D63" i="3"/>
  <c r="D65" i="3"/>
  <c r="B63" i="3"/>
  <c r="B64" i="3"/>
  <c r="B65" i="3"/>
  <c r="B62" i="3"/>
  <c r="D62" i="3"/>
  <c r="D61" i="3"/>
  <c r="A61" i="3"/>
  <c r="D54" i="3"/>
  <c r="D55" i="3"/>
  <c r="D53" i="3"/>
  <c r="C54" i="3"/>
  <c r="C55" i="3"/>
  <c r="C53" i="3"/>
  <c r="D52" i="3"/>
  <c r="B52" i="3"/>
  <c r="C51" i="3"/>
  <c r="C50" i="3"/>
  <c r="D50" i="3"/>
  <c r="B48" i="3"/>
  <c r="A47" i="3"/>
  <c r="C45" i="3"/>
  <c r="B44" i="3"/>
  <c r="C40" i="3"/>
  <c r="A38" i="3"/>
  <c r="B39" i="3"/>
  <c r="C49" i="3"/>
  <c r="D48" i="3"/>
  <c r="D47" i="3"/>
  <c r="D45" i="3"/>
  <c r="D44" i="3"/>
  <c r="F40" i="3"/>
  <c r="D40" i="3"/>
  <c r="D39" i="3"/>
  <c r="D44" i="1"/>
  <c r="D36" i="1"/>
  <c r="E35" i="1"/>
  <c r="E33" i="1"/>
  <c r="D31" i="1"/>
  <c r="E30" i="1"/>
  <c r="E29" i="1"/>
  <c r="E28" i="1"/>
  <c r="D27" i="1"/>
  <c r="D23" i="1"/>
  <c r="D21" i="1"/>
  <c r="F251" i="9"/>
  <c r="F252" i="9"/>
  <c r="F253" i="9"/>
  <c r="F254" i="9"/>
  <c r="F255" i="9"/>
  <c r="F259" i="9"/>
  <c r="F261" i="9"/>
  <c r="F263" i="9"/>
  <c r="F264" i="9"/>
  <c r="D30" i="54"/>
  <c r="F44" i="9"/>
  <c r="F45" i="9"/>
  <c r="F267" i="9"/>
  <c r="F268" i="9"/>
  <c r="F260" i="9"/>
  <c r="F262" i="9"/>
  <c r="F184" i="8"/>
  <c r="F185" i="8"/>
  <c r="F186" i="8"/>
  <c r="K95" i="3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239" i="8"/>
  <c r="F240" i="8"/>
  <c r="F241" i="8"/>
  <c r="F242" i="8"/>
  <c r="F243" i="8"/>
  <c r="F244" i="8"/>
  <c r="F245" i="8"/>
  <c r="F125" i="8"/>
  <c r="F126" i="8"/>
  <c r="F127" i="8"/>
  <c r="F128" i="8"/>
  <c r="F129" i="8"/>
  <c r="F130" i="8"/>
  <c r="F131" i="8"/>
  <c r="F132" i="8"/>
  <c r="F21" i="1"/>
  <c r="F67" i="8"/>
  <c r="F68" i="8"/>
  <c r="F69" i="8"/>
  <c r="F70" i="8"/>
  <c r="F71" i="8"/>
  <c r="F72" i="8"/>
  <c r="F73" i="8"/>
  <c r="F74" i="8"/>
  <c r="F75" i="8"/>
  <c r="I30" i="1"/>
  <c r="F499" i="8"/>
  <c r="F500" i="8"/>
  <c r="F501" i="8"/>
  <c r="F502" i="8"/>
  <c r="F503" i="8"/>
  <c r="F504" i="8"/>
  <c r="F505" i="8"/>
  <c r="F506" i="8"/>
  <c r="F507" i="8"/>
  <c r="F711" i="8"/>
  <c r="F712" i="8"/>
  <c r="F713" i="8"/>
  <c r="F714" i="8"/>
  <c r="F347" i="8"/>
  <c r="F348" i="8"/>
  <c r="F349" i="8"/>
  <c r="F350" i="8"/>
  <c r="F351" i="8"/>
  <c r="F352" i="8"/>
  <c r="F406" i="8"/>
  <c r="F407" i="8"/>
  <c r="F408" i="8"/>
  <c r="F409" i="8"/>
  <c r="F410" i="8"/>
  <c r="F411" i="8"/>
  <c r="F412" i="8"/>
  <c r="F413" i="8"/>
  <c r="F414" i="8"/>
  <c r="F415" i="8"/>
  <c r="F293" i="8"/>
  <c r="F294" i="8"/>
  <c r="F295" i="8"/>
  <c r="F296" i="8"/>
  <c r="F297" i="8"/>
  <c r="F298" i="8"/>
  <c r="F637" i="8"/>
  <c r="F638" i="8"/>
  <c r="F639" i="8"/>
  <c r="F265" i="9"/>
  <c r="F43" i="9"/>
  <c r="H30" i="1"/>
  <c r="J30" i="1"/>
  <c r="J33" i="1"/>
  <c r="J28" i="1"/>
  <c r="H28" i="1"/>
  <c r="I28" i="1"/>
  <c r="F270" i="9"/>
  <c r="F271" i="9"/>
  <c r="F452" i="8"/>
  <c r="F453" i="8"/>
  <c r="F454" i="8"/>
  <c r="F455" i="8"/>
  <c r="F456" i="8"/>
  <c r="G170" i="3"/>
  <c r="K170" i="3"/>
  <c r="G105" i="3"/>
  <c r="K105" i="3"/>
  <c r="G130" i="3"/>
  <c r="G108" i="3"/>
  <c r="G93" i="3"/>
  <c r="G49" i="3"/>
  <c r="G160" i="3"/>
  <c r="K160" i="3"/>
  <c r="K63" i="3"/>
  <c r="J100" i="3"/>
  <c r="G129" i="3"/>
  <c r="K129" i="3"/>
  <c r="G70" i="3"/>
  <c r="G144" i="3"/>
  <c r="G165" i="3"/>
  <c r="K165" i="3"/>
  <c r="J165" i="3"/>
  <c r="I109" i="3"/>
  <c r="J109" i="3"/>
  <c r="K164" i="3"/>
  <c r="J164" i="3"/>
  <c r="G147" i="3"/>
  <c r="I147" i="3"/>
  <c r="G143" i="3"/>
  <c r="J170" i="3"/>
  <c r="I129" i="3"/>
  <c r="H115" i="3"/>
  <c r="F19" i="3"/>
  <c r="J54" i="3"/>
  <c r="I54" i="3"/>
  <c r="G169" i="3"/>
  <c r="I169" i="3"/>
  <c r="G111" i="3"/>
  <c r="J111" i="3"/>
  <c r="I126" i="3"/>
  <c r="J105" i="3"/>
  <c r="J95" i="3"/>
  <c r="I58" i="3"/>
  <c r="I105" i="3"/>
  <c r="J126" i="3"/>
  <c r="G171" i="3"/>
  <c r="G119" i="3"/>
  <c r="G104" i="3"/>
  <c r="K104" i="3"/>
  <c r="G92" i="3"/>
  <c r="G59" i="3"/>
  <c r="J59" i="3"/>
  <c r="H127" i="3"/>
  <c r="F21" i="3"/>
  <c r="I63" i="3"/>
  <c r="I104" i="3"/>
  <c r="J129" i="3"/>
  <c r="I165" i="3"/>
  <c r="J108" i="3"/>
  <c r="I108" i="3"/>
  <c r="K108" i="3"/>
  <c r="G161" i="3"/>
  <c r="J161" i="3"/>
  <c r="G168" i="3"/>
  <c r="G122" i="3"/>
  <c r="K122" i="3"/>
  <c r="G121" i="3"/>
  <c r="K121" i="3"/>
  <c r="I122" i="3"/>
  <c r="G69" i="3"/>
  <c r="K69" i="3"/>
  <c r="G110" i="3"/>
  <c r="J110" i="3"/>
  <c r="G114" i="3"/>
  <c r="E115" i="3"/>
  <c r="K147" i="3"/>
  <c r="I59" i="3"/>
  <c r="G125" i="3"/>
  <c r="K125" i="3"/>
  <c r="G53" i="3"/>
  <c r="J53" i="3"/>
  <c r="K111" i="3"/>
  <c r="K169" i="3"/>
  <c r="J169" i="3"/>
  <c r="J104" i="3"/>
  <c r="J118" i="3"/>
  <c r="I118" i="3"/>
  <c r="J160" i="3"/>
  <c r="I160" i="3"/>
  <c r="I49" i="3"/>
  <c r="J49" i="3"/>
  <c r="K49" i="3"/>
  <c r="I171" i="3"/>
  <c r="J171" i="3"/>
  <c r="K171" i="3"/>
  <c r="K93" i="3"/>
  <c r="J93" i="3"/>
  <c r="I93" i="3"/>
  <c r="G127" i="3"/>
  <c r="E21" i="3"/>
  <c r="J125" i="3"/>
  <c r="I125" i="3"/>
  <c r="I127" i="3"/>
  <c r="J69" i="3"/>
  <c r="K53" i="3"/>
  <c r="G142" i="3"/>
  <c r="G148" i="3"/>
  <c r="G99" i="3"/>
  <c r="G115" i="3"/>
  <c r="E19" i="3"/>
  <c r="K114" i="3"/>
  <c r="J114" i="3"/>
  <c r="J115" i="3"/>
  <c r="I114" i="3"/>
  <c r="I115" i="3"/>
  <c r="I69" i="3"/>
  <c r="K161" i="3"/>
  <c r="I161" i="3"/>
  <c r="K115" i="3"/>
  <c r="K142" i="3"/>
  <c r="I142" i="3"/>
  <c r="J142" i="3"/>
  <c r="G117" i="3"/>
  <c r="E123" i="3"/>
  <c r="G101" i="3"/>
  <c r="H101" i="3"/>
  <c r="K101" i="3"/>
  <c r="K62" i="3"/>
  <c r="J62" i="3"/>
  <c r="I62" i="3"/>
  <c r="K127" i="3"/>
  <c r="E17" i="3"/>
  <c r="G123" i="3"/>
  <c r="I92" i="3"/>
  <c r="J92" i="3"/>
  <c r="K92" i="3"/>
  <c r="I144" i="3"/>
  <c r="J144" i="3"/>
  <c r="K144" i="3"/>
  <c r="I35" i="1"/>
  <c r="H35" i="1"/>
  <c r="G24" i="1"/>
  <c r="G21" i="1"/>
  <c r="J21" i="1"/>
  <c r="I21" i="1"/>
  <c r="H21" i="1"/>
  <c r="G7" i="1"/>
  <c r="H40" i="3"/>
  <c r="K110" i="3"/>
  <c r="I110" i="3"/>
  <c r="K51" i="3"/>
  <c r="I51" i="3"/>
  <c r="J51" i="3"/>
  <c r="R187" i="3"/>
  <c r="H29" i="1"/>
  <c r="K99" i="3"/>
  <c r="I99" i="3"/>
  <c r="J99" i="3"/>
  <c r="J101" i="3"/>
  <c r="I130" i="3"/>
  <c r="I131" i="3"/>
  <c r="J130" i="3"/>
  <c r="J131" i="3"/>
  <c r="H131" i="3"/>
  <c r="K130" i="3"/>
  <c r="I29" i="1"/>
  <c r="J29" i="1"/>
  <c r="I32" i="1"/>
  <c r="H32" i="1"/>
  <c r="J32" i="1"/>
  <c r="F17" i="3"/>
  <c r="F22" i="3"/>
  <c r="H17" i="3"/>
  <c r="E187" i="3"/>
  <c r="I170" i="3"/>
  <c r="K166" i="3"/>
  <c r="J166" i="3"/>
  <c r="I166" i="3"/>
  <c r="I162" i="3"/>
  <c r="K162" i="3"/>
  <c r="J162" i="3"/>
  <c r="J147" i="3"/>
  <c r="G149" i="3"/>
  <c r="E25" i="3"/>
  <c r="G131" i="3"/>
  <c r="J127" i="3"/>
  <c r="I21" i="3"/>
  <c r="G21" i="3"/>
  <c r="H21" i="3"/>
  <c r="J121" i="3"/>
  <c r="I120" i="3"/>
  <c r="K120" i="3"/>
  <c r="J120" i="3"/>
  <c r="E20" i="3"/>
  <c r="I121" i="3"/>
  <c r="J122" i="3"/>
  <c r="I19" i="3"/>
  <c r="G19" i="3"/>
  <c r="H19" i="3"/>
  <c r="I111" i="3"/>
  <c r="J106" i="3"/>
  <c r="K106" i="3"/>
  <c r="I106" i="3"/>
  <c r="G17" i="3"/>
  <c r="I17" i="3"/>
  <c r="I101" i="3"/>
  <c r="K100" i="3"/>
  <c r="I96" i="3"/>
  <c r="K96" i="3"/>
  <c r="J96" i="3"/>
  <c r="I94" i="3"/>
  <c r="K94" i="3"/>
  <c r="K71" i="3"/>
  <c r="I71" i="3"/>
  <c r="J71" i="3"/>
  <c r="I64" i="3"/>
  <c r="J64" i="3"/>
  <c r="K64" i="3"/>
  <c r="K55" i="3"/>
  <c r="I55" i="3"/>
  <c r="J55" i="3"/>
  <c r="K59" i="3"/>
  <c r="J58" i="3"/>
  <c r="I53" i="3"/>
  <c r="E26" i="3"/>
  <c r="K131" i="3"/>
  <c r="E22" i="3"/>
  <c r="H22" i="3"/>
  <c r="I22" i="3"/>
  <c r="G22" i="3"/>
  <c r="G50" i="3"/>
  <c r="J50" i="3"/>
  <c r="K50" i="3"/>
  <c r="I50" i="3"/>
  <c r="K74" i="3"/>
  <c r="J74" i="3"/>
  <c r="H117" i="3"/>
  <c r="H123" i="3"/>
  <c r="F20" i="3"/>
  <c r="G20" i="3"/>
  <c r="H20" i="3"/>
  <c r="I117" i="3"/>
  <c r="I123" i="3"/>
  <c r="J117" i="3"/>
  <c r="J123" i="3"/>
  <c r="I20" i="3"/>
  <c r="K123" i="3"/>
  <c r="K117" i="3"/>
  <c r="J119" i="3"/>
  <c r="K119" i="3"/>
  <c r="I119" i="3"/>
  <c r="J35" i="1"/>
  <c r="G10" i="1"/>
  <c r="G40" i="3"/>
  <c r="J41" i="3"/>
  <c r="I41" i="3"/>
  <c r="F684" i="8"/>
  <c r="F685" i="8"/>
  <c r="F686" i="8"/>
  <c r="F687" i="8"/>
  <c r="F688" i="8"/>
  <c r="F689" i="8"/>
  <c r="F690" i="8"/>
  <c r="F691" i="8"/>
  <c r="H190" i="9"/>
  <c r="I40" i="3"/>
  <c r="J40" i="3"/>
  <c r="K40" i="3"/>
  <c r="J41" i="1"/>
  <c r="I41" i="1"/>
  <c r="H41" i="1"/>
  <c r="G9" i="1"/>
  <c r="I33" i="1"/>
  <c r="H33" i="1"/>
  <c r="I34" i="1"/>
  <c r="H34" i="1"/>
  <c r="J265" i="154"/>
  <c r="J264" i="154"/>
  <c r="J132" i="154"/>
  <c r="J133" i="154"/>
  <c r="J235" i="154"/>
  <c r="J256" i="154"/>
  <c r="J254" i="154"/>
  <c r="J253" i="154"/>
  <c r="J252" i="154"/>
  <c r="J271" i="154"/>
  <c r="J272" i="154"/>
  <c r="J263" i="154"/>
  <c r="F263" i="154"/>
  <c r="F266" i="154"/>
  <c r="F274" i="154"/>
  <c r="J268" i="154"/>
  <c r="J269" i="154"/>
  <c r="I32" i="154"/>
  <c r="J210" i="154"/>
  <c r="J233" i="154"/>
  <c r="F695" i="8"/>
  <c r="F718" i="8"/>
  <c r="F45" i="1"/>
  <c r="F44" i="1"/>
  <c r="E3152" i="13"/>
  <c r="E167" i="3"/>
  <c r="G167" i="3"/>
  <c r="E45" i="3"/>
  <c r="G45" i="3"/>
  <c r="F46" i="3"/>
  <c r="I43" i="3"/>
  <c r="J43" i="3"/>
  <c r="K43" i="3"/>
  <c r="I42" i="3"/>
  <c r="J42" i="3"/>
  <c r="H22" i="1"/>
  <c r="I22" i="1"/>
  <c r="G182" i="3"/>
  <c r="G183" i="3"/>
  <c r="I52" i="1"/>
  <c r="F3139" i="13"/>
  <c r="F3140" i="13"/>
  <c r="F3141" i="13"/>
  <c r="F3142" i="13"/>
  <c r="F3143" i="13"/>
  <c r="F3144" i="13"/>
  <c r="F3145" i="13"/>
  <c r="F3146" i="13"/>
  <c r="F3147" i="13"/>
  <c r="F3148" i="13"/>
  <c r="G229" i="154"/>
  <c r="G230" i="154"/>
  <c r="G231" i="154"/>
  <c r="E2968" i="13"/>
  <c r="E163" i="3"/>
  <c r="G163" i="3"/>
  <c r="F2968" i="13"/>
  <c r="H163" i="3"/>
  <c r="E2817" i="13"/>
  <c r="E159" i="3"/>
  <c r="E3153" i="13"/>
  <c r="E3154" i="13"/>
  <c r="F2817" i="13"/>
  <c r="E2666" i="13"/>
  <c r="E2667" i="13"/>
  <c r="E2668" i="13"/>
  <c r="F2666" i="13"/>
  <c r="H143" i="3"/>
  <c r="F2667" i="13"/>
  <c r="F2668" i="13"/>
  <c r="F2612" i="13"/>
  <c r="E2613" i="13"/>
  <c r="E2614" i="13"/>
  <c r="E2615" i="13"/>
  <c r="E2446" i="13"/>
  <c r="E2331" i="13"/>
  <c r="F2331" i="13"/>
  <c r="E2218" i="13"/>
  <c r="E2247" i="13"/>
  <c r="E2000" i="13"/>
  <c r="E107" i="3"/>
  <c r="G107" i="3"/>
  <c r="E1810" i="13"/>
  <c r="E103" i="3"/>
  <c r="E2001" i="13"/>
  <c r="F1810" i="13"/>
  <c r="H103" i="3"/>
  <c r="H112" i="3"/>
  <c r="F18" i="3"/>
  <c r="F2001" i="13"/>
  <c r="E1664" i="13"/>
  <c r="E1549" i="13"/>
  <c r="E1550" i="13"/>
  <c r="E2447" i="13"/>
  <c r="F1549" i="13"/>
  <c r="H91" i="3"/>
  <c r="H97" i="3"/>
  <c r="F1550" i="13"/>
  <c r="F2447" i="13"/>
  <c r="F1222" i="13"/>
  <c r="E1222" i="13"/>
  <c r="F1067" i="13"/>
  <c r="F1068" i="13"/>
  <c r="F1069" i="13"/>
  <c r="F1070" i="13"/>
  <c r="F1071" i="13"/>
  <c r="F1072" i="13"/>
  <c r="F1073" i="13"/>
  <c r="G122" i="154"/>
  <c r="G124" i="154"/>
  <c r="G254" i="154"/>
  <c r="F751" i="13"/>
  <c r="H52" i="3"/>
  <c r="F419" i="13"/>
  <c r="H48" i="3"/>
  <c r="H60" i="3"/>
  <c r="F9" i="3"/>
  <c r="F752" i="13"/>
  <c r="F208" i="13"/>
  <c r="H39" i="3"/>
  <c r="H46" i="3"/>
  <c r="F261" i="13"/>
  <c r="F563" i="8"/>
  <c r="F31" i="1"/>
  <c r="G356" i="8"/>
  <c r="F190" i="8"/>
  <c r="F23" i="1"/>
  <c r="F189" i="8"/>
  <c r="F24" i="1"/>
  <c r="F191" i="8"/>
  <c r="F356" i="8"/>
  <c r="F27" i="1"/>
  <c r="F32" i="154"/>
  <c r="F250" i="9"/>
  <c r="F256" i="9"/>
  <c r="F273" i="9"/>
  <c r="F42" i="9"/>
  <c r="F46" i="9"/>
  <c r="H237" i="9"/>
  <c r="F133" i="154"/>
  <c r="F235" i="154"/>
  <c r="J261" i="154"/>
  <c r="J260" i="154"/>
  <c r="J255" i="154"/>
  <c r="F81" i="3"/>
  <c r="K91" i="3"/>
  <c r="J91" i="3"/>
  <c r="J97" i="3"/>
  <c r="I91" i="3"/>
  <c r="I97" i="3"/>
  <c r="H135" i="9"/>
  <c r="H27" i="1"/>
  <c r="J27" i="1"/>
  <c r="I27" i="1"/>
  <c r="F25" i="1"/>
  <c r="J31" i="1"/>
  <c r="H31" i="1"/>
  <c r="I31" i="1"/>
  <c r="E261" i="13"/>
  <c r="E752" i="13"/>
  <c r="K52" i="3"/>
  <c r="J52" i="3"/>
  <c r="I52" i="3"/>
  <c r="E1124" i="13"/>
  <c r="J45" i="3"/>
  <c r="I45" i="3"/>
  <c r="K45" i="3"/>
  <c r="I44" i="3"/>
  <c r="J44" i="3"/>
  <c r="K44" i="3"/>
  <c r="J44" i="1"/>
  <c r="I44" i="1"/>
  <c r="H44" i="1"/>
  <c r="F10" i="1"/>
  <c r="J45" i="1"/>
  <c r="H45" i="1"/>
  <c r="I45" i="1"/>
  <c r="J40" i="1"/>
  <c r="I40" i="1"/>
  <c r="F696" i="8"/>
  <c r="F42" i="1"/>
  <c r="F39" i="1"/>
  <c r="F2613" i="13"/>
  <c r="F2614" i="13"/>
  <c r="F2615" i="13"/>
  <c r="G205" i="154"/>
  <c r="G207" i="154"/>
  <c r="E1069" i="13"/>
  <c r="E1070" i="13"/>
  <c r="E1071" i="13"/>
  <c r="E1072" i="13"/>
  <c r="E1073" i="13"/>
  <c r="F597" i="8"/>
  <c r="I23" i="1"/>
  <c r="J23" i="1"/>
  <c r="H23" i="1"/>
  <c r="H24" i="1"/>
  <c r="I24" i="1"/>
  <c r="J24" i="1"/>
  <c r="H210" i="9"/>
  <c r="H233" i="9"/>
  <c r="J251" i="154"/>
  <c r="J257" i="154"/>
  <c r="J190" i="154"/>
  <c r="J259" i="154"/>
  <c r="J266" i="154"/>
  <c r="K97" i="3"/>
  <c r="F37" i="1"/>
  <c r="E723" i="8"/>
  <c r="J39" i="1"/>
  <c r="H39" i="1"/>
  <c r="I39" i="1"/>
  <c r="I42" i="1"/>
  <c r="J42" i="1"/>
  <c r="H42" i="1"/>
  <c r="F9" i="1"/>
  <c r="J10" i="1"/>
  <c r="H10" i="1"/>
  <c r="I10" i="1"/>
  <c r="F7" i="1"/>
  <c r="I25" i="1"/>
  <c r="H25" i="1"/>
  <c r="J25" i="1"/>
  <c r="F46" i="1"/>
  <c r="G268" i="154"/>
  <c r="G269" i="154"/>
  <c r="G208" i="154"/>
  <c r="F1076" i="13"/>
  <c r="H70" i="3"/>
  <c r="F1123" i="13"/>
  <c r="H68" i="3"/>
  <c r="H72" i="3"/>
  <c r="F11" i="3"/>
  <c r="F1124" i="13"/>
  <c r="J274" i="154"/>
  <c r="J135" i="154"/>
  <c r="J7" i="1"/>
  <c r="I7" i="1"/>
  <c r="H7" i="1"/>
  <c r="J39" i="3"/>
  <c r="J46" i="3"/>
  <c r="K39" i="3"/>
  <c r="I39" i="3"/>
  <c r="I46" i="3"/>
  <c r="I48" i="3"/>
  <c r="I60" i="3"/>
  <c r="J48" i="3"/>
  <c r="J60" i="3"/>
  <c r="K48" i="3"/>
  <c r="K68" i="3"/>
  <c r="J68" i="3"/>
  <c r="J72" i="3"/>
  <c r="I68" i="3"/>
  <c r="I72" i="3"/>
  <c r="H9" i="1"/>
  <c r="I9" i="1"/>
  <c r="J9" i="1"/>
  <c r="F8" i="1"/>
  <c r="G128" i="154"/>
  <c r="F11" i="1"/>
  <c r="K72" i="3"/>
  <c r="K60" i="3"/>
  <c r="K46" i="3"/>
  <c r="G255" i="154"/>
  <c r="G257" i="154"/>
  <c r="G133" i="154"/>
  <c r="G9" i="3"/>
  <c r="I9" i="3"/>
  <c r="H9" i="3"/>
  <c r="I11" i="3"/>
  <c r="G11" i="3"/>
  <c r="H11" i="3"/>
  <c r="I76" i="3"/>
  <c r="J76" i="3"/>
  <c r="H76" i="3"/>
  <c r="F12" i="3"/>
  <c r="K76" i="3"/>
  <c r="H12" i="3"/>
  <c r="G12" i="3"/>
  <c r="I12" i="3"/>
  <c r="F959" i="13"/>
  <c r="E953" i="13"/>
  <c r="E954" i="13"/>
  <c r="E955" i="13"/>
  <c r="E956" i="13"/>
  <c r="K70" i="3"/>
  <c r="I70" i="3"/>
  <c r="J70" i="3"/>
  <c r="F8" i="3"/>
  <c r="F16" i="3"/>
  <c r="H132" i="3"/>
  <c r="J143" i="3"/>
  <c r="J148" i="3"/>
  <c r="J149" i="3"/>
  <c r="H148" i="3"/>
  <c r="I143" i="3"/>
  <c r="I148" i="3"/>
  <c r="I149" i="3"/>
  <c r="K143" i="3"/>
  <c r="H159" i="3"/>
  <c r="G271" i="154"/>
  <c r="G272" i="154"/>
  <c r="G274" i="154"/>
  <c r="G232" i="154"/>
  <c r="G235" i="154"/>
  <c r="H168" i="3"/>
  <c r="F3152" i="13"/>
  <c r="H79" i="3"/>
  <c r="F1277" i="13"/>
  <c r="E1277" i="13"/>
  <c r="E79" i="3"/>
  <c r="G79" i="3"/>
  <c r="K79" i="3"/>
  <c r="K163" i="3"/>
  <c r="I163" i="3"/>
  <c r="J163" i="3"/>
  <c r="E172" i="3"/>
  <c r="E173" i="3"/>
  <c r="G159" i="3"/>
  <c r="I146" i="3"/>
  <c r="J146" i="3"/>
  <c r="K146" i="3"/>
  <c r="F148" i="3"/>
  <c r="F149" i="3"/>
  <c r="F175" i="3"/>
  <c r="I145" i="3"/>
  <c r="J145" i="3"/>
  <c r="K145" i="3"/>
  <c r="E148" i="3"/>
  <c r="E149" i="3"/>
  <c r="E131" i="3"/>
  <c r="E127" i="3"/>
  <c r="I107" i="3"/>
  <c r="K107" i="3"/>
  <c r="J107" i="3"/>
  <c r="G103" i="3"/>
  <c r="E112" i="3"/>
  <c r="E101" i="3"/>
  <c r="E132" i="3"/>
  <c r="H65" i="3"/>
  <c r="F960" i="13"/>
  <c r="E78" i="3"/>
  <c r="E1278" i="13"/>
  <c r="E1279" i="13"/>
  <c r="E3161" i="13"/>
  <c r="H78" i="3"/>
  <c r="F1278" i="13"/>
  <c r="F1279" i="13"/>
  <c r="J79" i="3"/>
  <c r="I79" i="3"/>
  <c r="H167" i="3"/>
  <c r="F3153" i="13"/>
  <c r="F3154" i="13"/>
  <c r="K168" i="3"/>
  <c r="J168" i="3"/>
  <c r="I168" i="3"/>
  <c r="H172" i="3"/>
  <c r="H149" i="3"/>
  <c r="K149" i="3"/>
  <c r="F25" i="3"/>
  <c r="K148" i="3"/>
  <c r="F23" i="3"/>
  <c r="G16" i="3"/>
  <c r="I16" i="3"/>
  <c r="H16" i="3"/>
  <c r="G8" i="3"/>
  <c r="I8" i="3"/>
  <c r="H8" i="3"/>
  <c r="G172" i="3"/>
  <c r="K159" i="3"/>
  <c r="J159" i="3"/>
  <c r="I159" i="3"/>
  <c r="G112" i="3"/>
  <c r="I103" i="3"/>
  <c r="I112" i="3"/>
  <c r="I132" i="3"/>
  <c r="K103" i="3"/>
  <c r="J103" i="3"/>
  <c r="J112" i="3"/>
  <c r="J132" i="3"/>
  <c r="I65" i="3"/>
  <c r="I66" i="3"/>
  <c r="K65" i="3"/>
  <c r="J65" i="3"/>
  <c r="J66" i="3"/>
  <c r="H66" i="3"/>
  <c r="F3161" i="13"/>
  <c r="G3161" i="13"/>
  <c r="F26" i="3"/>
  <c r="I25" i="3"/>
  <c r="H25" i="3"/>
  <c r="H26" i="3"/>
  <c r="G25" i="3"/>
  <c r="G26" i="3"/>
  <c r="F28" i="3"/>
  <c r="F29" i="3"/>
  <c r="H173" i="3"/>
  <c r="K167" i="3"/>
  <c r="I167" i="3"/>
  <c r="I172" i="3"/>
  <c r="I173" i="3"/>
  <c r="J167" i="3"/>
  <c r="J172" i="3"/>
  <c r="J173" i="3"/>
  <c r="H80" i="3"/>
  <c r="H81" i="3"/>
  <c r="H175" i="3"/>
  <c r="G78" i="3"/>
  <c r="E80" i="3"/>
  <c r="E81" i="3"/>
  <c r="E175" i="3"/>
  <c r="G173" i="3"/>
  <c r="K173" i="3"/>
  <c r="K172" i="3"/>
  <c r="E28" i="3"/>
  <c r="E18" i="3"/>
  <c r="K112" i="3"/>
  <c r="G132" i="3"/>
  <c r="F10" i="3"/>
  <c r="K66" i="3"/>
  <c r="G50" i="1"/>
  <c r="E181" i="3"/>
  <c r="G80" i="3"/>
  <c r="K78" i="3"/>
  <c r="J78" i="3"/>
  <c r="J80" i="3"/>
  <c r="J81" i="3"/>
  <c r="J175" i="3"/>
  <c r="I78" i="3"/>
  <c r="I80" i="3"/>
  <c r="I81" i="3"/>
  <c r="I175" i="3"/>
  <c r="F13" i="3"/>
  <c r="F14" i="3"/>
  <c r="I26" i="3"/>
  <c r="E29" i="3"/>
  <c r="H28" i="3"/>
  <c r="H29" i="3"/>
  <c r="I28" i="3"/>
  <c r="G28" i="3"/>
  <c r="G29" i="3"/>
  <c r="K132" i="3"/>
  <c r="G18" i="3"/>
  <c r="G23" i="3"/>
  <c r="H18" i="3"/>
  <c r="H23" i="3"/>
  <c r="I18" i="3"/>
  <c r="E23" i="3"/>
  <c r="I10" i="3"/>
  <c r="H10" i="3"/>
  <c r="G10" i="3"/>
  <c r="F31" i="3"/>
  <c r="G52" i="1"/>
  <c r="E13" i="3"/>
  <c r="K80" i="3"/>
  <c r="G81" i="3"/>
  <c r="I29" i="3"/>
  <c r="I23" i="3"/>
  <c r="K81" i="3"/>
  <c r="G175" i="3"/>
  <c r="K175" i="3"/>
  <c r="E14" i="3"/>
  <c r="I13" i="3"/>
  <c r="H13" i="3"/>
  <c r="H14" i="3"/>
  <c r="H31" i="3"/>
  <c r="G13" i="3"/>
  <c r="G14" i="3"/>
  <c r="G31" i="3"/>
  <c r="I14" i="3"/>
  <c r="E31" i="3"/>
  <c r="I31" i="3"/>
  <c r="J237" i="154"/>
  <c r="E104" i="166" l="1"/>
  <c r="I5" i="166" a="1"/>
  <c r="I5" i="166" s="1"/>
  <c r="E591" i="8" l="1"/>
  <c r="E592" i="8" s="1"/>
  <c r="E593" i="8" s="1"/>
  <c r="G596" i="8" s="1"/>
  <c r="F591" i="8"/>
  <c r="F592" i="8" s="1"/>
  <c r="F593" i="8" s="1"/>
  <c r="G597" i="8" l="1"/>
  <c r="G36" i="1"/>
  <c r="J36" i="1" l="1"/>
  <c r="I36" i="1"/>
  <c r="H36" i="1"/>
  <c r="F723" i="8"/>
  <c r="G37" i="1"/>
  <c r="G46" i="1" l="1"/>
  <c r="G8" i="1"/>
  <c r="J37" i="1"/>
  <c r="I37" i="1"/>
  <c r="H37" i="1"/>
  <c r="D181" i="3"/>
  <c r="F181" i="3" s="1"/>
  <c r="F50" i="1"/>
  <c r="G723" i="8"/>
  <c r="F52" i="1" l="1"/>
  <c r="H52" i="1" s="1"/>
  <c r="F182" i="3" s="1"/>
  <c r="H50" i="1"/>
  <c r="G11" i="1"/>
  <c r="H8" i="1"/>
  <c r="I8" i="1"/>
  <c r="J8" i="1"/>
  <c r="J46" i="1"/>
  <c r="I46" i="1"/>
  <c r="H46" i="1"/>
  <c r="J11" i="1" l="1"/>
  <c r="I11" i="1"/>
  <c r="H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<sst xmlns="http://schemas.openxmlformats.org/spreadsheetml/2006/main" count="1882" uniqueCount="437">
  <si>
    <t>Intitulés</t>
  </si>
  <si>
    <t>Prévues</t>
  </si>
  <si>
    <t>Réalisées</t>
  </si>
  <si>
    <t>Recettes</t>
  </si>
  <si>
    <t>Subventions et dons</t>
  </si>
  <si>
    <t>Intérêts et dividendes reçus</t>
  </si>
  <si>
    <t>Prestation de service</t>
  </si>
  <si>
    <t>PM</t>
  </si>
  <si>
    <t>CHARGES</t>
  </si>
  <si>
    <t>Ouverts</t>
  </si>
  <si>
    <t>Total crédits</t>
  </si>
  <si>
    <t>Animation pédagogique</t>
  </si>
  <si>
    <t>Formation</t>
  </si>
  <si>
    <t>Transport consommé</t>
  </si>
  <si>
    <t>SOUS-TOTAL 62</t>
  </si>
  <si>
    <t>Entretien et maintenance</t>
  </si>
  <si>
    <t>SOUS-TOTAL 63</t>
  </si>
  <si>
    <t>Distribution de prix</t>
  </si>
  <si>
    <t>Frais du personnel</t>
  </si>
  <si>
    <t>SOUS-TOTAL 65</t>
  </si>
  <si>
    <t>Frais de mission</t>
  </si>
  <si>
    <t>Autres transports consommés</t>
  </si>
  <si>
    <t>Autres services extérieurs</t>
  </si>
  <si>
    <t>Charges financières</t>
  </si>
  <si>
    <t>Intérêts des emprunts</t>
  </si>
  <si>
    <t>TOTAL CHAPITRE B</t>
  </si>
  <si>
    <t>Aides sociales</t>
  </si>
  <si>
    <t>TOTAL CHAPITRE D</t>
  </si>
  <si>
    <t>Investissements</t>
  </si>
  <si>
    <t>Constructions</t>
  </si>
  <si>
    <t>TOTAL CHAPITRE Z</t>
  </si>
  <si>
    <t>A</t>
  </si>
  <si>
    <t>SOUS-TOTAL A</t>
  </si>
  <si>
    <t>B</t>
  </si>
  <si>
    <t>SOUS-TOTAL B</t>
  </si>
  <si>
    <t>D</t>
  </si>
  <si>
    <t>TRANSFERTS</t>
  </si>
  <si>
    <t>SOUS-TOTAL D</t>
  </si>
  <si>
    <t>Z</t>
  </si>
  <si>
    <t>SOUS-TOTAL Z</t>
  </si>
  <si>
    <t>TOTAL GENERAL</t>
  </si>
  <si>
    <t>Dépenses réalisées</t>
  </si>
  <si>
    <t>Recette</t>
  </si>
  <si>
    <t>Solde</t>
  </si>
  <si>
    <t>Ventilation</t>
  </si>
  <si>
    <t>CLCAM</t>
  </si>
  <si>
    <t>CAISSE</t>
  </si>
  <si>
    <t>Le Gestionnaire Comptable                                                                                                            L'Ordonnateur</t>
  </si>
  <si>
    <t>I</t>
  </si>
  <si>
    <t>VENTE DES IMPRIMES</t>
  </si>
  <si>
    <t>II</t>
  </si>
  <si>
    <t>Manifestations culturelles et sportives</t>
  </si>
  <si>
    <t xml:space="preserve">Produits scolaires </t>
  </si>
  <si>
    <t>Reste à recouvrer</t>
  </si>
  <si>
    <t>Solde de l’exercice antérieur</t>
  </si>
  <si>
    <t>III</t>
  </si>
  <si>
    <t>SUBVENTIONS</t>
  </si>
  <si>
    <t>IV</t>
  </si>
  <si>
    <t>Vente des imprimés</t>
  </si>
  <si>
    <t>Produits scolaires, prestations de service, autres produits</t>
  </si>
  <si>
    <t>MATIERES, MATERIELS ET
FOURNITURES CONSOMMEES</t>
  </si>
  <si>
    <t>Matières et fournitures consommées</t>
  </si>
  <si>
    <t>Produits de laboratoire</t>
  </si>
  <si>
    <t>Manuels scolaires</t>
  </si>
  <si>
    <t>Matériel de laboratoire</t>
  </si>
  <si>
    <t>Matériel de sport</t>
  </si>
  <si>
    <t>Documentation pédagogique</t>
  </si>
  <si>
    <t>TRANSPORTS CONSOMMES</t>
  </si>
  <si>
    <t>Frais de déplacement des élèves</t>
  </si>
  <si>
    <t>FRAIS DE PERSONNEL</t>
  </si>
  <si>
    <t>Salaires et appointements</t>
  </si>
  <si>
    <t>TOTAL CHAPITRE A</t>
  </si>
  <si>
    <t>CHARGES GENERALES</t>
  </si>
  <si>
    <t>Electricité et eau</t>
  </si>
  <si>
    <t>Entretien et réparation des bâtiments</t>
  </si>
  <si>
    <t>Frais de réception</t>
  </si>
  <si>
    <t>Salaire et appointements</t>
  </si>
  <si>
    <t>CHARGES FINANCIERES</t>
  </si>
  <si>
    <t>Autres dépenses de transfert</t>
  </si>
  <si>
    <t>Affiliation-enseignement-licences sportives</t>
  </si>
  <si>
    <t>ACTIVITES EDUCATIVES ET PEDAGOGIQUES</t>
  </si>
  <si>
    <t>Animations pédagogiques et formations</t>
  </si>
  <si>
    <t>Matières, matériels et fournitures consommés</t>
  </si>
  <si>
    <t>Autres services consommés</t>
  </si>
  <si>
    <t>Charges et pertes diverses</t>
  </si>
  <si>
    <t>DEPENSES EN CAPITAL</t>
  </si>
  <si>
    <t>PRODUITS SCOLAIRES, PRESTATION DE SERVICE, AUTRES PRODUITS</t>
  </si>
  <si>
    <t>INTERETS ET DIVIDENDES REÇUS</t>
  </si>
  <si>
    <t>Frais de déplacement pour activités sportive et culturelle</t>
  </si>
  <si>
    <t>CHARGES ET PERTES DIVERSES</t>
  </si>
  <si>
    <t>INVESTISSEMENTS</t>
  </si>
  <si>
    <t>Bâtiments administratifs</t>
  </si>
  <si>
    <t>Salles de classe</t>
  </si>
  <si>
    <t>Aménagements</t>
  </si>
  <si>
    <t>TOTAL A + B + D + Z</t>
  </si>
  <si>
    <t xml:space="preserve"> </t>
  </si>
  <si>
    <t>Frais de mission pour sorties pédagogiques</t>
  </si>
  <si>
    <t>AUTRES SERVICES CONSOMMES</t>
  </si>
  <si>
    <t>Entretien du matériel de laboratoire</t>
  </si>
  <si>
    <t>Intérêts des comptes courants créditeurs</t>
  </si>
  <si>
    <t>+</t>
  </si>
  <si>
    <t>-</t>
  </si>
  <si>
    <t>CHAPITRE :</t>
  </si>
  <si>
    <t>Crédit autorisé:</t>
  </si>
  <si>
    <t>Décisions modificatives:</t>
  </si>
  <si>
    <t>Total crédit ouvert:</t>
  </si>
  <si>
    <t>Date</t>
  </si>
  <si>
    <t>N°
Recette</t>
  </si>
  <si>
    <t>DESIGNATION DES RECETTES</t>
  </si>
  <si>
    <t>MONTANT</t>
  </si>
  <si>
    <t>MONTANT
CUMULE</t>
  </si>
  <si>
    <t>RESTE A
RECOUVRER</t>
  </si>
  <si>
    <t>OBSER</t>
  </si>
  <si>
    <t>DISPONIBLE</t>
  </si>
  <si>
    <t>Prevu</t>
  </si>
  <si>
    <t>Réalisé</t>
  </si>
  <si>
    <t>Ouvert</t>
  </si>
  <si>
    <t>Consommé</t>
  </si>
  <si>
    <t>DESIGNATION DES DEPENSES</t>
  </si>
  <si>
    <t>Total A+B+D+Z</t>
  </si>
  <si>
    <t>E. Géofroy KLOGBODJI</t>
  </si>
  <si>
    <t>Entretien du matériel et mobilier scolaire</t>
  </si>
  <si>
    <t>Prévu</t>
  </si>
  <si>
    <t>UBA</t>
  </si>
  <si>
    <t>Transports consommés</t>
  </si>
  <si>
    <t>Matières pédagogiques non amortissables</t>
  </si>
  <si>
    <t>Chp</t>
  </si>
  <si>
    <t>Charge de protection sociale CNSS</t>
  </si>
  <si>
    <t>IMPÔTS ET TAXES</t>
  </si>
  <si>
    <t>Entretien et réparation du mobilier et matériel non pédagogique</t>
  </si>
  <si>
    <t>Impôts et taxes</t>
  </si>
  <si>
    <t>Total</t>
  </si>
  <si>
    <t>N°</t>
  </si>
  <si>
    <t>CP</t>
  </si>
  <si>
    <t>CD</t>
  </si>
  <si>
    <t>SC</t>
  </si>
  <si>
    <t>INTITULÉS</t>
  </si>
  <si>
    <t>N°
Dpse</t>
  </si>
  <si>
    <t>Total Géné</t>
  </si>
  <si>
    <t xml:space="preserve">Crédits </t>
  </si>
  <si>
    <t>TABLEAU N° 9 : PREVISION DE PRODUITS</t>
  </si>
  <si>
    <t>TABLEAU N° 10 : RECAPITULATIF PRODUITS</t>
  </si>
  <si>
    <t>TABLEAU N° 15 : RECAPITULATIF DES CHARGES</t>
  </si>
  <si>
    <t>Fournitures scolaires</t>
  </si>
  <si>
    <t xml:space="preserve">                         </t>
  </si>
  <si>
    <t>A6109</t>
  </si>
  <si>
    <t>A6508</t>
  </si>
  <si>
    <t>Primes PP+AE</t>
  </si>
  <si>
    <t>B620</t>
  </si>
  <si>
    <t>B6383</t>
  </si>
  <si>
    <t>Réception</t>
  </si>
  <si>
    <t>B6501</t>
  </si>
  <si>
    <t>Salaire du personnel</t>
  </si>
  <si>
    <t>B6504</t>
  </si>
  <si>
    <t>B6505</t>
  </si>
  <si>
    <t>Prime du gardien</t>
  </si>
  <si>
    <t>B671</t>
  </si>
  <si>
    <t>FTC</t>
  </si>
  <si>
    <t>A60</t>
  </si>
  <si>
    <t>Animat et format</t>
  </si>
  <si>
    <t>A6509</t>
  </si>
  <si>
    <t>Trav Exam blancs</t>
  </si>
  <si>
    <t>Dépenses incompressibles restantes</t>
  </si>
  <si>
    <t>FICHES DE SUIVI DES RECETTES</t>
  </si>
  <si>
    <t>Le Gestionnaire-Comptable</t>
  </si>
  <si>
    <t xml:space="preserve">Taux </t>
  </si>
  <si>
    <t>FICHES DE SUIVI DES DÉPENSES</t>
  </si>
  <si>
    <t>Taux</t>
  </si>
  <si>
    <t>SITUATION DU COMPTE</t>
  </si>
  <si>
    <t>Désignation de l’opération</t>
  </si>
  <si>
    <t>Débit</t>
  </si>
  <si>
    <t>Crédit</t>
  </si>
  <si>
    <t>Autres ventes</t>
  </si>
  <si>
    <t xml:space="preserve">DESIGNATION : 
</t>
  </si>
  <si>
    <t>Taxe radio du personnel non enseignant</t>
  </si>
  <si>
    <t>TOTAL PRODUITS : 70 + 71 + 76 + 77</t>
  </si>
  <si>
    <t>Autre matériel pédagogique non amortissable : Equipement en matériel didactique</t>
  </si>
  <si>
    <t>TOTAL CP 70</t>
  </si>
  <si>
    <t>TOTAL CP 71</t>
  </si>
  <si>
    <t>TOTAL CP 76</t>
  </si>
  <si>
    <t>TOTAL CP 77</t>
  </si>
  <si>
    <t>TOTAL CP 60</t>
  </si>
  <si>
    <t>TOTAL CP 61</t>
  </si>
  <si>
    <t>TOTAL CP 62</t>
  </si>
  <si>
    <t>TOTAL CP 63</t>
  </si>
  <si>
    <t>TOTAL CP 64</t>
  </si>
  <si>
    <t>TOTAL CP 65</t>
  </si>
  <si>
    <t>TOTAL CP 66</t>
  </si>
  <si>
    <t>TOTAL CP 67</t>
  </si>
  <si>
    <t>TOTAL CD 691</t>
  </si>
  <si>
    <t>TOTAL CD 692</t>
  </si>
  <si>
    <t>TOTAL CD 693</t>
  </si>
  <si>
    <t>TOTAL CP 69</t>
  </si>
  <si>
    <t>TOTAL</t>
  </si>
  <si>
    <t>Reste</t>
  </si>
  <si>
    <t>BAC</t>
  </si>
  <si>
    <t>Carte d'identité</t>
  </si>
  <si>
    <t>Autres produits</t>
  </si>
  <si>
    <t>Autorisés</t>
  </si>
  <si>
    <t>Modif
(+/-)</t>
  </si>
  <si>
    <t>Conso</t>
  </si>
  <si>
    <t>LES RECETTES</t>
  </si>
  <si>
    <t>Modif 
(+/-)</t>
  </si>
  <si>
    <t>Caisse</t>
  </si>
  <si>
    <t>d°</t>
  </si>
  <si>
    <t>Gestionnaire-Comptable</t>
  </si>
  <si>
    <t>Approvisionnement de caisse</t>
  </si>
  <si>
    <t>Le Bénéficiaire</t>
  </si>
  <si>
    <t>Date et lieu de paiement</t>
  </si>
  <si>
    <t>N° et date de la pièce comptable</t>
  </si>
  <si>
    <t>Chèque N°</t>
  </si>
  <si>
    <t xml:space="preserve">Objet </t>
  </si>
  <si>
    <t>Adresse</t>
  </si>
  <si>
    <t>Nom du bénéficiaire</t>
  </si>
  <si>
    <t xml:space="preserve">MONTANT EN FRANCS CFA : </t>
  </si>
  <si>
    <t xml:space="preserve">BORDEREAU DE SORTIE DE CHEQUE </t>
  </si>
  <si>
    <t>Route de l’aéroport
10 BP 250 Cotonou
® : (229) 21 32 38 43 ; Fax : 21 32 41 88
web: www.enseignementsecondaire.gouv.bj</t>
  </si>
  <si>
    <t>(</t>
  </si>
  <si>
    <t>Vu et approuvé</t>
  </si>
  <si>
    <r>
      <t xml:space="preserve">Arrêté la présente fiche à la somme de : </t>
    </r>
    <r>
      <rPr>
        <b/>
        <sz val="11"/>
        <color theme="1"/>
        <rFont val="Times New Roman"/>
        <family val="1"/>
      </rPr>
      <t>vingt-neuf mille sept cent vingt-cinq (29 725) FCFA</t>
    </r>
  </si>
  <si>
    <t>IMPUTATION</t>
  </si>
  <si>
    <t>DESIGNATION DE LA DEPENSE</t>
  </si>
  <si>
    <t>RELEVE DES MENUES DEPENSES N°01</t>
  </si>
  <si>
    <t>Autre matériels et fournitures consommés</t>
  </si>
  <si>
    <t xml:space="preserve">Écarts </t>
  </si>
  <si>
    <t>Écarts</t>
  </si>
  <si>
    <t>Droits de scolarité</t>
  </si>
  <si>
    <t>%</t>
  </si>
  <si>
    <t>Crédits par comptes</t>
  </si>
  <si>
    <t>CHAPITRE B : CHARGES GENERALES</t>
  </si>
  <si>
    <t>CHAPITRE A : ACTIVITE EDUCACATIVE ET PEDAGOGIQUE</t>
  </si>
  <si>
    <t>CHAPITRE D : TRANSFERT</t>
  </si>
  <si>
    <t>CHAPITRE Z : DEPENSES EN CAPITAL</t>
  </si>
  <si>
    <t>Traitement et salaire du personnel de soutien</t>
  </si>
  <si>
    <t>Charges sociales du personnel non enseignant</t>
  </si>
  <si>
    <t>APE</t>
  </si>
  <si>
    <t>Mobilier et matériel pédagogique</t>
  </si>
  <si>
    <t>Fournitures et petits matériels d’entretien</t>
  </si>
  <si>
    <t>Autres constructions</t>
  </si>
  <si>
    <t>Autres aménagements</t>
  </si>
  <si>
    <t>Frais de Dossier</t>
  </si>
  <si>
    <t>DESIGNATION</t>
  </si>
  <si>
    <r>
      <t xml:space="preserve">) </t>
    </r>
    <r>
      <rPr>
        <b/>
        <sz val="10"/>
        <rFont val="Times New Roman"/>
        <family val="1"/>
      </rPr>
      <t>FCFA</t>
    </r>
  </si>
  <si>
    <t>N° du chèque :</t>
  </si>
  <si>
    <t xml:space="preserve">
</t>
  </si>
  <si>
    <t xml:space="preserve">DESIGNATION :
</t>
  </si>
  <si>
    <t xml:space="preserve">DESIGNATION : </t>
  </si>
  <si>
    <t>Publicité - Information</t>
  </si>
  <si>
    <t xml:space="preserve">DESIGNATION :  </t>
  </si>
  <si>
    <t>Autres équipements</t>
  </si>
  <si>
    <t>A648</t>
  </si>
  <si>
    <t>Dev surv, DTL,…</t>
  </si>
  <si>
    <t>Prime / indemnité</t>
  </si>
  <si>
    <t>D6490</t>
  </si>
  <si>
    <t>DESIGNATION :</t>
  </si>
  <si>
    <t xml:space="preserve">de </t>
  </si>
  <si>
    <t>Charges sur exercice antérieur</t>
  </si>
  <si>
    <t>Autres entretiens (Espaces)</t>
  </si>
  <si>
    <t>Le Directeur, Ordonnateur</t>
  </si>
  <si>
    <t>Zoukou, le 08/12/2020</t>
  </si>
  <si>
    <r>
      <t xml:space="preserve">
MINISTÈRE DES ENSEIGNEMENTS SECONDAIRE, TECHNIQUE ET DE LA FORMATION PROFESSIONNELLE
REPUBLIQUE DU BENIN
-------***-------
SECRETARIAT GENERAL DU MINISTERE
-------***-------
DIRECTION DEPARTEMENTALE DES ENSEIGNEMENTS SECONDAIRE, TECHNIQUE ET DE LA FORMATION PROFESSIONNELLE DU ZOU
</t>
    </r>
    <r>
      <rPr>
        <b/>
        <sz val="11"/>
        <color theme="1"/>
        <rFont val="Times New Roman"/>
        <family val="1"/>
      </rPr>
      <t>-------***-------</t>
    </r>
  </si>
  <si>
    <t xml:space="preserve">
MINISTÈRE DES ENSEIGNEMENTS SECONDAIRE, TECHNIQUE ET DE LA FORMATION PROFESSIONNELLE
RÉPUBLIQUE DU BÉNIN
**********************
SECRÉTARIAT GÉNÉRAL DU MINISTÈRE
***********************
DIRECTION DÉPARTEMENTALE DES ENSEIGNEMENTS SECONDAIRE, TECHNIQUE ET DE LA FORMATION PROFESSIONNELLE DU ZOU
***************</t>
  </si>
  <si>
    <t>Dépôt</t>
  </si>
  <si>
    <r>
      <rPr>
        <sz val="6"/>
        <color theme="1"/>
        <rFont val="Times New Roman"/>
        <family val="1"/>
      </rPr>
      <t>RÉPUBLIQUE DU BÉNIN
MINISTÈRE DES ENSEIGNEMENTS SECONDAIRE, TECHNIQUE ET DE LA FORMATION PROFESSIONNELLE
*************
SECRÉTARIAT GÉNÉRAL DU MINISTÈRE
*-*-*-*-*-
DIRECTION DÉPARTEMENTALE DES ENSEIGNEMENTS SECONDAIRE, TECHNIQUE ET DE LA FORMATION PROFESSIONNELLE DU ZOU
********</t>
    </r>
    <r>
      <rPr>
        <sz val="9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 xml:space="preserve">
</t>
    </r>
  </si>
  <si>
    <r>
      <rPr>
        <sz val="7"/>
        <color theme="1"/>
        <rFont val="Times New Roman"/>
        <family val="1"/>
      </rPr>
      <t>RÉPUBLIQUE DU BÉNIN
MINISTÈRE DES ENSEIGNEMENTS SECONDAIRE, TECHNIQUE ET DE LA FORMATION PROFESSIONNELLE
*************
SECRÉTARIAT GÉNÉRAL DU MINISTÈRE
*-*-*-*-*-
DIRECTION DÉPARTEMENTALE DES ENSEIGNEMENTS SECONDAIRE, TECHNIQUE ET DE LA FORMATION PROFESSIONNELLE DU ZOU
********</t>
    </r>
    <r>
      <rPr>
        <sz val="9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/>
    </r>
  </si>
  <si>
    <t>Imprimés techniques</t>
  </si>
  <si>
    <t>Frais de dossier BEPC</t>
  </si>
  <si>
    <t>13</t>
  </si>
  <si>
    <t>quatre-vingt-seize mille six cents</t>
  </si>
  <si>
    <t>Zoukou le 04/03/2023</t>
  </si>
  <si>
    <t>Salaire septembre</t>
  </si>
  <si>
    <t xml:space="preserve">Salaire octobre </t>
  </si>
  <si>
    <t xml:space="preserve">Salaire novembre </t>
  </si>
  <si>
    <t>Salaire décembre</t>
  </si>
  <si>
    <t xml:space="preserve">Salaire janvier </t>
  </si>
  <si>
    <t xml:space="preserve">Salaire février </t>
  </si>
  <si>
    <t xml:space="preserve">Salaire mars </t>
  </si>
  <si>
    <t xml:space="preserve">Salaire avril </t>
  </si>
  <si>
    <t xml:space="preserve">Salaire mai </t>
  </si>
  <si>
    <t xml:space="preserve">Salaire juin </t>
  </si>
  <si>
    <t xml:space="preserve">Salaire juillet </t>
  </si>
  <si>
    <t xml:space="preserve">Salaire août </t>
  </si>
  <si>
    <t>Prime de déplacement de septembre</t>
  </si>
  <si>
    <t>Prime de déplacement d'octobre</t>
  </si>
  <si>
    <t xml:space="preserve">Prime de déplacement de novembre </t>
  </si>
  <si>
    <t xml:space="preserve">Prime de déplacement de décembre </t>
  </si>
  <si>
    <t xml:space="preserve">Prime de déplacement de janvier </t>
  </si>
  <si>
    <t xml:space="preserve">Prime de déplacement de février </t>
  </si>
  <si>
    <t xml:space="preserve">Prime de déplacement de mars </t>
  </si>
  <si>
    <t>Prime de déplacement de avril</t>
  </si>
  <si>
    <t xml:space="preserve">Prime de déplacement de mai </t>
  </si>
  <si>
    <t xml:space="preserve">Prime de déplacement de juin </t>
  </si>
  <si>
    <t xml:space="preserve">Prime de déplacement de juillet </t>
  </si>
  <si>
    <t xml:space="preserve">Prime de déplacement de août </t>
  </si>
  <si>
    <t>Prélèvements bancaires (CLCAM)</t>
  </si>
  <si>
    <t xml:space="preserve">Mobilier et matériel de bureau </t>
  </si>
  <si>
    <t>Retrait</t>
  </si>
  <si>
    <t>Produits votés</t>
  </si>
  <si>
    <t>Charges votées</t>
  </si>
  <si>
    <t>Avance sur droits de scolarité des filles du 1er cycle à la charge de l'Etat</t>
  </si>
  <si>
    <t xml:space="preserve">Taxe </t>
  </si>
  <si>
    <t xml:space="preserve">Reversement </t>
  </si>
  <si>
    <t>Fournitures scolaire et de bureau</t>
  </si>
  <si>
    <t>sur</t>
  </si>
  <si>
    <t>TVA</t>
  </si>
  <si>
    <t>AIB</t>
  </si>
  <si>
    <t>Correction de solde</t>
  </si>
  <si>
    <t>Reste droits de scolarité des filles du 1er cycle à la charge de l'Etat</t>
  </si>
  <si>
    <t>FTC avril 2024</t>
  </si>
  <si>
    <t>Commission CLCAM sur Reste droits de scolarité des filles du 1er cycle à la charge de l'Etat</t>
  </si>
  <si>
    <t xml:space="preserve">Subvention de l’État </t>
  </si>
  <si>
    <t>FTC mai et juin 2024</t>
  </si>
  <si>
    <t>FTC juillet</t>
  </si>
  <si>
    <t>Équipements</t>
  </si>
  <si>
    <t>N° de comptes</t>
  </si>
  <si>
    <t>TOTAL A+B+D+Z</t>
  </si>
  <si>
    <t>Secrétariat : 16 000 f; Correction (BEPC : 7 000 x 8 ; BAC : 9 000 x 8 ); NB : Allemand + Espagnol = un (01) correcteur</t>
  </si>
  <si>
    <t xml:space="preserve">Indemnités et primes du personnel administratif </t>
  </si>
  <si>
    <t>Versement patronal du personnel non enseignant (Charge de l'employeur)</t>
  </si>
  <si>
    <t xml:space="preserve">Mobilier et matériel pédagogique
</t>
  </si>
  <si>
    <t>*Caisse : 10 000 x 12 = 120 000</t>
  </si>
  <si>
    <t>*Productions (15 000 + 11 000 + 11 000) x 5 = 185 000</t>
  </si>
  <si>
    <t>*Déplacement (20 000 + 10 000 + 7 000) x 12 = 444 000</t>
  </si>
  <si>
    <t>ANIMATION PEDAGOGIQUE ET FORMATION</t>
  </si>
  <si>
    <t>IFU: 4202495877266</t>
  </si>
  <si>
    <t>SG</t>
  </si>
  <si>
    <t>FTC août 2024</t>
  </si>
  <si>
    <t>TTC</t>
  </si>
  <si>
    <t>HT</t>
  </si>
  <si>
    <t>TVA+AIB+Payé</t>
  </si>
  <si>
    <t xml:space="preserve">
</t>
  </si>
  <si>
    <t>COLLEGE D'ENSEIGNEMENT GENERAL  ZOUKOU</t>
  </si>
  <si>
    <t xml:space="preserve">Arrêté la présente fiche à la somme de : </t>
  </si>
  <si>
    <t>Prestataire</t>
  </si>
  <si>
    <t>Taxe sur 1ère tranche de la scolarité des filles du 1er cycle</t>
  </si>
  <si>
    <t>FTC septembre 2024</t>
  </si>
  <si>
    <t>1ère tranche de la scolarité des filles du 1er cycle</t>
  </si>
  <si>
    <t>FTC octobre 2024</t>
  </si>
  <si>
    <t>FTC novembre 2024</t>
  </si>
  <si>
    <t>Retenu TVA+AIB</t>
  </si>
  <si>
    <t>Paiement imprimés techniques</t>
  </si>
  <si>
    <t>Paiement fournitures scolaires et petits matériels d'entretien</t>
  </si>
  <si>
    <t>Décision</t>
  </si>
  <si>
    <t>Produit autorisé</t>
  </si>
  <si>
    <t>Produit ouvert</t>
  </si>
  <si>
    <t>Crédit ouvert</t>
  </si>
  <si>
    <t>Produit voté</t>
  </si>
  <si>
    <t xml:space="preserve">Crédit </t>
  </si>
  <si>
    <t>Autorisé</t>
  </si>
  <si>
    <t>Disponible</t>
  </si>
  <si>
    <t>Diro</t>
  </si>
  <si>
    <t>Compt</t>
  </si>
  <si>
    <t>Dépla</t>
  </si>
  <si>
    <t>Dev</t>
  </si>
  <si>
    <t>Missions</t>
  </si>
  <si>
    <t>Intérêt 2024</t>
  </si>
  <si>
    <t>FTC décembre 2024</t>
  </si>
  <si>
    <t>FTC janvier 2025</t>
  </si>
  <si>
    <t>Hervé Claude V. G. DOVONON</t>
  </si>
  <si>
    <t>FTC février 2025</t>
  </si>
  <si>
    <t>Reste droits de scolarité des filles du 1er cycle</t>
  </si>
  <si>
    <t>Commission sur Reste droits de scolarité des filles du cycle 1</t>
  </si>
  <si>
    <t>FTC mars 2025</t>
  </si>
  <si>
    <t>A6011</t>
  </si>
  <si>
    <t>TD</t>
  </si>
  <si>
    <t>B6101</t>
  </si>
  <si>
    <t>imp technique</t>
  </si>
  <si>
    <t>B6382</t>
  </si>
  <si>
    <t>Saisie des notes</t>
  </si>
  <si>
    <t>Z6921</t>
  </si>
  <si>
    <t>Aménagement</t>
  </si>
  <si>
    <t>Sporr</t>
  </si>
  <si>
    <t>FTC avril 2025</t>
  </si>
  <si>
    <t>Autres produits scolaires</t>
  </si>
  <si>
    <t>Animation Pédagogigue de Zone (APZ)</t>
  </si>
  <si>
    <t>Organisation des travaux dirigés (TD)</t>
  </si>
  <si>
    <t>Formation des personnels</t>
  </si>
  <si>
    <t>Outillage individuel</t>
  </si>
  <si>
    <t>Fournitures administratives (imprimés techniques, fournitures de matériel technique)</t>
  </si>
  <si>
    <t>Internet; Boîte postale</t>
  </si>
  <si>
    <t>Frais locatifs</t>
  </si>
  <si>
    <t>Certificat et attestation de scolarité; fiche de transfert</t>
  </si>
  <si>
    <t>Indemnités et primes du personnel de service et de santé</t>
  </si>
  <si>
    <t>Autres matières et fournitures consommées : Services informatique et de reprographie</t>
  </si>
  <si>
    <t>Examens blancs: Secrétariat 16 000f; BEPC 49 000f; BAC 63 000f (NB: All + Esp = un correcteur)</t>
  </si>
  <si>
    <t>Effect total</t>
  </si>
  <si>
    <t>Enf d'Enseig</t>
  </si>
  <si>
    <t>3 + 1</t>
  </si>
  <si>
    <t>Filles du 1er cyc</t>
  </si>
  <si>
    <t>candidat BEPC</t>
  </si>
  <si>
    <t>Contribuable</t>
  </si>
  <si>
    <t>FTC mai 2025</t>
  </si>
  <si>
    <t>Subvention pour droits de scolarité des filles du 1er cycle : 152 x 12 000</t>
  </si>
  <si>
    <t>Salles de classe (Noircissement de tableaux)</t>
  </si>
  <si>
    <t>TABLEAU N° 8 : Note générale</t>
  </si>
  <si>
    <t>TABLEAU N° 2 : DETAILS DES RECETTES</t>
  </si>
  <si>
    <t>TABLEAU N° 1 : RÉSUMÉ DES RECETTES</t>
  </si>
  <si>
    <t>TABLEAU N° 3 : RÉSUMÉ DE CHARGES</t>
  </si>
  <si>
    <t>TABLEAU N° 4 : CHAPITRE A :  Activités éducatives et pédagogiques</t>
  </si>
  <si>
    <t>TABLEAU N° 5 : CHAPITRE B : Charges générales</t>
  </si>
  <si>
    <t>TABLEAU N° 6 : CHAPITRE D : Transfert</t>
  </si>
  <si>
    <t>TABLEAU N° 7 : CHAPITRE Z : Dépenses en capital</t>
  </si>
  <si>
    <t>BP:                                Tél : (+229) 0124801169</t>
  </si>
  <si>
    <t>Exercice : 2025 - 2026</t>
  </si>
  <si>
    <t>Solde de l'exercice 2024-2025</t>
  </si>
  <si>
    <t>FTC juin 2025</t>
  </si>
  <si>
    <t>3m sur 2,5</t>
  </si>
  <si>
    <t xml:space="preserve">Entre le portail et le bâtiment ancien </t>
  </si>
  <si>
    <t xml:space="preserve">5000/mois pendant 9 mois payable en une tranche </t>
  </si>
  <si>
    <t xml:space="preserve">Rester sur le compteur SBEE du collège avec un décompteur numérique ingelec à raison de 250f/kwh jusqu'en décembre 2025 au plus tard </t>
  </si>
  <si>
    <t>Droits de scolarité : (Contribuables - filles du cyc 1) x 12 000
(418-152) x 12 000</t>
  </si>
  <si>
    <t>Autres subventions</t>
  </si>
  <si>
    <t xml:space="preserve">Autres entretiens </t>
  </si>
  <si>
    <t>Infirmerie et produits pharmaceutiques ; petits matériels d’infirmerie</t>
  </si>
  <si>
    <t>APE : 200F x (nbre de contribuables)</t>
  </si>
  <si>
    <t>Primes PP 09 et AE 06: 15 000f x 15 x 2</t>
  </si>
  <si>
    <t>FTC juillet 2025</t>
  </si>
  <si>
    <t>Locations diverses (Droits de place: vendeuses 42 000f; Kiosque 45 000f)</t>
  </si>
  <si>
    <t>Frais de cartes scolaires + photo BEPC</t>
  </si>
  <si>
    <t>Matériel de sport et de culture + mégaphone</t>
  </si>
  <si>
    <t>Participation aux examens blancs : 45x100+16x150= 6 900
Feuilles :BEPC 2feuillesx8x45x100F=72 000F; BAC 2feuillesx7x16x100F=22 400F</t>
  </si>
  <si>
    <t>Frais de carte d'identité scolaire</t>
  </si>
  <si>
    <t xml:space="preserve">Carte d'identité scolaire 350 x 1 000F = 350 000
Photo BEPC 45 x 1 000F
</t>
  </si>
  <si>
    <t>Frais de Dossiers BEPC : 2 800Fx 45; BAC 8 000Fx16</t>
  </si>
  <si>
    <t>Dossiers d’examens BEPC: certificat + inscription+relevé (300f+1000f+500f)x45; BAC 8000fx16</t>
  </si>
  <si>
    <t>Solde exercice 2024-2025</t>
  </si>
  <si>
    <t>FICHE D'ENGAGEMENT DE DEPENSES (FED) N°01</t>
  </si>
  <si>
    <t>Indemnité de caisse (septembre 2025)</t>
  </si>
  <si>
    <t>Primes de déplacement du personnel administratif (septembre 2025)</t>
  </si>
  <si>
    <t>Abonnement internet</t>
  </si>
  <si>
    <t>Recharge d'électricité</t>
  </si>
  <si>
    <t>Zoukou, le 22/09/2025</t>
  </si>
  <si>
    <t>00612632</t>
  </si>
  <si>
    <t>quatre-vingt-seize mille cent soixante-quinze</t>
  </si>
  <si>
    <t>Recharge compteur SBEE</t>
  </si>
  <si>
    <t>Test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</si>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</sst>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sz val="8"/>
      <name val="Times New Roman"/>
      <family val="1"/>
    </font>
    <font>
      <sz val="7"/>
      <color theme="1"/>
      <name val="Times New Roman"/>
      <family val="1"/>
    </font>
    <font>
      <b/>
      <u/>
      <sz val="12"/>
      <color rgb="FFFF0000"/>
      <name val="Times New Roman"/>
      <family val="1"/>
    </font>
    <font>
      <b/>
      <sz val="26"/>
      <color theme="1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Times New Roman"/>
      <family val="1"/>
    </font>
    <font>
      <sz val="10"/>
      <name val="Arial"/>
      <family val="2"/>
    </font>
    <font>
      <sz val="5"/>
      <color theme="1"/>
      <name val="Times New Roman"/>
      <family val="1"/>
    </font>
    <font>
      <sz val="6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2"/>
      <color rgb="FF51AF67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00FF00"/>
      <name val="Times New Roman"/>
      <family val="1"/>
    </font>
    <font>
      <sz val="8"/>
      <name val="Calibri"/>
      <family val="2"/>
      <scheme val="minor"/>
    </font>
    <font>
      <sz val="12"/>
      <color rgb="FF00B050"/>
      <name val="Times New Roman"/>
      <family val="1"/>
    </font>
    <font>
      <sz val="11"/>
      <color rgb="FF00B050"/>
      <name val="Times New Roman"/>
      <family val="1"/>
    </font>
    <font>
      <b/>
      <u/>
      <sz val="12"/>
      <name val="Times New Roman"/>
      <family val="1"/>
    </font>
    <font>
      <sz val="4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Gray"/>
    </fill>
    <fill>
      <patternFill patternType="mediumGray"/>
    </fill>
    <fill>
      <patternFill patternType="solid">
        <fgColor theme="9" tint="0.59999389629810485"/>
        <bgColor indexed="64"/>
      </patternFill>
    </fill>
  </fills>
  <borders count="1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/>
      <top/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</borders>
  <cellStyleXfs count="6">
    <xf numFmtId="0" fontId="0" fillId="0" borderId="0"/>
    <xf numFmtId="9" fontId="19" fillId="0" borderId="0" applyFont="0" applyFill="0" applyBorder="0" applyAlignment="0" applyProtection="0"/>
    <xf numFmtId="0" fontId="27" fillId="0" borderId="0"/>
    <xf numFmtId="0" fontId="39" fillId="0" borderId="0"/>
    <xf numFmtId="0" fontId="40" fillId="0" borderId="0"/>
    <xf numFmtId="0" fontId="41" fillId="0" borderId="0" applyNumberFormat="0" applyFill="0" applyBorder="0" applyAlignment="0" applyProtection="0"/>
  </cellStyleXfs>
  <cellXfs count="867">
    <xf numFmtId="0" fontId="0" fillId="0" borderId="0" xfId="0"/>
    <xf numFmtId="3" fontId="1" fillId="0" borderId="0" xfId="0" applyNumberFormat="1" applyFont="1"/>
    <xf numFmtId="3" fontId="5" fillId="0" borderId="0" xfId="0" applyNumberFormat="1" applyFont="1"/>
    <xf numFmtId="3" fontId="2" fillId="0" borderId="1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15" fillId="0" borderId="20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14" fontId="10" fillId="0" borderId="0" xfId="0" applyNumberFormat="1" applyFont="1" applyAlignment="1" applyProtection="1">
      <alignment horizontal="center" vertical="center"/>
      <protection locked="0"/>
    </xf>
    <xf numFmtId="14" fontId="10" fillId="0" borderId="0" xfId="0" applyNumberFormat="1" applyFont="1" applyProtection="1">
      <protection locked="0"/>
    </xf>
    <xf numFmtId="14" fontId="10" fillId="0" borderId="1" xfId="0" applyNumberFormat="1" applyFont="1" applyBorder="1" applyAlignment="1" applyProtection="1">
      <alignment horizontal="center" vertical="center"/>
      <protection locked="0"/>
    </xf>
    <xf numFmtId="14" fontId="12" fillId="0" borderId="0" xfId="0" applyNumberFormat="1" applyFont="1" applyProtection="1">
      <protection locked="0"/>
    </xf>
    <xf numFmtId="1" fontId="10" fillId="0" borderId="0" xfId="0" applyNumberFormat="1" applyFont="1" applyProtection="1">
      <protection locked="0"/>
    </xf>
    <xf numFmtId="3" fontId="2" fillId="0" borderId="87" xfId="0" applyNumberFormat="1" applyFont="1" applyBorder="1" applyAlignment="1">
      <alignment horizontal="center" vertical="center"/>
    </xf>
    <xf numFmtId="3" fontId="2" fillId="0" borderId="5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3" fontId="2" fillId="0" borderId="44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44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9" fontId="1" fillId="0" borderId="59" xfId="0" applyNumberFormat="1" applyFont="1" applyBorder="1" applyAlignment="1">
      <alignment horizontal="center" vertical="center"/>
    </xf>
    <xf numFmtId="3" fontId="2" fillId="0" borderId="45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2" fillId="0" borderId="55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41" xfId="0" applyNumberFormat="1" applyFont="1" applyBorder="1" applyAlignment="1">
      <alignment horizontal="center" vertical="center"/>
    </xf>
    <xf numFmtId="9" fontId="1" fillId="0" borderId="63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4" fillId="0" borderId="78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3" fontId="4" fillId="0" borderId="47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" fontId="2" fillId="0" borderId="47" xfId="0" applyNumberFormat="1" applyFont="1" applyBorder="1" applyAlignment="1">
      <alignment horizontal="center" vertical="center"/>
    </xf>
    <xf numFmtId="3" fontId="2" fillId="0" borderId="5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32" xfId="0" applyNumberFormat="1" applyFont="1" applyBorder="1" applyAlignment="1">
      <alignment horizontal="center" vertical="center"/>
    </xf>
    <xf numFmtId="3" fontId="4" fillId="0" borderId="32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2" fillId="0" borderId="54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37" xfId="0" applyNumberFormat="1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3" fontId="10" fillId="0" borderId="0" xfId="0" applyNumberFormat="1" applyFont="1" applyAlignment="1" applyProtection="1">
      <alignment vertical="center" wrapText="1"/>
      <protection locked="0"/>
    </xf>
    <xf numFmtId="14" fontId="10" fillId="0" borderId="0" xfId="0" applyNumberFormat="1" applyFont="1" applyAlignment="1">
      <alignment horizontal="center" vertical="center"/>
    </xf>
    <xf numFmtId="14" fontId="10" fillId="0" borderId="0" xfId="0" applyNumberFormat="1" applyFont="1"/>
    <xf numFmtId="3" fontId="10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3" fontId="10" fillId="0" borderId="0" xfId="0" applyNumberFormat="1" applyFont="1" applyAlignment="1" applyProtection="1">
      <alignment horizontal="center"/>
      <protection locked="0"/>
    </xf>
    <xf numFmtId="3" fontId="10" fillId="0" borderId="0" xfId="0" applyNumberFormat="1" applyFont="1" applyAlignment="1" applyProtection="1">
      <alignment horizontal="center" vertical="center"/>
      <protection locked="0"/>
    </xf>
    <xf numFmtId="3" fontId="10" fillId="0" borderId="0" xfId="0" applyNumberFormat="1" applyFont="1" applyProtection="1">
      <protection locked="0"/>
    </xf>
    <xf numFmtId="3" fontId="10" fillId="0" borderId="0" xfId="0" applyNumberFormat="1" applyFont="1" applyAlignment="1" applyProtection="1">
      <alignment vertical="center"/>
      <protection locked="0"/>
    </xf>
    <xf numFmtId="3" fontId="10" fillId="0" borderId="0" xfId="0" applyNumberFormat="1" applyFont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0" applyNumberFormat="1" applyFont="1" applyBorder="1" applyAlignment="1" applyProtection="1">
      <alignment vertical="center"/>
      <protection locked="0"/>
    </xf>
    <xf numFmtId="3" fontId="10" fillId="0" borderId="0" xfId="0" applyNumberFormat="1" applyFont="1"/>
    <xf numFmtId="14" fontId="12" fillId="0" borderId="0" xfId="0" applyNumberFormat="1" applyFont="1" applyAlignment="1">
      <alignment horizontal="left"/>
    </xf>
    <xf numFmtId="3" fontId="12" fillId="0" borderId="0" xfId="0" applyNumberFormat="1" applyFont="1" applyAlignment="1">
      <alignment horizontal="center"/>
    </xf>
    <xf numFmtId="3" fontId="10" fillId="0" borderId="1" xfId="0" applyNumberFormat="1" applyFont="1" applyBorder="1" applyAlignment="1" applyProtection="1">
      <alignment horizontal="center"/>
      <protection locked="0"/>
    </xf>
    <xf numFmtId="1" fontId="10" fillId="0" borderId="0" xfId="0" applyNumberFormat="1" applyFont="1" applyAlignment="1" applyProtection="1">
      <alignment horizontal="center"/>
      <protection locked="0"/>
    </xf>
    <xf numFmtId="9" fontId="12" fillId="0" borderId="72" xfId="1" applyFont="1" applyBorder="1" applyAlignment="1" applyProtection="1">
      <alignment horizontal="center" vertical="center"/>
    </xf>
    <xf numFmtId="3" fontId="10" fillId="0" borderId="1" xfId="0" applyNumberFormat="1" applyFont="1" applyBorder="1" applyAlignment="1" applyProtection="1">
      <alignment horizontal="left" vertical="center"/>
      <protection locked="0"/>
    </xf>
    <xf numFmtId="3" fontId="10" fillId="0" borderId="1" xfId="0" applyNumberFormat="1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3" fontId="10" fillId="0" borderId="46" xfId="0" applyNumberFormat="1" applyFont="1" applyBorder="1" applyAlignment="1">
      <alignment vertical="center"/>
    </xf>
    <xf numFmtId="14" fontId="12" fillId="0" borderId="1" xfId="0" applyNumberFormat="1" applyFont="1" applyBorder="1" applyAlignment="1">
      <alignment horizontal="left"/>
    </xf>
    <xf numFmtId="3" fontId="11" fillId="0" borderId="45" xfId="0" applyNumberFormat="1" applyFont="1" applyBorder="1" applyAlignment="1">
      <alignment vertical="center"/>
    </xf>
    <xf numFmtId="3" fontId="11" fillId="0" borderId="46" xfId="0" applyNumberFormat="1" applyFont="1" applyBorder="1" applyAlignment="1">
      <alignment vertical="center"/>
    </xf>
    <xf numFmtId="9" fontId="12" fillId="0" borderId="1" xfId="0" applyNumberFormat="1" applyFont="1" applyBorder="1" applyAlignment="1">
      <alignment horizontal="center"/>
    </xf>
    <xf numFmtId="3" fontId="2" fillId="0" borderId="0" xfId="0" applyNumberFormat="1" applyFont="1"/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3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3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9" fontId="1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9" fontId="2" fillId="0" borderId="82" xfId="0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/>
    </xf>
    <xf numFmtId="3" fontId="4" fillId="0" borderId="88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3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3" fontId="4" fillId="0" borderId="53" xfId="0" applyNumberFormat="1" applyFont="1" applyBorder="1" applyAlignment="1">
      <alignment horizontal="center" vertical="center"/>
    </xf>
    <xf numFmtId="9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3" fontId="5" fillId="0" borderId="68" xfId="0" applyNumberFormat="1" applyFont="1" applyBorder="1" applyAlignment="1">
      <alignment horizontal="center" vertical="center"/>
    </xf>
    <xf numFmtId="3" fontId="23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3" fontId="5" fillId="0" borderId="0" xfId="0" applyNumberFormat="1" applyFont="1" applyAlignment="1" applyProtection="1">
      <alignment horizontal="center" vertical="center"/>
      <protection locked="0"/>
    </xf>
    <xf numFmtId="3" fontId="22" fillId="0" borderId="0" xfId="0" applyNumberFormat="1" applyFont="1" applyAlignment="1">
      <alignment horizontal="center" vertical="center"/>
    </xf>
    <xf numFmtId="3" fontId="7" fillId="0" borderId="0" xfId="0" applyNumberFormat="1" applyFont="1" applyAlignment="1" applyProtection="1">
      <alignment horizontal="center" vertical="center"/>
      <protection locked="0"/>
    </xf>
    <xf numFmtId="3" fontId="8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/>
    </xf>
    <xf numFmtId="3" fontId="2" fillId="0" borderId="0" xfId="0" applyNumberFormat="1" applyFont="1" applyAlignment="1" applyProtection="1">
      <alignment vertical="center"/>
      <protection locked="0"/>
    </xf>
    <xf numFmtId="3" fontId="7" fillId="0" borderId="0" xfId="0" applyNumberFormat="1" applyFont="1" applyAlignment="1" applyProtection="1">
      <alignment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3" fontId="14" fillId="0" borderId="1" xfId="0" applyNumberFormat="1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>
      <alignment horizontal="left" vertical="center"/>
    </xf>
    <xf numFmtId="3" fontId="4" fillId="0" borderId="41" xfId="0" applyNumberFormat="1" applyFont="1" applyBorder="1" applyAlignment="1">
      <alignment horizontal="center" vertical="center"/>
    </xf>
    <xf numFmtId="3" fontId="5" fillId="0" borderId="32" xfId="0" applyNumberFormat="1" applyFont="1" applyBorder="1" applyAlignment="1">
      <alignment horizontal="center" vertical="center"/>
    </xf>
    <xf numFmtId="3" fontId="4" fillId="0" borderId="70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3" fontId="18" fillId="0" borderId="1" xfId="0" applyNumberFormat="1" applyFont="1" applyBorder="1" applyAlignment="1" applyProtection="1">
      <alignment horizontal="center" vertical="center"/>
      <protection locked="0"/>
    </xf>
    <xf numFmtId="3" fontId="22" fillId="0" borderId="1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center" vertical="center"/>
      <protection locked="0"/>
    </xf>
    <xf numFmtId="14" fontId="8" fillId="0" borderId="1" xfId="0" applyNumberFormat="1" applyFont="1" applyBorder="1" applyAlignment="1" applyProtection="1">
      <alignment horizontal="center" vertical="center"/>
      <protection locked="0"/>
    </xf>
    <xf numFmtId="3" fontId="22" fillId="0" borderId="1" xfId="0" applyNumberFormat="1" applyFont="1" applyBorder="1" applyAlignment="1" applyProtection="1">
      <alignment horizontal="left" vertical="center"/>
      <protection locked="0"/>
    </xf>
    <xf numFmtId="3" fontId="22" fillId="0" borderId="1" xfId="0" applyNumberFormat="1" applyFont="1" applyBorder="1" applyAlignment="1" applyProtection="1">
      <alignment horizontal="left"/>
      <protection locked="0"/>
    </xf>
    <xf numFmtId="3" fontId="26" fillId="0" borderId="0" xfId="0" applyNumberFormat="1" applyFont="1" applyAlignment="1">
      <alignment horizontal="center"/>
    </xf>
    <xf numFmtId="3" fontId="4" fillId="0" borderId="8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3" fontId="22" fillId="0" borderId="1" xfId="0" applyNumberFormat="1" applyFont="1" applyBorder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  <xf numFmtId="3" fontId="4" fillId="0" borderId="0" xfId="0" applyNumberFormat="1" applyFont="1" applyAlignment="1">
      <alignment vertical="top"/>
    </xf>
    <xf numFmtId="0" fontId="4" fillId="0" borderId="0" xfId="0" applyFont="1" applyAlignment="1">
      <alignment horizontal="right" vertical="top"/>
    </xf>
    <xf numFmtId="0" fontId="12" fillId="0" borderId="0" xfId="0" applyFont="1"/>
    <xf numFmtId="3" fontId="1" fillId="0" borderId="0" xfId="0" applyNumberFormat="1" applyFont="1" applyAlignment="1">
      <alignment vertical="top"/>
    </xf>
    <xf numFmtId="3" fontId="2" fillId="0" borderId="0" xfId="0" applyNumberFormat="1" applyFont="1" applyAlignment="1">
      <alignment horizontal="center" vertical="top" wrapText="1"/>
    </xf>
    <xf numFmtId="3" fontId="5" fillId="0" borderId="95" xfId="0" applyNumberFormat="1" applyFont="1" applyBorder="1" applyAlignment="1">
      <alignment horizontal="center" vertical="center"/>
    </xf>
    <xf numFmtId="3" fontId="1" fillId="0" borderId="98" xfId="0" applyNumberFormat="1" applyFont="1" applyBorder="1" applyAlignment="1">
      <alignment horizontal="center" vertical="center"/>
    </xf>
    <xf numFmtId="3" fontId="1" fillId="0" borderId="99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right"/>
    </xf>
    <xf numFmtId="3" fontId="4" fillId="0" borderId="89" xfId="0" applyNumberFormat="1" applyFont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/>
    </xf>
    <xf numFmtId="3" fontId="9" fillId="0" borderId="0" xfId="0" applyNumberFormat="1" applyFont="1" applyAlignment="1" applyProtection="1">
      <alignment horizontal="center" vertical="center"/>
      <protection locked="0"/>
    </xf>
    <xf numFmtId="3" fontId="8" fillId="0" borderId="1" xfId="0" applyNumberFormat="1" applyFont="1" applyBorder="1" applyAlignment="1" applyProtection="1">
      <alignment horizontal="center" vertical="center"/>
      <protection locked="0"/>
    </xf>
    <xf numFmtId="3" fontId="4" fillId="0" borderId="0" xfId="0" applyNumberFormat="1" applyFont="1" applyAlignment="1">
      <alignment horizontal="right"/>
    </xf>
    <xf numFmtId="0" fontId="1" fillId="2" borderId="95" xfId="0" applyFont="1" applyFill="1" applyBorder="1"/>
    <xf numFmtId="0" fontId="1" fillId="2" borderId="95" xfId="0" applyFont="1" applyFill="1" applyBorder="1" applyAlignment="1">
      <alignment horizontal="center" vertical="center"/>
    </xf>
    <xf numFmtId="0" fontId="1" fillId="0" borderId="98" xfId="0" applyFont="1" applyBorder="1" applyAlignment="1">
      <alignment horizontal="center" vertical="center"/>
    </xf>
    <xf numFmtId="0" fontId="1" fillId="0" borderId="98" xfId="0" applyFont="1" applyBorder="1" applyAlignment="1">
      <alignment horizontal="left" vertical="center"/>
    </xf>
    <xf numFmtId="0" fontId="1" fillId="0" borderId="99" xfId="0" applyFont="1" applyBorder="1" applyAlignment="1">
      <alignment horizontal="center" vertical="center"/>
    </xf>
    <xf numFmtId="0" fontId="1" fillId="0" borderId="99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vertical="center"/>
    </xf>
    <xf numFmtId="0" fontId="1" fillId="0" borderId="90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3" fontId="8" fillId="0" borderId="0" xfId="0" applyNumberFormat="1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3" fontId="4" fillId="0" borderId="45" xfId="0" applyNumberFormat="1" applyFont="1" applyBorder="1" applyAlignment="1">
      <alignment horizontal="center" vertical="center"/>
    </xf>
    <xf numFmtId="1" fontId="5" fillId="0" borderId="60" xfId="0" applyNumberFormat="1" applyFont="1" applyBorder="1" applyAlignment="1">
      <alignment horizontal="center" vertical="center"/>
    </xf>
    <xf numFmtId="1" fontId="1" fillId="0" borderId="60" xfId="0" applyNumberFormat="1" applyFont="1" applyBorder="1" applyAlignment="1">
      <alignment horizontal="center" vertical="center"/>
    </xf>
    <xf numFmtId="1" fontId="1" fillId="0" borderId="64" xfId="0" applyNumberFormat="1" applyFont="1" applyBorder="1" applyAlignment="1">
      <alignment horizontal="center" vertical="center"/>
    </xf>
    <xf numFmtId="1" fontId="5" fillId="0" borderId="62" xfId="0" applyNumberFormat="1" applyFont="1" applyBorder="1" applyAlignment="1">
      <alignment horizontal="center" vertical="center"/>
    </xf>
    <xf numFmtId="1" fontId="1" fillId="0" borderId="63" xfId="0" applyNumberFormat="1" applyFont="1" applyBorder="1" applyAlignment="1">
      <alignment horizontal="center" vertical="center"/>
    </xf>
    <xf numFmtId="1" fontId="1" fillId="0" borderId="61" xfId="0" applyNumberFormat="1" applyFont="1" applyBorder="1" applyAlignment="1">
      <alignment horizontal="center" vertical="center"/>
    </xf>
    <xf numFmtId="1" fontId="5" fillId="0" borderId="24" xfId="0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1" fontId="1" fillId="0" borderId="20" xfId="0" applyNumberFormat="1" applyFont="1" applyBorder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/>
    </xf>
    <xf numFmtId="1" fontId="5" fillId="0" borderId="20" xfId="0" applyNumberFormat="1" applyFont="1" applyBorder="1" applyAlignment="1">
      <alignment horizontal="center" vertical="center"/>
    </xf>
    <xf numFmtId="1" fontId="1" fillId="0" borderId="65" xfId="0" applyNumberFormat="1" applyFont="1" applyBorder="1" applyAlignment="1">
      <alignment horizontal="center" vertical="center"/>
    </xf>
    <xf numFmtId="1" fontId="5" fillId="0" borderId="66" xfId="0" applyNumberFormat="1" applyFont="1" applyBorder="1" applyAlignment="1">
      <alignment horizontal="center" vertical="center"/>
    </xf>
    <xf numFmtId="3" fontId="4" fillId="0" borderId="55" xfId="0" applyNumberFormat="1" applyFont="1" applyBorder="1" applyAlignment="1">
      <alignment horizontal="center" vertical="center"/>
    </xf>
    <xf numFmtId="1" fontId="5" fillId="0" borderId="61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 vertical="center"/>
    </xf>
    <xf numFmtId="1" fontId="1" fillId="0" borderId="102" xfId="0" applyNumberFormat="1" applyFont="1" applyBorder="1" applyAlignment="1">
      <alignment horizontal="center" vertical="center"/>
    </xf>
    <xf numFmtId="1" fontId="1" fillId="0" borderId="73" xfId="0" applyNumberFormat="1" applyFont="1" applyBorder="1" applyAlignment="1">
      <alignment horizontal="center" vertical="center"/>
    </xf>
    <xf numFmtId="1" fontId="5" fillId="0" borderId="65" xfId="0" applyNumberFormat="1" applyFont="1" applyBorder="1" applyAlignment="1">
      <alignment horizontal="center" vertical="center"/>
    </xf>
    <xf numFmtId="1" fontId="5" fillId="0" borderId="85" xfId="0" applyNumberFormat="1" applyFont="1" applyBorder="1" applyAlignment="1">
      <alignment horizontal="center" vertical="center"/>
    </xf>
    <xf numFmtId="1" fontId="1" fillId="0" borderId="62" xfId="0" applyNumberFormat="1" applyFont="1" applyBorder="1" applyAlignment="1">
      <alignment horizontal="center" vertical="center"/>
    </xf>
    <xf numFmtId="1" fontId="5" fillId="0" borderId="73" xfId="0" applyNumberFormat="1" applyFont="1" applyBorder="1" applyAlignment="1">
      <alignment horizontal="center" vertical="center"/>
    </xf>
    <xf numFmtId="1" fontId="1" fillId="0" borderId="0" xfId="0" applyNumberFormat="1" applyFont="1"/>
    <xf numFmtId="1" fontId="1" fillId="0" borderId="98" xfId="0" applyNumberFormat="1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3" fontId="20" fillId="0" borderId="0" xfId="0" applyNumberFormat="1" applyFont="1" applyAlignment="1">
      <alignment horizontal="center"/>
    </xf>
    <xf numFmtId="3" fontId="32" fillId="0" borderId="0" xfId="0" applyNumberFormat="1" applyFont="1" applyAlignment="1">
      <alignment horizontal="center"/>
    </xf>
    <xf numFmtId="3" fontId="33" fillId="0" borderId="0" xfId="0" applyNumberFormat="1" applyFont="1" applyAlignment="1">
      <alignment horizontal="center"/>
    </xf>
    <xf numFmtId="3" fontId="31" fillId="0" borderId="53" xfId="0" applyNumberFormat="1" applyFont="1" applyBorder="1" applyAlignment="1">
      <alignment horizontal="center" vertical="center"/>
    </xf>
    <xf numFmtId="3" fontId="33" fillId="0" borderId="89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vertical="top"/>
    </xf>
    <xf numFmtId="3" fontId="4" fillId="0" borderId="0" xfId="0" applyNumberFormat="1" applyFont="1"/>
    <xf numFmtId="3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4" fillId="0" borderId="49" xfId="0" applyFont="1" applyBorder="1" applyAlignment="1">
      <alignment vertical="center"/>
    </xf>
    <xf numFmtId="3" fontId="14" fillId="0" borderId="0" xfId="0" applyNumberFormat="1" applyFont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" fontId="13" fillId="0" borderId="0" xfId="0" applyNumberFormat="1" applyFont="1"/>
    <xf numFmtId="3" fontId="9" fillId="0" borderId="0" xfId="0" applyNumberFormat="1" applyFont="1" applyAlignment="1">
      <alignment vertical="center"/>
    </xf>
    <xf numFmtId="14" fontId="1" fillId="0" borderId="99" xfId="0" applyNumberFormat="1" applyFont="1" applyBorder="1" applyAlignment="1">
      <alignment horizontal="center" vertical="center"/>
    </xf>
    <xf numFmtId="14" fontId="1" fillId="0" borderId="98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06" xfId="0" applyFont="1" applyBorder="1" applyAlignment="1">
      <alignment horizontal="center" vertical="center"/>
    </xf>
    <xf numFmtId="0" fontId="1" fillId="0" borderId="107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3" fontId="30" fillId="0" borderId="0" xfId="0" applyNumberFormat="1" applyFont="1" applyAlignment="1">
      <alignment vertical="center"/>
    </xf>
    <xf numFmtId="0" fontId="22" fillId="0" borderId="0" xfId="0" applyFont="1" applyAlignment="1">
      <alignment vertical="top"/>
    </xf>
    <xf numFmtId="3" fontId="9" fillId="0" borderId="1" xfId="0" applyNumberFormat="1" applyFont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3" fontId="8" fillId="0" borderId="0" xfId="0" applyNumberFormat="1" applyFont="1" applyAlignment="1" applyProtection="1">
      <alignment vertical="center" wrapText="1"/>
      <protection locked="0"/>
    </xf>
    <xf numFmtId="3" fontId="4" fillId="0" borderId="0" xfId="0" applyNumberFormat="1" applyFont="1" applyAlignment="1" applyProtection="1">
      <alignment vertical="center"/>
      <protection locked="0"/>
    </xf>
    <xf numFmtId="3" fontId="9" fillId="0" borderId="0" xfId="0" applyNumberFormat="1" applyFont="1" applyAlignment="1" applyProtection="1">
      <alignment vertical="center"/>
      <protection locked="0"/>
    </xf>
    <xf numFmtId="3" fontId="1" fillId="0" borderId="0" xfId="0" applyNumberFormat="1" applyFont="1" applyAlignment="1">
      <alignment horizontal="center" vertical="center"/>
    </xf>
    <xf numFmtId="3" fontId="35" fillId="0" borderId="0" xfId="0" applyNumberFormat="1" applyFont="1" applyAlignment="1">
      <alignment horizontal="center" vertical="center"/>
    </xf>
    <xf numFmtId="3" fontId="36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top"/>
    </xf>
    <xf numFmtId="0" fontId="4" fillId="0" borderId="0" xfId="0" applyFont="1"/>
    <xf numFmtId="14" fontId="9" fillId="0" borderId="0" xfId="0" applyNumberFormat="1" applyFont="1" applyAlignment="1" applyProtection="1">
      <alignment vertical="top"/>
      <protection locked="0"/>
    </xf>
    <xf numFmtId="3" fontId="9" fillId="0" borderId="0" xfId="0" applyNumberFormat="1" applyFont="1" applyAlignment="1">
      <alignment vertical="top"/>
    </xf>
    <xf numFmtId="3" fontId="8" fillId="0" borderId="0" xfId="0" applyNumberFormat="1" applyFont="1" applyProtection="1">
      <protection locked="0"/>
    </xf>
    <xf numFmtId="14" fontId="9" fillId="0" borderId="0" xfId="0" applyNumberFormat="1" applyFont="1" applyAlignment="1">
      <alignment vertical="top"/>
    </xf>
    <xf numFmtId="3" fontId="8" fillId="0" borderId="0" xfId="0" applyNumberFormat="1" applyFont="1" applyAlignment="1">
      <alignment vertical="center" wrapText="1"/>
    </xf>
    <xf numFmtId="3" fontId="8" fillId="0" borderId="0" xfId="0" applyNumberFormat="1" applyFont="1" applyAlignment="1" applyProtection="1">
      <alignment horizontal="left" vertical="center" wrapText="1"/>
      <protection locked="0"/>
    </xf>
    <xf numFmtId="3" fontId="9" fillId="0" borderId="0" xfId="0" applyNumberFormat="1" applyFont="1" applyAlignment="1">
      <alignment vertical="top" wrapText="1"/>
    </xf>
    <xf numFmtId="3" fontId="9" fillId="0" borderId="0" xfId="0" applyNumberFormat="1" applyFont="1" applyAlignment="1" applyProtection="1">
      <alignment vertical="center" wrapText="1"/>
      <protection locked="0"/>
    </xf>
    <xf numFmtId="3" fontId="9" fillId="0" borderId="0" xfId="0" applyNumberFormat="1" applyFont="1" applyProtection="1">
      <protection locked="0"/>
    </xf>
    <xf numFmtId="3" fontId="8" fillId="0" borderId="0" xfId="0" applyNumberFormat="1" applyFont="1" applyAlignment="1">
      <alignment vertical="top" wrapText="1"/>
    </xf>
    <xf numFmtId="3" fontId="8" fillId="0" borderId="0" xfId="0" applyNumberFormat="1" applyFont="1" applyAlignment="1" applyProtection="1">
      <alignment vertical="top" wrapText="1"/>
      <protection locked="0"/>
    </xf>
    <xf numFmtId="3" fontId="9" fillId="0" borderId="0" xfId="0" applyNumberFormat="1" applyFont="1" applyAlignment="1" applyProtection="1">
      <alignment vertical="top" wrapText="1"/>
      <protection locked="0"/>
    </xf>
    <xf numFmtId="3" fontId="8" fillId="0" borderId="0" xfId="0" applyNumberFormat="1" applyFont="1" applyAlignment="1" applyProtection="1">
      <alignment horizontal="center"/>
      <protection locked="0"/>
    </xf>
    <xf numFmtId="3" fontId="9" fillId="0" borderId="0" xfId="0" applyNumberFormat="1" applyFont="1" applyAlignment="1" applyProtection="1">
      <alignment vertical="top"/>
      <protection locked="0"/>
    </xf>
    <xf numFmtId="0" fontId="1" fillId="0" borderId="90" xfId="0" applyFont="1" applyBorder="1" applyAlignment="1">
      <alignment horizontal="center" vertical="center"/>
    </xf>
    <xf numFmtId="3" fontId="10" fillId="0" borderId="0" xfId="0" applyNumberFormat="1" applyFont="1" applyAlignment="1" applyProtection="1">
      <alignment horizontal="left"/>
      <protection locked="0"/>
    </xf>
    <xf numFmtId="3" fontId="7" fillId="0" borderId="0" xfId="0" applyNumberFormat="1" applyFont="1" applyAlignment="1" applyProtection="1">
      <alignment horizontal="left" vertical="center"/>
      <protection locked="0"/>
    </xf>
    <xf numFmtId="3" fontId="5" fillId="0" borderId="0" xfId="0" applyNumberFormat="1" applyFont="1" applyAlignment="1">
      <alignment vertical="top"/>
    </xf>
    <xf numFmtId="3" fontId="5" fillId="0" borderId="0" xfId="0" applyNumberFormat="1" applyFont="1" applyAlignment="1">
      <alignment horizontal="center" vertical="top"/>
    </xf>
    <xf numFmtId="3" fontId="14" fillId="0" borderId="1" xfId="0" applyNumberFormat="1" applyFont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103" xfId="0" applyFont="1" applyBorder="1" applyAlignment="1" applyProtection="1">
      <alignment vertical="center"/>
      <protection locked="0"/>
    </xf>
    <xf numFmtId="0" fontId="15" fillId="0" borderId="34" xfId="0" applyFont="1" applyBorder="1" applyAlignment="1" applyProtection="1">
      <alignment vertical="center"/>
      <protection locked="0"/>
    </xf>
    <xf numFmtId="0" fontId="15" fillId="0" borderId="35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  <protection locked="0"/>
    </xf>
    <xf numFmtId="3" fontId="15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/>
      <protection locked="0"/>
    </xf>
    <xf numFmtId="3" fontId="14" fillId="0" borderId="0" xfId="0" applyNumberFormat="1" applyFont="1" applyAlignment="1" applyProtection="1">
      <alignment vertical="center"/>
      <protection locked="0"/>
    </xf>
    <xf numFmtId="3" fontId="14" fillId="0" borderId="16" xfId="0" applyNumberFormat="1" applyFont="1" applyBorder="1" applyAlignment="1">
      <alignment horizontal="center" vertical="center"/>
    </xf>
    <xf numFmtId="3" fontId="15" fillId="0" borderId="0" xfId="0" applyNumberFormat="1" applyFont="1" applyAlignment="1" applyProtection="1">
      <alignment vertical="center"/>
      <protection locked="0"/>
    </xf>
    <xf numFmtId="3" fontId="14" fillId="0" borderId="0" xfId="0" applyNumberFormat="1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vertical="center"/>
      <protection locked="0"/>
    </xf>
    <xf numFmtId="3" fontId="37" fillId="0" borderId="0" xfId="0" applyNumberFormat="1" applyFont="1" applyAlignment="1" applyProtection="1">
      <alignment vertical="center"/>
      <protection locked="0"/>
    </xf>
    <xf numFmtId="10" fontId="14" fillId="0" borderId="0" xfId="1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3" fontId="14" fillId="0" borderId="18" xfId="0" applyNumberFormat="1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vertical="center"/>
      <protection locked="0"/>
    </xf>
    <xf numFmtId="3" fontId="14" fillId="0" borderId="19" xfId="0" applyNumberFormat="1" applyFont="1" applyBorder="1" applyAlignment="1">
      <alignment horizontal="center" vertical="center"/>
    </xf>
    <xf numFmtId="0" fontId="15" fillId="0" borderId="23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3" fontId="14" fillId="0" borderId="16" xfId="0" applyNumberFormat="1" applyFont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left" vertical="center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left" vertical="center" wrapText="1"/>
      <protection locked="0"/>
    </xf>
    <xf numFmtId="0" fontId="14" fillId="0" borderId="3" xfId="0" applyFont="1" applyBorder="1" applyAlignment="1" applyProtection="1">
      <alignment horizontal="left" vertical="center"/>
      <protection locked="0"/>
    </xf>
    <xf numFmtId="3" fontId="4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vertical="top" wrapText="1"/>
    </xf>
    <xf numFmtId="3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2" fillId="0" borderId="0" xfId="0" applyFont="1" applyAlignment="1">
      <alignment vertical="top" wrapText="1"/>
    </xf>
    <xf numFmtId="0" fontId="8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5" fillId="0" borderId="77" xfId="0" applyFont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1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0" fontId="2" fillId="0" borderId="81" xfId="0" applyFont="1" applyBorder="1" applyAlignment="1">
      <alignment vertical="center"/>
    </xf>
    <xf numFmtId="0" fontId="2" fillId="0" borderId="113" xfId="0" applyFont="1" applyBorder="1" applyAlignment="1">
      <alignment vertical="center"/>
    </xf>
    <xf numFmtId="3" fontId="4" fillId="0" borderId="113" xfId="0" applyNumberFormat="1" applyFont="1" applyBorder="1" applyAlignment="1">
      <alignment vertical="center"/>
    </xf>
    <xf numFmtId="3" fontId="20" fillId="0" borderId="0" xfId="0" applyNumberFormat="1" applyFont="1"/>
    <xf numFmtId="3" fontId="4" fillId="0" borderId="114" xfId="0" applyNumberFormat="1" applyFont="1" applyBorder="1" applyAlignment="1">
      <alignment horizontal="center" vertical="center"/>
    </xf>
    <xf numFmtId="3" fontId="5" fillId="0" borderId="83" xfId="0" applyNumberFormat="1" applyFont="1" applyBorder="1" applyAlignment="1" applyProtection="1">
      <alignment horizontal="center" vertical="center"/>
      <protection locked="0"/>
    </xf>
    <xf numFmtId="3" fontId="4" fillId="0" borderId="0" xfId="0" applyNumberFormat="1" applyFont="1" applyAlignment="1">
      <alignment horizontal="center"/>
    </xf>
    <xf numFmtId="3" fontId="8" fillId="0" borderId="0" xfId="0" applyNumberFormat="1" applyFont="1"/>
    <xf numFmtId="0" fontId="1" fillId="0" borderId="4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3" fontId="5" fillId="0" borderId="0" xfId="0" applyNumberFormat="1" applyFont="1" applyAlignment="1">
      <alignment horizontal="right" vertical="center"/>
    </xf>
    <xf numFmtId="0" fontId="14" fillId="0" borderId="94" xfId="0" applyFont="1" applyBorder="1" applyAlignment="1" applyProtection="1">
      <alignment horizontal="center" vertical="center"/>
      <protection locked="0"/>
    </xf>
    <xf numFmtId="3" fontId="14" fillId="0" borderId="94" xfId="0" applyNumberFormat="1" applyFont="1" applyBorder="1" applyAlignment="1" applyProtection="1">
      <alignment horizontal="center" vertical="center"/>
      <protection locked="0"/>
    </xf>
    <xf numFmtId="0" fontId="14" fillId="0" borderId="78" xfId="0" applyFont="1" applyBorder="1" applyAlignment="1" applyProtection="1">
      <alignment horizontal="center" vertical="center"/>
      <protection locked="0"/>
    </xf>
    <xf numFmtId="0" fontId="14" fillId="0" borderId="79" xfId="0" applyFont="1" applyBorder="1" applyAlignment="1" applyProtection="1">
      <alignment horizontal="center" vertical="center"/>
      <protection locked="0"/>
    </xf>
    <xf numFmtId="3" fontId="15" fillId="0" borderId="117" xfId="0" applyNumberFormat="1" applyFont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4" fillId="0" borderId="15" xfId="0" applyFont="1" applyBorder="1" applyAlignment="1" applyProtection="1">
      <alignment horizontal="center" vertical="center" wrapText="1"/>
      <protection locked="0"/>
    </xf>
    <xf numFmtId="3" fontId="15" fillId="0" borderId="0" xfId="0" applyNumberFormat="1" applyFont="1" applyAlignment="1">
      <alignment horizontal="center" vertical="center" wrapText="1"/>
    </xf>
    <xf numFmtId="3" fontId="15" fillId="0" borderId="22" xfId="0" applyNumberFormat="1" applyFont="1" applyBorder="1" applyAlignment="1" applyProtection="1">
      <alignment horizontal="center" vertical="center" wrapText="1"/>
      <protection locked="0"/>
    </xf>
    <xf numFmtId="3" fontId="15" fillId="0" borderId="22" xfId="0" applyNumberFormat="1" applyFont="1" applyBorder="1" applyAlignment="1" applyProtection="1">
      <alignment horizontal="center" vertical="center"/>
      <protection locked="0"/>
    </xf>
    <xf numFmtId="0" fontId="14" fillId="0" borderId="105" xfId="0" applyFont="1" applyBorder="1" applyAlignment="1" applyProtection="1">
      <alignment horizontal="center" vertical="center"/>
      <protection locked="0"/>
    </xf>
    <xf numFmtId="0" fontId="15" fillId="0" borderId="105" xfId="0" applyFont="1" applyBorder="1" applyAlignment="1" applyProtection="1">
      <alignment horizontal="left" vertical="center"/>
      <protection locked="0"/>
    </xf>
    <xf numFmtId="3" fontId="15" fillId="0" borderId="105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1" fillId="0" borderId="98" xfId="0" applyNumberFormat="1" applyFont="1" applyBorder="1" applyAlignment="1">
      <alignment horizontal="left" vertical="center"/>
    </xf>
    <xf numFmtId="3" fontId="20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left"/>
    </xf>
    <xf numFmtId="14" fontId="8" fillId="0" borderId="0" xfId="0" applyNumberFormat="1" applyFont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3" fontId="4" fillId="0" borderId="34" xfId="0" applyNumberFormat="1" applyFont="1" applyBorder="1" applyAlignment="1">
      <alignment horizontal="center" vertical="center"/>
    </xf>
    <xf numFmtId="1" fontId="5" fillId="0" borderId="34" xfId="0" applyNumberFormat="1" applyFont="1" applyBorder="1" applyAlignment="1">
      <alignment horizontal="center" vertical="center"/>
    </xf>
    <xf numFmtId="0" fontId="4" fillId="0" borderId="105" xfId="0" applyFont="1" applyBorder="1" applyAlignment="1">
      <alignment horizontal="left" vertical="center"/>
    </xf>
    <xf numFmtId="3" fontId="4" fillId="0" borderId="105" xfId="0" applyNumberFormat="1" applyFont="1" applyBorder="1" applyAlignment="1">
      <alignment horizontal="center" vertical="center"/>
    </xf>
    <xf numFmtId="0" fontId="15" fillId="0" borderId="108" xfId="0" applyFont="1" applyBorder="1" applyAlignment="1" applyProtection="1">
      <alignment vertical="center"/>
      <protection locked="0"/>
    </xf>
    <xf numFmtId="0" fontId="15" fillId="0" borderId="105" xfId="0" applyFont="1" applyBorder="1" applyAlignment="1" applyProtection="1">
      <alignment vertical="center"/>
      <protection locked="0"/>
    </xf>
    <xf numFmtId="3" fontId="14" fillId="0" borderId="105" xfId="0" applyNumberFormat="1" applyFont="1" applyBorder="1" applyAlignment="1" applyProtection="1">
      <alignment horizontal="center" vertical="center"/>
      <protection locked="0"/>
    </xf>
    <xf numFmtId="3" fontId="15" fillId="0" borderId="7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 applyProtection="1">
      <alignment horizontal="center" vertical="center"/>
      <protection locked="0"/>
    </xf>
    <xf numFmtId="1" fontId="4" fillId="0" borderId="0" xfId="0" applyNumberFormat="1" applyFont="1" applyAlignment="1">
      <alignment horizontal="left" vertical="center"/>
    </xf>
    <xf numFmtId="1" fontId="8" fillId="0" borderId="0" xfId="0" applyNumberFormat="1" applyFont="1" applyAlignment="1">
      <alignment horizontal="center" vertical="center" wrapText="1"/>
    </xf>
    <xf numFmtId="1" fontId="10" fillId="0" borderId="1" xfId="0" applyNumberFormat="1" applyFont="1" applyBorder="1" applyAlignment="1" applyProtection="1">
      <alignment horizontal="left" vertical="center"/>
      <protection locked="0"/>
    </xf>
    <xf numFmtId="1" fontId="10" fillId="0" borderId="0" xfId="0" applyNumberFormat="1" applyFont="1" applyAlignment="1">
      <alignment horizontal="center" vertical="center"/>
    </xf>
    <xf numFmtId="14" fontId="24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 wrapText="1"/>
    </xf>
    <xf numFmtId="1" fontId="10" fillId="0" borderId="0" xfId="0" applyNumberFormat="1" applyFont="1"/>
    <xf numFmtId="3" fontId="7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/>
    </xf>
    <xf numFmtId="3" fontId="8" fillId="0" borderId="45" xfId="0" applyNumberFormat="1" applyFont="1" applyBorder="1" applyAlignment="1">
      <alignment horizontal="left" vertical="center"/>
    </xf>
    <xf numFmtId="3" fontId="8" fillId="0" borderId="46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left" vertical="center"/>
    </xf>
    <xf numFmtId="3" fontId="8" fillId="0" borderId="1" xfId="0" applyNumberFormat="1" applyFont="1" applyBorder="1" applyAlignment="1">
      <alignment vertical="center"/>
    </xf>
    <xf numFmtId="3" fontId="9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 wrapText="1"/>
    </xf>
    <xf numFmtId="3" fontId="8" fillId="0" borderId="5" xfId="0" applyNumberFormat="1" applyFont="1" applyBorder="1" applyAlignment="1">
      <alignment horizontal="center" vertical="center"/>
    </xf>
    <xf numFmtId="14" fontId="8" fillId="0" borderId="74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horizontal="center" vertical="center" wrapText="1"/>
    </xf>
    <xf numFmtId="1" fontId="9" fillId="0" borderId="1" xfId="0" applyNumberFormat="1" applyFont="1" applyBorder="1" applyAlignment="1">
      <alignment horizontal="left" vertical="center"/>
    </xf>
    <xf numFmtId="1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11" fillId="0" borderId="45" xfId="0" applyNumberFormat="1" applyFont="1" applyBorder="1" applyAlignment="1">
      <alignment horizontal="left" vertical="center"/>
    </xf>
    <xf numFmtId="3" fontId="11" fillId="0" borderId="46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left" vertical="center"/>
    </xf>
    <xf numFmtId="3" fontId="10" fillId="0" borderId="1" xfId="0" applyNumberFormat="1" applyFont="1" applyBorder="1" applyAlignment="1">
      <alignment vertical="center"/>
    </xf>
    <xf numFmtId="3" fontId="12" fillId="0" borderId="0" xfId="0" applyNumberFormat="1" applyFont="1" applyAlignment="1">
      <alignment horizontal="left" vertical="center"/>
    </xf>
    <xf numFmtId="3" fontId="10" fillId="0" borderId="0" xfId="0" applyNumberFormat="1" applyFont="1" applyAlignment="1">
      <alignment horizontal="left" vertical="center"/>
    </xf>
    <xf numFmtId="3" fontId="10" fillId="0" borderId="5" xfId="0" applyNumberFormat="1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center" vertical="center"/>
    </xf>
    <xf numFmtId="3" fontId="12" fillId="0" borderId="91" xfId="0" applyNumberFormat="1" applyFont="1" applyBorder="1" applyAlignment="1">
      <alignment horizontal="left" vertical="center"/>
    </xf>
    <xf numFmtId="1" fontId="8" fillId="0" borderId="91" xfId="0" applyNumberFormat="1" applyFont="1" applyBorder="1" applyAlignment="1">
      <alignment horizontal="left" vertical="center"/>
    </xf>
    <xf numFmtId="3" fontId="10" fillId="0" borderId="91" xfId="0" applyNumberFormat="1" applyFont="1" applyBorder="1" applyAlignment="1">
      <alignment horizontal="left" vertical="center"/>
    </xf>
    <xf numFmtId="1" fontId="12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vertical="center"/>
    </xf>
    <xf numFmtId="3" fontId="8" fillId="0" borderId="90" xfId="0" applyNumberFormat="1" applyFont="1" applyBorder="1" applyAlignment="1">
      <alignment horizontal="center" vertical="center"/>
    </xf>
    <xf numFmtId="3" fontId="8" fillId="0" borderId="45" xfId="0" applyNumberFormat="1" applyFont="1" applyBorder="1" applyAlignment="1">
      <alignment vertical="center"/>
    </xf>
    <xf numFmtId="3" fontId="8" fillId="0" borderId="46" xfId="0" applyNumberFormat="1" applyFont="1" applyBorder="1" applyAlignment="1">
      <alignment vertical="center"/>
    </xf>
    <xf numFmtId="3" fontId="8" fillId="0" borderId="90" xfId="0" applyNumberFormat="1" applyFont="1" applyBorder="1" applyAlignment="1">
      <alignment vertical="center"/>
    </xf>
    <xf numFmtId="3" fontId="8" fillId="0" borderId="90" xfId="0" applyNumberFormat="1" applyFont="1" applyBorder="1" applyAlignment="1">
      <alignment horizontal="left" vertical="center"/>
    </xf>
    <xf numFmtId="3" fontId="10" fillId="0" borderId="45" xfId="0" applyNumberFormat="1" applyFont="1" applyBorder="1" applyAlignment="1">
      <alignment horizontal="center" vertical="center"/>
    </xf>
    <xf numFmtId="3" fontId="12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 wrapText="1"/>
    </xf>
    <xf numFmtId="3" fontId="29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14" fontId="10" fillId="0" borderId="74" xfId="0" applyNumberFormat="1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left" vertical="center"/>
    </xf>
    <xf numFmtId="3" fontId="10" fillId="0" borderId="45" xfId="0" applyNumberFormat="1" applyFont="1" applyBorder="1" applyAlignment="1">
      <alignment horizontal="left" vertical="center"/>
    </xf>
    <xf numFmtId="3" fontId="10" fillId="0" borderId="90" xfId="0" applyNumberFormat="1" applyFont="1" applyBorder="1" applyAlignment="1">
      <alignment vertical="center"/>
    </xf>
    <xf numFmtId="3" fontId="10" fillId="0" borderId="57" xfId="0" applyNumberFormat="1" applyFont="1" applyBorder="1" applyAlignment="1">
      <alignment horizontal="center" vertical="center"/>
    </xf>
    <xf numFmtId="3" fontId="10" fillId="0" borderId="72" xfId="0" applyNumberFormat="1" applyFont="1" applyBorder="1" applyAlignment="1">
      <alignment horizontal="center" vertical="center"/>
    </xf>
    <xf numFmtId="3" fontId="10" fillId="0" borderId="52" xfId="0" applyNumberFormat="1" applyFont="1" applyBorder="1" applyAlignment="1">
      <alignment horizontal="center" vertical="center"/>
    </xf>
    <xf numFmtId="1" fontId="4" fillId="0" borderId="108" xfId="0" applyNumberFormat="1" applyFont="1" applyBorder="1" applyAlignment="1">
      <alignment horizontal="right" vertical="center"/>
    </xf>
    <xf numFmtId="0" fontId="12" fillId="0" borderId="67" xfId="0" applyFont="1" applyBorder="1" applyAlignment="1">
      <alignment horizontal="center" vertical="center"/>
    </xf>
    <xf numFmtId="3" fontId="12" fillId="0" borderId="72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vertical="center"/>
    </xf>
    <xf numFmtId="1" fontId="9" fillId="0" borderId="0" xfId="0" applyNumberFormat="1" applyFont="1" applyAlignment="1">
      <alignment vertical="top"/>
    </xf>
    <xf numFmtId="1" fontId="9" fillId="0" borderId="0" xfId="0" applyNumberFormat="1" applyFont="1" applyAlignment="1">
      <alignment vertical="top" wrapText="1"/>
    </xf>
    <xf numFmtId="1" fontId="10" fillId="0" borderId="1" xfId="0" applyNumberFormat="1" applyFont="1" applyBorder="1" applyAlignment="1">
      <alignment vertical="center" wrapText="1"/>
    </xf>
    <xf numFmtId="1" fontId="10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3" fontId="9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right" vertical="top" wrapText="1"/>
    </xf>
    <xf numFmtId="3" fontId="2" fillId="0" borderId="0" xfId="0" applyNumberFormat="1" applyFont="1" applyAlignment="1">
      <alignment vertical="top"/>
    </xf>
    <xf numFmtId="3" fontId="1" fillId="0" borderId="0" xfId="0" applyNumberFormat="1" applyFont="1" applyAlignment="1">
      <alignment horizontal="left" vertical="center"/>
    </xf>
    <xf numFmtId="0" fontId="14" fillId="0" borderId="3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10" fontId="14" fillId="0" borderId="0" xfId="1" applyNumberFormat="1" applyFont="1" applyAlignment="1" applyProtection="1">
      <alignment horizontal="center" vertical="center"/>
    </xf>
    <xf numFmtId="1" fontId="1" fillId="0" borderId="0" xfId="0" applyNumberFormat="1" applyFont="1" applyAlignment="1">
      <alignment horizontal="center" vertical="center"/>
    </xf>
    <xf numFmtId="3" fontId="1" fillId="0" borderId="94" xfId="0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horizontal="left" vertical="top" wrapText="1"/>
    </xf>
    <xf numFmtId="3" fontId="22" fillId="0" borderId="0" xfId="0" applyNumberFormat="1" applyFont="1" applyAlignment="1">
      <alignment wrapText="1"/>
    </xf>
    <xf numFmtId="3" fontId="22" fillId="0" borderId="0" xfId="0" applyNumberFormat="1" applyFont="1" applyAlignment="1">
      <alignment vertical="center" wrapText="1"/>
    </xf>
    <xf numFmtId="3" fontId="42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center" vertical="top"/>
    </xf>
    <xf numFmtId="1" fontId="5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left" vertical="center"/>
    </xf>
    <xf numFmtId="1" fontId="10" fillId="0" borderId="1" xfId="0" applyNumberFormat="1" applyFont="1" applyBorder="1" applyAlignment="1" applyProtection="1">
      <alignment horizontal="left" vertical="center" wrapText="1"/>
      <protection locked="0"/>
    </xf>
    <xf numFmtId="3" fontId="22" fillId="0" borderId="0" xfId="0" applyNumberFormat="1" applyFont="1" applyAlignment="1">
      <alignment horizontal="right" vertical="top" wrapText="1"/>
    </xf>
    <xf numFmtId="3" fontId="1" fillId="0" borderId="116" xfId="0" applyNumberFormat="1" applyFont="1" applyBorder="1" applyAlignment="1">
      <alignment horizontal="center" vertical="center"/>
    </xf>
    <xf numFmtId="3" fontId="4" fillId="0" borderId="94" xfId="0" applyNumberFormat="1" applyFont="1" applyBorder="1" applyAlignment="1">
      <alignment horizontal="center" vertical="center"/>
    </xf>
    <xf numFmtId="3" fontId="1" fillId="0" borderId="118" xfId="0" applyNumberFormat="1" applyFont="1" applyBorder="1" applyAlignment="1">
      <alignment horizontal="center" vertical="center"/>
    </xf>
    <xf numFmtId="3" fontId="1" fillId="0" borderId="115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right"/>
    </xf>
    <xf numFmtId="3" fontId="1" fillId="0" borderId="121" xfId="0" applyNumberFormat="1" applyFont="1" applyBorder="1" applyAlignment="1">
      <alignment horizontal="left" vertical="center"/>
    </xf>
    <xf numFmtId="3" fontId="1" fillId="0" borderId="122" xfId="0" applyNumberFormat="1" applyFont="1" applyBorder="1" applyAlignment="1">
      <alignment horizontal="center" vertical="center"/>
    </xf>
    <xf numFmtId="1" fontId="1" fillId="0" borderId="122" xfId="0" applyNumberFormat="1" applyFont="1" applyBorder="1" applyAlignment="1">
      <alignment horizontal="left" vertical="center"/>
    </xf>
    <xf numFmtId="3" fontId="5" fillId="0" borderId="94" xfId="0" applyNumberFormat="1" applyFont="1" applyBorder="1" applyAlignment="1">
      <alignment horizontal="center" vertical="center"/>
    </xf>
    <xf numFmtId="3" fontId="5" fillId="3" borderId="94" xfId="0" applyNumberFormat="1" applyFont="1" applyFill="1" applyBorder="1" applyAlignment="1">
      <alignment horizontal="center" vertical="center"/>
    </xf>
    <xf numFmtId="1" fontId="1" fillId="3" borderId="94" xfId="0" applyNumberFormat="1" applyFont="1" applyFill="1" applyBorder="1"/>
    <xf numFmtId="1" fontId="1" fillId="0" borderId="94" xfId="0" applyNumberFormat="1" applyFont="1" applyBorder="1" applyAlignment="1">
      <alignment horizontal="center" vertical="center"/>
    </xf>
    <xf numFmtId="3" fontId="1" fillId="0" borderId="94" xfId="0" applyNumberFormat="1" applyFont="1" applyBorder="1" applyAlignment="1">
      <alignment horizontal="center" vertical="center" wrapText="1"/>
    </xf>
    <xf numFmtId="3" fontId="1" fillId="0" borderId="98" xfId="0" applyNumberFormat="1" applyFont="1" applyBorder="1" applyAlignment="1">
      <alignment horizontal="center" vertical="center" wrapText="1"/>
    </xf>
    <xf numFmtId="1" fontId="1" fillId="0" borderId="98" xfId="0" applyNumberFormat="1" applyFont="1" applyBorder="1" applyAlignment="1">
      <alignment horizontal="left" vertical="center" wrapText="1"/>
    </xf>
    <xf numFmtId="3" fontId="8" fillId="0" borderId="5" xfId="0" applyNumberFormat="1" applyFont="1" applyBorder="1" applyAlignment="1">
      <alignment horizontal="left" vertical="center"/>
    </xf>
    <xf numFmtId="3" fontId="8" fillId="0" borderId="5" xfId="0" applyNumberFormat="1" applyFont="1" applyBorder="1" applyAlignment="1">
      <alignment vertical="center"/>
    </xf>
    <xf numFmtId="3" fontId="10" fillId="0" borderId="3" xfId="0" applyNumberFormat="1" applyFont="1" applyBorder="1" applyAlignment="1">
      <alignment horizontal="center" vertical="center"/>
    </xf>
    <xf numFmtId="3" fontId="8" fillId="0" borderId="94" xfId="0" applyNumberFormat="1" applyFont="1" applyBorder="1" applyAlignment="1">
      <alignment horizontal="left" vertical="center"/>
    </xf>
    <xf numFmtId="3" fontId="8" fillId="0" borderId="94" xfId="0" applyNumberFormat="1" applyFont="1" applyBorder="1" applyAlignment="1">
      <alignment vertical="center"/>
    </xf>
    <xf numFmtId="0" fontId="43" fillId="0" borderId="0" xfId="0" applyFont="1" applyAlignment="1">
      <alignment horizontal="left"/>
    </xf>
    <xf numFmtId="1" fontId="15" fillId="0" borderId="0" xfId="0" applyNumberFormat="1" applyFont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center" vertical="top"/>
      <protection locked="0"/>
    </xf>
    <xf numFmtId="3" fontId="15" fillId="0" borderId="0" xfId="0" applyNumberFormat="1" applyFont="1" applyAlignment="1" applyProtection="1">
      <alignment horizontal="left" vertical="center"/>
      <protection locked="0"/>
    </xf>
    <xf numFmtId="1" fontId="15" fillId="0" borderId="0" xfId="0" applyNumberFormat="1" applyFont="1" applyAlignment="1" applyProtection="1">
      <alignment horizontal="left" vertical="center"/>
      <protection locked="0"/>
    </xf>
    <xf numFmtId="3" fontId="15" fillId="0" borderId="0" xfId="0" applyNumberFormat="1" applyFont="1" applyAlignment="1" applyProtection="1">
      <alignment horizontal="center" vertical="top"/>
      <protection locked="0"/>
    </xf>
    <xf numFmtId="1" fontId="37" fillId="0" borderId="0" xfId="0" applyNumberFormat="1" applyFont="1" applyAlignment="1" applyProtection="1">
      <alignment vertical="center"/>
      <protection locked="0"/>
    </xf>
    <xf numFmtId="3" fontId="37" fillId="0" borderId="0" xfId="0" applyNumberFormat="1" applyFont="1" applyAlignment="1" applyProtection="1">
      <alignment vertical="top"/>
      <protection locked="0"/>
    </xf>
    <xf numFmtId="1" fontId="15" fillId="0" borderId="0" xfId="0" applyNumberFormat="1" applyFont="1" applyAlignment="1" applyProtection="1">
      <alignment vertical="center"/>
      <protection locked="0"/>
    </xf>
    <xf numFmtId="3" fontId="15" fillId="0" borderId="0" xfId="0" applyNumberFormat="1" applyFont="1" applyAlignment="1" applyProtection="1">
      <alignment vertical="top"/>
      <protection locked="0"/>
    </xf>
    <xf numFmtId="3" fontId="14" fillId="0" borderId="0" xfId="0" applyNumberFormat="1" applyFont="1" applyAlignment="1" applyProtection="1">
      <alignment horizontal="right" vertical="top"/>
      <protection locked="0"/>
    </xf>
    <xf numFmtId="1" fontId="14" fillId="0" borderId="0" xfId="0" applyNumberFormat="1" applyFont="1" applyAlignment="1" applyProtection="1">
      <alignment vertical="center"/>
      <protection locked="0"/>
    </xf>
    <xf numFmtId="3" fontId="14" fillId="0" borderId="0" xfId="0" applyNumberFormat="1" applyFont="1" applyAlignment="1" applyProtection="1">
      <alignment vertical="top"/>
      <protection locked="0"/>
    </xf>
    <xf numFmtId="1" fontId="14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top"/>
    </xf>
    <xf numFmtId="3" fontId="14" fillId="0" borderId="1" xfId="0" applyNumberFormat="1" applyFont="1" applyBorder="1" applyAlignment="1">
      <alignment vertical="top"/>
    </xf>
    <xf numFmtId="3" fontId="14" fillId="0" borderId="1" xfId="0" applyNumberFormat="1" applyFont="1" applyBorder="1" applyAlignment="1">
      <alignment vertical="top" wrapText="1"/>
    </xf>
    <xf numFmtId="3" fontId="14" fillId="0" borderId="1" xfId="0" applyNumberFormat="1" applyFont="1" applyBorder="1" applyAlignment="1">
      <alignment vertical="center" wrapText="1"/>
    </xf>
    <xf numFmtId="3" fontId="14" fillId="0" borderId="1" xfId="0" applyNumberFormat="1" applyFont="1" applyBorder="1" applyAlignment="1">
      <alignment vertical="center"/>
    </xf>
    <xf numFmtId="3" fontId="15" fillId="0" borderId="0" xfId="0" applyNumberFormat="1" applyFont="1" applyAlignment="1">
      <alignment vertical="center"/>
    </xf>
    <xf numFmtId="1" fontId="15" fillId="0" borderId="0" xfId="0" applyNumberFormat="1" applyFont="1" applyAlignment="1">
      <alignment vertical="center"/>
    </xf>
    <xf numFmtId="1" fontId="14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 vertical="top"/>
    </xf>
    <xf numFmtId="1" fontId="14" fillId="0" borderId="1" xfId="0" applyNumberFormat="1" applyFont="1" applyBorder="1" applyAlignment="1">
      <alignment vertical="top"/>
    </xf>
    <xf numFmtId="3" fontId="21" fillId="0" borderId="1" xfId="0" applyNumberFormat="1" applyFont="1" applyBorder="1" applyAlignment="1">
      <alignment vertical="top"/>
    </xf>
    <xf numFmtId="3" fontId="15" fillId="0" borderId="0" xfId="0" applyNumberFormat="1" applyFont="1" applyAlignment="1">
      <alignment vertical="top"/>
    </xf>
    <xf numFmtId="3" fontId="14" fillId="0" borderId="1" xfId="0" applyNumberFormat="1" applyFont="1" applyBorder="1" applyAlignment="1">
      <alignment horizontal="left" vertical="center" wrapText="1"/>
    </xf>
    <xf numFmtId="3" fontId="14" fillId="0" borderId="48" xfId="0" applyNumberFormat="1" applyFont="1" applyBorder="1" applyAlignment="1">
      <alignment horizontal="center" vertical="center"/>
    </xf>
    <xf numFmtId="1" fontId="15" fillId="0" borderId="48" xfId="0" applyNumberFormat="1" applyFont="1" applyBorder="1" applyAlignment="1">
      <alignment horizontal="left" vertical="center"/>
    </xf>
    <xf numFmtId="3" fontId="15" fillId="0" borderId="48" xfId="0" applyNumberFormat="1" applyFont="1" applyBorder="1" applyAlignment="1">
      <alignment horizontal="left" vertical="center"/>
    </xf>
    <xf numFmtId="3" fontId="15" fillId="0" borderId="48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3" fontId="12" fillId="0" borderId="1" xfId="0" applyNumberFormat="1" applyFont="1" applyBorder="1" applyAlignment="1">
      <alignment horizontal="right"/>
    </xf>
    <xf numFmtId="1" fontId="12" fillId="0" borderId="1" xfId="0" applyNumberFormat="1" applyFont="1" applyBorder="1" applyAlignment="1">
      <alignment horizontal="left"/>
    </xf>
    <xf numFmtId="1" fontId="12" fillId="0" borderId="1" xfId="0" applyNumberFormat="1" applyFont="1" applyBorder="1" applyAlignment="1">
      <alignment horizontal="right"/>
    </xf>
    <xf numFmtId="14" fontId="12" fillId="0" borderId="1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left"/>
    </xf>
    <xf numFmtId="1" fontId="12" fillId="0" borderId="0" xfId="0" applyNumberFormat="1" applyFont="1" applyAlignment="1">
      <alignment horizontal="right"/>
    </xf>
    <xf numFmtId="1" fontId="12" fillId="0" borderId="0" xfId="0" applyNumberFormat="1" applyFont="1" applyAlignment="1">
      <alignment horizontal="left"/>
    </xf>
    <xf numFmtId="0" fontId="12" fillId="0" borderId="1" xfId="0" applyFont="1" applyBorder="1" applyAlignment="1">
      <alignment horizontal="right"/>
    </xf>
    <xf numFmtId="3" fontId="10" fillId="0" borderId="3" xfId="0" applyNumberFormat="1" applyFont="1" applyBorder="1" applyAlignment="1">
      <alignment horizontal="center"/>
    </xf>
    <xf numFmtId="1" fontId="12" fillId="0" borderId="55" xfId="0" applyNumberFormat="1" applyFont="1" applyBorder="1" applyAlignment="1">
      <alignment horizontal="left" vertical="center"/>
    </xf>
    <xf numFmtId="3" fontId="12" fillId="0" borderId="11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14" fillId="0" borderId="0" xfId="1" applyNumberFormat="1" applyFont="1" applyAlignment="1" applyProtection="1">
      <alignment horizontal="center" vertical="center"/>
    </xf>
    <xf numFmtId="3" fontId="16" fillId="0" borderId="1" xfId="0" applyNumberFormat="1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left" vertical="center" wrapText="1"/>
    </xf>
    <xf numFmtId="3" fontId="15" fillId="0" borderId="1" xfId="0" applyNumberFormat="1" applyFont="1" applyBorder="1" applyAlignment="1">
      <alignment vertical="center"/>
    </xf>
    <xf numFmtId="1" fontId="15" fillId="0" borderId="1" xfId="0" applyNumberFormat="1" applyFont="1" applyBorder="1" applyAlignment="1">
      <alignment vertical="center"/>
    </xf>
    <xf numFmtId="3" fontId="15" fillId="0" borderId="1" xfId="0" applyNumberFormat="1" applyFont="1" applyBorder="1" applyAlignment="1">
      <alignment vertical="top"/>
    </xf>
    <xf numFmtId="3" fontId="15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left" vertical="top" wrapText="1"/>
    </xf>
    <xf numFmtId="3" fontId="15" fillId="0" borderId="1" xfId="0" applyNumberFormat="1" applyFont="1" applyBorder="1" applyAlignment="1">
      <alignment horizontal="left" vertical="top"/>
    </xf>
    <xf numFmtId="3" fontId="14" fillId="0" borderId="1" xfId="0" applyNumberFormat="1" applyFont="1" applyBorder="1" applyAlignment="1">
      <alignment horizontal="left" vertical="top" wrapText="1"/>
    </xf>
    <xf numFmtId="3" fontId="14" fillId="0" borderId="1" xfId="0" applyNumberFormat="1" applyFont="1" applyBorder="1" applyAlignment="1" applyProtection="1">
      <alignment vertical="center"/>
      <protection locked="0"/>
    </xf>
    <xf numFmtId="3" fontId="14" fillId="0" borderId="1" xfId="0" applyNumberFormat="1" applyFont="1" applyBorder="1" applyAlignment="1" applyProtection="1">
      <alignment horizontal="center" vertical="center" wrapText="1"/>
      <protection locked="0"/>
    </xf>
    <xf numFmtId="3" fontId="15" fillId="0" borderId="1" xfId="0" applyNumberFormat="1" applyFont="1" applyBorder="1" applyAlignment="1">
      <alignment vertical="top" wrapText="1"/>
    </xf>
    <xf numFmtId="1" fontId="15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 applyProtection="1">
      <alignment vertical="center"/>
      <protection locked="0"/>
    </xf>
    <xf numFmtId="3" fontId="15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left" vertical="center"/>
    </xf>
    <xf numFmtId="3" fontId="15" fillId="0" borderId="72" xfId="0" applyNumberFormat="1" applyFont="1" applyBorder="1" applyAlignment="1">
      <alignment vertical="center"/>
    </xf>
    <xf numFmtId="1" fontId="15" fillId="0" borderId="72" xfId="0" applyNumberFormat="1" applyFont="1" applyBorder="1" applyAlignment="1">
      <alignment vertical="center"/>
    </xf>
    <xf numFmtId="3" fontId="15" fillId="0" borderId="72" xfId="0" applyNumberFormat="1" applyFont="1" applyBorder="1" applyAlignment="1">
      <alignment vertical="top"/>
    </xf>
    <xf numFmtId="3" fontId="8" fillId="0" borderId="5" xfId="0" applyNumberFormat="1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3" fontId="10" fillId="0" borderId="5" xfId="0" applyNumberFormat="1" applyFont="1" applyBorder="1" applyAlignment="1" applyProtection="1">
      <alignment horizontal="center" vertical="center"/>
      <protection locked="0"/>
    </xf>
    <xf numFmtId="1" fontId="10" fillId="0" borderId="1" xfId="0" applyNumberFormat="1" applyFont="1" applyBorder="1" applyAlignment="1" applyProtection="1">
      <alignment horizontal="center" vertical="center" wrapText="1"/>
      <protection locked="0"/>
    </xf>
    <xf numFmtId="1" fontId="10" fillId="0" borderId="45" xfId="0" applyNumberFormat="1" applyFont="1" applyBorder="1" applyAlignment="1" applyProtection="1">
      <alignment horizontal="left" vertical="center" wrapText="1"/>
      <protection locked="0"/>
    </xf>
    <xf numFmtId="1" fontId="10" fillId="0" borderId="0" xfId="0" applyNumberFormat="1" applyFont="1" applyAlignment="1" applyProtection="1">
      <alignment horizontal="left" vertical="center" wrapText="1"/>
      <protection locked="0"/>
    </xf>
    <xf numFmtId="14" fontId="10" fillId="0" borderId="1" xfId="0" applyNumberFormat="1" applyFont="1" applyBorder="1" applyAlignment="1" applyProtection="1">
      <alignment horizontal="left" vertical="center"/>
      <protection locked="0"/>
    </xf>
    <xf numFmtId="14" fontId="18" fillId="0" borderId="1" xfId="0" applyNumberFormat="1" applyFont="1" applyBorder="1" applyAlignment="1" applyProtection="1">
      <alignment horizontal="left" vertical="center"/>
      <protection locked="0"/>
    </xf>
    <xf numFmtId="1" fontId="10" fillId="0" borderId="1" xfId="0" applyNumberFormat="1" applyFont="1" applyBorder="1" applyAlignment="1" applyProtection="1">
      <alignment horizontal="left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3" fontId="2" fillId="0" borderId="0" xfId="0" applyNumberFormat="1" applyFont="1" applyAlignment="1">
      <alignment wrapText="1"/>
    </xf>
    <xf numFmtId="0" fontId="14" fillId="0" borderId="0" xfId="0" applyFont="1" applyAlignment="1" applyProtection="1">
      <alignment horizontal="right" vertical="center"/>
      <protection locked="0"/>
    </xf>
    <xf numFmtId="3" fontId="14" fillId="0" borderId="94" xfId="0" applyNumberFormat="1" applyFont="1" applyBorder="1" applyAlignment="1">
      <alignment horizontal="center" vertical="center" wrapText="1"/>
    </xf>
    <xf numFmtId="3" fontId="14" fillId="0" borderId="94" xfId="0" applyNumberFormat="1" applyFont="1" applyBorder="1" applyAlignment="1">
      <alignment horizontal="center" vertical="center"/>
    </xf>
    <xf numFmtId="1" fontId="14" fillId="0" borderId="94" xfId="0" applyNumberFormat="1" applyFont="1" applyBorder="1" applyAlignment="1">
      <alignment horizontal="center" vertical="center" wrapText="1"/>
    </xf>
    <xf numFmtId="3" fontId="14" fillId="0" borderId="94" xfId="0" applyNumberFormat="1" applyFont="1" applyBorder="1" applyAlignment="1">
      <alignment vertical="center"/>
    </xf>
    <xf numFmtId="1" fontId="14" fillId="0" borderId="94" xfId="0" applyNumberFormat="1" applyFont="1" applyBorder="1" applyAlignment="1">
      <alignment horizontal="center" vertical="center"/>
    </xf>
    <xf numFmtId="3" fontId="17" fillId="0" borderId="94" xfId="0" applyNumberFormat="1" applyFont="1" applyBorder="1" applyAlignment="1">
      <alignment vertical="top" wrapText="1"/>
    </xf>
    <xf numFmtId="3" fontId="15" fillId="0" borderId="94" xfId="0" applyNumberFormat="1" applyFont="1" applyBorder="1" applyAlignment="1">
      <alignment horizontal="center" vertical="center"/>
    </xf>
    <xf numFmtId="3" fontId="14" fillId="0" borderId="94" xfId="0" applyNumberFormat="1" applyFont="1" applyBorder="1" applyAlignment="1">
      <alignment horizontal="center" vertical="top"/>
    </xf>
    <xf numFmtId="3" fontId="14" fillId="0" borderId="94" xfId="0" applyNumberFormat="1" applyFont="1" applyBorder="1" applyAlignment="1">
      <alignment vertical="top"/>
    </xf>
    <xf numFmtId="3" fontId="14" fillId="0" borderId="94" xfId="0" applyNumberFormat="1" applyFont="1" applyBorder="1" applyAlignment="1">
      <alignment vertical="top" wrapText="1"/>
    </xf>
    <xf numFmtId="3" fontId="16" fillId="0" borderId="94" xfId="0" applyNumberFormat="1" applyFont="1" applyBorder="1" applyAlignment="1">
      <alignment vertical="top"/>
    </xf>
    <xf numFmtId="3" fontId="15" fillId="0" borderId="94" xfId="0" applyNumberFormat="1" applyFont="1" applyBorder="1" applyAlignment="1" applyProtection="1">
      <alignment horizontal="center" vertical="center"/>
      <protection locked="0"/>
    </xf>
    <xf numFmtId="1" fontId="14" fillId="0" borderId="94" xfId="0" applyNumberFormat="1" applyFont="1" applyBorder="1" applyAlignment="1" applyProtection="1">
      <alignment horizontal="center" vertical="center"/>
      <protection locked="0"/>
    </xf>
    <xf numFmtId="3" fontId="14" fillId="0" borderId="94" xfId="0" applyNumberFormat="1" applyFont="1" applyBorder="1" applyAlignment="1" applyProtection="1">
      <alignment horizontal="center" vertical="top"/>
      <protection locked="0"/>
    </xf>
    <xf numFmtId="3" fontId="15" fillId="0" borderId="94" xfId="0" applyNumberFormat="1" applyFont="1" applyBorder="1" applyAlignment="1">
      <alignment vertical="center"/>
    </xf>
    <xf numFmtId="1" fontId="15" fillId="0" borderId="94" xfId="0" applyNumberFormat="1" applyFont="1" applyBorder="1" applyAlignment="1">
      <alignment vertical="center"/>
    </xf>
    <xf numFmtId="0" fontId="14" fillId="0" borderId="94" xfId="0" applyFont="1" applyBorder="1" applyAlignment="1" applyProtection="1">
      <alignment horizontal="center" vertical="center" wrapText="1"/>
      <protection locked="0"/>
    </xf>
    <xf numFmtId="3" fontId="14" fillId="0" borderId="94" xfId="0" applyNumberFormat="1" applyFont="1" applyBorder="1" applyAlignment="1" applyProtection="1">
      <alignment horizontal="center" vertical="center" wrapText="1"/>
      <protection locked="0"/>
    </xf>
    <xf numFmtId="0" fontId="15" fillId="0" borderId="94" xfId="0" applyFont="1" applyBorder="1" applyAlignment="1" applyProtection="1">
      <alignment horizontal="center" vertical="center"/>
      <protection locked="0"/>
    </xf>
    <xf numFmtId="0" fontId="14" fillId="0" borderId="94" xfId="0" applyFont="1" applyBorder="1" applyAlignment="1" applyProtection="1">
      <alignment vertical="center" wrapText="1"/>
      <protection locked="0"/>
    </xf>
    <xf numFmtId="0" fontId="16" fillId="0" borderId="94" xfId="0" applyFont="1" applyBorder="1" applyAlignment="1" applyProtection="1">
      <alignment horizontal="center" vertical="center"/>
      <protection locked="0"/>
    </xf>
    <xf numFmtId="0" fontId="14" fillId="0" borderId="94" xfId="0" applyFont="1" applyBorder="1" applyAlignment="1" applyProtection="1">
      <alignment vertical="center"/>
      <protection locked="0"/>
    </xf>
    <xf numFmtId="3" fontId="15" fillId="0" borderId="94" xfId="0" applyNumberFormat="1" applyFont="1" applyBorder="1" applyAlignment="1" applyProtection="1">
      <alignment vertical="center"/>
      <protection locked="0"/>
    </xf>
    <xf numFmtId="0" fontId="15" fillId="0" borderId="94" xfId="0" applyFont="1" applyBorder="1" applyAlignment="1" applyProtection="1">
      <alignment vertical="center"/>
      <protection locked="0"/>
    </xf>
    <xf numFmtId="3" fontId="14" fillId="0" borderId="94" xfId="0" applyNumberFormat="1" applyFont="1" applyBorder="1" applyAlignment="1" applyProtection="1">
      <alignment vertical="center"/>
      <protection locked="0"/>
    </xf>
    <xf numFmtId="0" fontId="21" fillId="0" borderId="94" xfId="0" applyFont="1" applyBorder="1" applyAlignment="1" applyProtection="1">
      <alignment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3" fontId="15" fillId="0" borderId="1" xfId="0" applyNumberFormat="1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center"/>
    </xf>
    <xf numFmtId="0" fontId="5" fillId="0" borderId="1" xfId="0" applyFont="1" applyBorder="1"/>
    <xf numFmtId="3" fontId="3" fillId="0" borderId="0" xfId="0" applyNumberFormat="1" applyFont="1" applyAlignment="1">
      <alignment vertical="center"/>
    </xf>
    <xf numFmtId="3" fontId="2" fillId="0" borderId="0" xfId="0" applyNumberFormat="1" applyFont="1" applyAlignment="1" applyProtection="1">
      <alignment horizontal="center"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>
      <alignment vertical="center"/>
    </xf>
    <xf numFmtId="3" fontId="2" fillId="0" borderId="4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74" xfId="0" applyNumberFormat="1" applyFont="1" applyBorder="1" applyAlignment="1">
      <alignment horizontal="center" vertical="center"/>
    </xf>
    <xf numFmtId="3" fontId="1" fillId="0" borderId="46" xfId="0" applyNumberFormat="1" applyFont="1" applyBorder="1" applyAlignment="1">
      <alignment horizontal="center" vertical="center"/>
    </xf>
    <xf numFmtId="3" fontId="5" fillId="0" borderId="39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93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5" fillId="0" borderId="109" xfId="0" applyNumberFormat="1" applyFont="1" applyBorder="1" applyAlignment="1">
      <alignment horizontal="center" vertical="center"/>
    </xf>
    <xf numFmtId="3" fontId="5" fillId="0" borderId="105" xfId="0" applyNumberFormat="1" applyFont="1" applyBorder="1" applyAlignment="1">
      <alignment horizontal="center" vertical="center"/>
    </xf>
    <xf numFmtId="3" fontId="5" fillId="0" borderId="40" xfId="0" applyNumberFormat="1" applyFont="1" applyBorder="1" applyAlignment="1">
      <alignment horizontal="center" vertical="center"/>
    </xf>
    <xf numFmtId="3" fontId="3" fillId="0" borderId="0" xfId="0" applyNumberFormat="1" applyFont="1" applyAlignment="1" applyProtection="1">
      <alignment horizontal="center" vertical="center"/>
      <protection locked="0"/>
    </xf>
    <xf numFmtId="3" fontId="2" fillId="0" borderId="48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horizontal="center" vertical="center"/>
    </xf>
    <xf numFmtId="3" fontId="2" fillId="0" borderId="75" xfId="0" applyNumberFormat="1" applyFont="1" applyBorder="1" applyAlignment="1">
      <alignment horizontal="center" vertical="center" wrapText="1"/>
    </xf>
    <xf numFmtId="3" fontId="2" fillId="0" borderId="43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vertical="center"/>
    </xf>
    <xf numFmtId="3" fontId="2" fillId="0" borderId="52" xfId="0" applyNumberFormat="1" applyFont="1" applyBorder="1" applyAlignment="1">
      <alignment horizontal="center" vertical="center" wrapText="1"/>
    </xf>
    <xf numFmtId="3" fontId="2" fillId="0" borderId="52" xfId="0" applyNumberFormat="1" applyFont="1" applyBorder="1" applyAlignment="1">
      <alignment horizontal="center" vertical="center"/>
    </xf>
    <xf numFmtId="3" fontId="2" fillId="0" borderId="113" xfId="0" applyNumberFormat="1" applyFont="1" applyBorder="1" applyAlignment="1">
      <alignment vertical="center"/>
    </xf>
    <xf numFmtId="3" fontId="2" fillId="0" borderId="70" xfId="0" applyNumberFormat="1" applyFont="1" applyBorder="1" applyAlignment="1">
      <alignment horizontal="center" vertical="center"/>
    </xf>
    <xf numFmtId="3" fontId="2" fillId="0" borderId="83" xfId="0" applyNumberFormat="1" applyFont="1" applyBorder="1" applyAlignment="1">
      <alignment horizontal="center" vertical="center"/>
    </xf>
    <xf numFmtId="3" fontId="44" fillId="0" borderId="16" xfId="0" applyNumberFormat="1" applyFont="1" applyBorder="1" applyAlignment="1">
      <alignment horizontal="center" vertical="center" wrapText="1"/>
    </xf>
    <xf numFmtId="3" fontId="44" fillId="0" borderId="16" xfId="0" applyNumberFormat="1" applyFont="1" applyBorder="1" applyAlignment="1">
      <alignment horizontal="center" vertical="center"/>
    </xf>
    <xf numFmtId="3" fontId="20" fillId="0" borderId="20" xfId="0" applyNumberFormat="1" applyFont="1" applyBorder="1" applyAlignment="1">
      <alignment horizontal="center" vertical="center"/>
    </xf>
    <xf numFmtId="3" fontId="44" fillId="0" borderId="19" xfId="0" applyNumberFormat="1" applyFont="1" applyBorder="1" applyAlignment="1">
      <alignment horizontal="center" vertical="center" wrapText="1"/>
    </xf>
    <xf numFmtId="3" fontId="44" fillId="0" borderId="19" xfId="0" applyNumberFormat="1" applyFont="1" applyBorder="1" applyAlignment="1">
      <alignment horizontal="center" vertical="center"/>
    </xf>
    <xf numFmtId="3" fontId="20" fillId="0" borderId="31" xfId="0" applyNumberFormat="1" applyFont="1" applyBorder="1" applyAlignment="1">
      <alignment horizontal="center" vertical="center"/>
    </xf>
    <xf numFmtId="3" fontId="45" fillId="0" borderId="55" xfId="0" applyNumberFormat="1" applyFont="1" applyBorder="1" applyAlignment="1" applyProtection="1">
      <alignment horizontal="centerContinuous" vertical="center" wrapText="1"/>
      <protection locked="0"/>
    </xf>
    <xf numFmtId="3" fontId="45" fillId="0" borderId="100" xfId="0" applyNumberFormat="1" applyFont="1" applyBorder="1" applyAlignment="1" applyProtection="1">
      <alignment horizontal="centerContinuous" vertical="center" wrapText="1"/>
      <protection locked="0"/>
    </xf>
    <xf numFmtId="3" fontId="45" fillId="0" borderId="93" xfId="0" applyNumberFormat="1" applyFont="1" applyBorder="1" applyAlignment="1" applyProtection="1">
      <alignment horizontal="centerContinuous" vertical="center" wrapText="1"/>
      <protection locked="0"/>
    </xf>
    <xf numFmtId="3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vertical="center" wrapText="1"/>
      <protection locked="0"/>
    </xf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/>
    </xf>
    <xf numFmtId="3" fontId="0" fillId="4" borderId="0" xfId="0" applyNumberForma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3" fontId="0" fillId="0" borderId="0" xfId="0" applyNumberFormat="1" applyAlignment="1" applyProtection="1">
      <alignment vertical="center"/>
      <protection locked="0"/>
    </xf>
    <xf numFmtId="3" fontId="0" fillId="0" borderId="0" xfId="0" applyNumberFormat="1" applyAlignment="1" applyProtection="1">
      <alignment horizontal="left" vertical="center" wrapText="1"/>
      <protection locked="0"/>
    </xf>
    <xf numFmtId="14" fontId="46" fillId="0" borderId="0" xfId="0" applyNumberFormat="1" applyFont="1" applyAlignment="1" applyProtection="1">
      <alignment horizontal="center" vertical="center"/>
      <protection locked="0"/>
    </xf>
    <xf numFmtId="3" fontId="46" fillId="0" borderId="0" xfId="0" applyNumberFormat="1" applyFont="1" applyAlignment="1" applyProtection="1">
      <alignment vertical="center"/>
      <protection locked="0"/>
    </xf>
    <xf numFmtId="3" fontId="47" fillId="0" borderId="0" xfId="0" applyNumberFormat="1" applyFont="1" applyAlignment="1" applyProtection="1">
      <alignment horizontal="center" vertical="center"/>
      <protection locked="0"/>
    </xf>
    <xf numFmtId="3" fontId="46" fillId="0" borderId="0" xfId="0" applyNumberFormat="1" applyFont="1" applyAlignment="1" applyProtection="1">
      <alignment horizontal="center" vertical="center"/>
      <protection locked="0"/>
    </xf>
    <xf numFmtId="3" fontId="5" fillId="0" borderId="94" xfId="0" applyNumberFormat="1" applyFont="1" applyBorder="1" applyAlignment="1">
      <alignment horizontal="left" vertical="center"/>
    </xf>
    <xf numFmtId="3" fontId="1" fillId="0" borderId="94" xfId="0" applyNumberFormat="1" applyFont="1" applyBorder="1" applyAlignment="1">
      <alignment horizontal="left" vertical="center"/>
    </xf>
    <xf numFmtId="3" fontId="1" fillId="0" borderId="0" xfId="0" applyNumberFormat="1" applyFont="1" applyAlignment="1">
      <alignment horizontal="center" vertical="center"/>
    </xf>
    <xf numFmtId="3" fontId="1" fillId="0" borderId="94" xfId="0" applyNumberFormat="1" applyFont="1" applyBorder="1" applyAlignment="1">
      <alignment horizontal="center" vertical="center"/>
    </xf>
    <xf numFmtId="3" fontId="22" fillId="0" borderId="0" xfId="0" applyNumberFormat="1" applyFont="1" applyAlignment="1">
      <alignment horizontal="right" vertical="top" wrapText="1"/>
    </xf>
    <xf numFmtId="3" fontId="30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right" vertical="top" wrapText="1"/>
    </xf>
    <xf numFmtId="0" fontId="28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45" xfId="0" applyFont="1" applyBorder="1" applyAlignment="1">
      <alignment horizontal="left" vertical="center"/>
    </xf>
    <xf numFmtId="0" fontId="1" fillId="0" borderId="46" xfId="0" applyFont="1" applyBorder="1" applyAlignment="1">
      <alignment horizontal="left" vertical="center"/>
    </xf>
    <xf numFmtId="0" fontId="4" fillId="0" borderId="0" xfId="0" applyFont="1" applyAlignment="1">
      <alignment horizontal="right" vertical="top"/>
    </xf>
    <xf numFmtId="0" fontId="1" fillId="0" borderId="90" xfId="0" applyFont="1" applyBorder="1" applyAlignment="1">
      <alignment horizontal="left" vertical="center"/>
    </xf>
    <xf numFmtId="0" fontId="1" fillId="0" borderId="45" xfId="0" applyFont="1" applyBorder="1" applyAlignment="1">
      <alignment horizontal="center" vertical="top"/>
    </xf>
    <xf numFmtId="0" fontId="1" fillId="0" borderId="90" xfId="0" applyFont="1" applyBorder="1" applyAlignment="1">
      <alignment horizontal="center" vertical="top"/>
    </xf>
    <xf numFmtId="0" fontId="1" fillId="0" borderId="46" xfId="0" applyFont="1" applyBorder="1" applyAlignment="1">
      <alignment horizontal="center" vertical="top"/>
    </xf>
    <xf numFmtId="20" fontId="1" fillId="0" borderId="45" xfId="0" applyNumberFormat="1" applyFont="1" applyBorder="1" applyAlignment="1">
      <alignment horizontal="left" vertical="center" wrapText="1"/>
    </xf>
    <xf numFmtId="20" fontId="1" fillId="0" borderId="90" xfId="0" applyNumberFormat="1" applyFont="1" applyBorder="1" applyAlignment="1">
      <alignment horizontal="left" vertical="center" wrapText="1"/>
    </xf>
    <xf numFmtId="20" fontId="1" fillId="0" borderId="46" xfId="0" applyNumberFormat="1" applyFont="1" applyBorder="1" applyAlignment="1">
      <alignment horizontal="left" vertical="center" wrapText="1"/>
    </xf>
    <xf numFmtId="0" fontId="29" fillId="0" borderId="0" xfId="0" applyFont="1" applyAlignment="1">
      <alignment horizontal="center" vertical="top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97" xfId="0" applyFont="1" applyBorder="1" applyAlignment="1">
      <alignment horizontal="left" vertical="center"/>
    </xf>
    <xf numFmtId="0" fontId="1" fillId="0" borderId="101" xfId="0" applyFont="1" applyBorder="1" applyAlignment="1">
      <alignment horizontal="left" vertical="center"/>
    </xf>
    <xf numFmtId="0" fontId="1" fillId="0" borderId="96" xfId="0" applyFont="1" applyBorder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38" fillId="0" borderId="0" xfId="0" applyFont="1" applyAlignment="1">
      <alignment horizontal="right" vertical="top" wrapText="1"/>
    </xf>
    <xf numFmtId="0" fontId="15" fillId="0" borderId="47" xfId="0" applyFont="1" applyBorder="1" applyAlignment="1" applyProtection="1">
      <alignment horizontal="left" vertical="center" wrapText="1"/>
      <protection locked="0"/>
    </xf>
    <xf numFmtId="0" fontId="15" fillId="0" borderId="92" xfId="0" applyFont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15" fillId="0" borderId="94" xfId="0" applyFont="1" applyBorder="1" applyAlignment="1" applyProtection="1">
      <alignment horizontal="left" vertical="center"/>
      <protection locked="0"/>
    </xf>
    <xf numFmtId="0" fontId="15" fillId="0" borderId="9" xfId="0" applyFont="1" applyBorder="1" applyAlignment="1" applyProtection="1">
      <alignment horizontal="left" vertical="center"/>
      <protection locked="0"/>
    </xf>
    <xf numFmtId="0" fontId="15" fillId="0" borderId="94" xfId="0" applyFont="1" applyBorder="1" applyAlignment="1">
      <alignment horizontal="left" vertical="center" wrapText="1"/>
    </xf>
    <xf numFmtId="0" fontId="16" fillId="0" borderId="94" xfId="0" applyFont="1" applyBorder="1" applyAlignment="1" applyProtection="1">
      <alignment horizontal="center" vertical="center"/>
      <protection locked="0"/>
    </xf>
    <xf numFmtId="0" fontId="14" fillId="0" borderId="94" xfId="0" applyFont="1" applyBorder="1" applyAlignment="1" applyProtection="1">
      <alignment horizontal="left" vertical="center"/>
      <protection locked="0"/>
    </xf>
    <xf numFmtId="0" fontId="14" fillId="0" borderId="94" xfId="0" applyFont="1" applyBorder="1" applyAlignment="1" applyProtection="1">
      <alignment horizontal="left" vertical="center" wrapText="1"/>
      <protection locked="0"/>
    </xf>
    <xf numFmtId="0" fontId="15" fillId="0" borderId="94" xfId="0" applyFont="1" applyBorder="1" applyAlignment="1" applyProtection="1">
      <alignment horizontal="left" vertical="center" wrapText="1"/>
      <protection locked="0"/>
    </xf>
    <xf numFmtId="0" fontId="15" fillId="0" borderId="94" xfId="0" applyFont="1" applyBorder="1" applyAlignment="1" applyProtection="1">
      <alignment horizontal="center" vertical="center"/>
      <protection locked="0"/>
    </xf>
    <xf numFmtId="0" fontId="14" fillId="0" borderId="94" xfId="0" applyFont="1" applyBorder="1" applyAlignment="1" applyProtection="1">
      <alignment horizontal="center" vertical="center"/>
      <protection locked="0"/>
    </xf>
    <xf numFmtId="3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 applyProtection="1">
      <alignment horizontal="left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5" fillId="0" borderId="47" xfId="0" applyFont="1" applyBorder="1" applyAlignment="1" applyProtection="1">
      <alignment horizontal="left" vertical="center"/>
      <protection locked="0"/>
    </xf>
    <xf numFmtId="0" fontId="15" fillId="0" borderId="92" xfId="0" applyFont="1" applyBorder="1" applyAlignment="1" applyProtection="1">
      <alignment horizontal="left" vertical="center"/>
      <protection locked="0"/>
    </xf>
    <xf numFmtId="3" fontId="14" fillId="0" borderId="94" xfId="0" applyNumberFormat="1" applyFont="1" applyBorder="1" applyAlignment="1">
      <alignment horizontal="center" vertical="center"/>
    </xf>
    <xf numFmtId="0" fontId="14" fillId="0" borderId="94" xfId="0" applyFont="1" applyBorder="1" applyAlignment="1" applyProtection="1">
      <alignment horizontal="center" vertical="top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29" xfId="0" applyFont="1" applyBorder="1" applyAlignment="1" applyProtection="1">
      <alignment horizontal="center" vertical="center"/>
      <protection locked="0"/>
    </xf>
    <xf numFmtId="0" fontId="15" fillId="0" borderId="30" xfId="0" applyFont="1" applyBorder="1" applyAlignment="1" applyProtection="1">
      <alignment horizontal="center" vertical="center"/>
      <protection locked="0"/>
    </xf>
    <xf numFmtId="0" fontId="15" fillId="0" borderId="44" xfId="0" applyFont="1" applyBorder="1" applyAlignment="1" applyProtection="1">
      <alignment horizontal="left" vertical="center" wrapText="1"/>
      <protection locked="0"/>
    </xf>
    <xf numFmtId="0" fontId="15" fillId="0" borderId="110" xfId="0" applyFont="1" applyBorder="1" applyAlignment="1" applyProtection="1">
      <alignment horizontal="left" vertical="center" wrapText="1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0" fontId="14" fillId="0" borderId="27" xfId="0" applyFont="1" applyBorder="1" applyAlignment="1" applyProtection="1">
      <alignment horizontal="center" vertical="center"/>
      <protection locked="0"/>
    </xf>
    <xf numFmtId="0" fontId="14" fillId="0" borderId="29" xfId="0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3" fontId="14" fillId="0" borderId="94" xfId="0" applyNumberFormat="1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 applyProtection="1">
      <alignment horizontal="center" vertical="center"/>
      <protection locked="0"/>
    </xf>
    <xf numFmtId="0" fontId="15" fillId="0" borderId="7" xfId="0" applyFont="1" applyBorder="1" applyAlignment="1" applyProtection="1">
      <alignment horizontal="left" vertical="center"/>
      <protection locked="0"/>
    </xf>
    <xf numFmtId="3" fontId="14" fillId="0" borderId="1" xfId="0" applyNumberFormat="1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left" vertical="top" wrapText="1"/>
      <protection locked="0"/>
    </xf>
    <xf numFmtId="0" fontId="14" fillId="0" borderId="1" xfId="0" applyFont="1" applyBorder="1" applyAlignment="1" applyProtection="1">
      <alignment horizontal="left" vertical="top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115" xfId="0" applyFont="1" applyBorder="1" applyAlignment="1">
      <alignment horizontal="center" vertical="center"/>
    </xf>
    <xf numFmtId="0" fontId="14" fillId="0" borderId="116" xfId="0" applyFont="1" applyBorder="1" applyAlignment="1">
      <alignment horizontal="center" vertical="center"/>
    </xf>
    <xf numFmtId="3" fontId="14" fillId="0" borderId="115" xfId="0" applyNumberFormat="1" applyFont="1" applyBorder="1" applyAlignment="1">
      <alignment horizontal="center" vertical="center"/>
    </xf>
    <xf numFmtId="3" fontId="14" fillId="0" borderId="120" xfId="0" applyNumberFormat="1" applyFont="1" applyBorder="1" applyAlignment="1">
      <alignment horizontal="center" vertical="center"/>
    </xf>
    <xf numFmtId="3" fontId="14" fillId="0" borderId="116" xfId="0" applyNumberFormat="1" applyFont="1" applyBorder="1" applyAlignment="1">
      <alignment horizontal="center" vertical="center"/>
    </xf>
    <xf numFmtId="3" fontId="14" fillId="0" borderId="94" xfId="0" applyNumberFormat="1" applyFont="1" applyBorder="1" applyAlignment="1">
      <alignment horizontal="center" vertical="center" wrapText="1"/>
    </xf>
    <xf numFmtId="3" fontId="15" fillId="0" borderId="94" xfId="0" applyNumberFormat="1" applyFont="1" applyBorder="1" applyAlignment="1">
      <alignment horizontal="left" vertical="center"/>
    </xf>
    <xf numFmtId="3" fontId="15" fillId="0" borderId="94" xfId="0" applyNumberFormat="1" applyFont="1" applyBorder="1" applyAlignment="1">
      <alignment horizontal="center" vertical="top"/>
    </xf>
    <xf numFmtId="3" fontId="17" fillId="0" borderId="118" xfId="0" applyNumberFormat="1" applyFont="1" applyBorder="1" applyAlignment="1">
      <alignment horizontal="left" vertical="top" wrapText="1"/>
    </xf>
    <xf numFmtId="3" fontId="17" fillId="0" borderId="119" xfId="0" applyNumberFormat="1" applyFont="1" applyBorder="1" applyAlignment="1">
      <alignment horizontal="left" vertical="top" wrapText="1"/>
    </xf>
    <xf numFmtId="3" fontId="14" fillId="0" borderId="118" xfId="0" applyNumberFormat="1" applyFont="1" applyBorder="1" applyAlignment="1">
      <alignment horizontal="left" vertical="top"/>
    </xf>
    <xf numFmtId="3" fontId="14" fillId="0" borderId="119" xfId="0" applyNumberFormat="1" applyFont="1" applyBorder="1" applyAlignment="1">
      <alignment horizontal="left" vertical="top"/>
    </xf>
    <xf numFmtId="3" fontId="14" fillId="0" borderId="118" xfId="0" applyNumberFormat="1" applyFont="1" applyBorder="1" applyAlignment="1">
      <alignment horizontal="left" vertical="top" wrapText="1"/>
    </xf>
    <xf numFmtId="3" fontId="14" fillId="0" borderId="119" xfId="0" applyNumberFormat="1" applyFont="1" applyBorder="1" applyAlignment="1">
      <alignment horizontal="left" vertical="top" wrapText="1"/>
    </xf>
    <xf numFmtId="3" fontId="16" fillId="0" borderId="1" xfId="0" applyNumberFormat="1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center" vertical="top"/>
    </xf>
    <xf numFmtId="3" fontId="15" fillId="0" borderId="94" xfId="0" applyNumberFormat="1" applyFont="1" applyBorder="1" applyAlignment="1">
      <alignment horizontal="left" vertical="top"/>
    </xf>
    <xf numFmtId="3" fontId="14" fillId="0" borderId="94" xfId="0" applyNumberFormat="1" applyFont="1" applyBorder="1" applyAlignment="1">
      <alignment horizontal="center" vertical="top"/>
    </xf>
    <xf numFmtId="3" fontId="16" fillId="0" borderId="94" xfId="0" applyNumberFormat="1" applyFont="1" applyBorder="1" applyAlignment="1">
      <alignment horizontal="center" vertical="top"/>
    </xf>
    <xf numFmtId="3" fontId="15" fillId="0" borderId="94" xfId="0" applyNumberFormat="1" applyFont="1" applyBorder="1" applyAlignment="1">
      <alignment horizontal="left" vertical="top" wrapText="1"/>
    </xf>
    <xf numFmtId="1" fontId="14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left" vertical="center"/>
    </xf>
    <xf numFmtId="3" fontId="15" fillId="0" borderId="0" xfId="0" applyNumberFormat="1" applyFont="1" applyAlignment="1" applyProtection="1">
      <alignment horizontal="center" vertical="center"/>
      <protection locked="0"/>
    </xf>
    <xf numFmtId="3" fontId="15" fillId="0" borderId="72" xfId="0" applyNumberFormat="1" applyFont="1" applyBorder="1" applyAlignment="1">
      <alignment horizontal="left" vertical="center"/>
    </xf>
    <xf numFmtId="3" fontId="10" fillId="0" borderId="0" xfId="0" applyNumberFormat="1" applyFont="1" applyAlignment="1" applyProtection="1">
      <alignment horizontal="center" vertical="top" wrapText="1"/>
      <protection locked="0"/>
    </xf>
    <xf numFmtId="14" fontId="24" fillId="0" borderId="0" xfId="0" applyNumberFormat="1" applyFont="1" applyAlignment="1" applyProtection="1">
      <alignment horizontal="center" vertical="center"/>
      <protection locked="0"/>
    </xf>
    <xf numFmtId="3" fontId="6" fillId="0" borderId="0" xfId="0" applyNumberFormat="1" applyFont="1" applyAlignment="1">
      <alignment horizontal="center"/>
    </xf>
    <xf numFmtId="3" fontId="10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top" wrapText="1"/>
    </xf>
    <xf numFmtId="14" fontId="2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/>
    </xf>
    <xf numFmtId="3" fontId="6" fillId="0" borderId="70" xfId="0" applyNumberFormat="1" applyFont="1" applyBorder="1" applyAlignment="1">
      <alignment horizontal="center" vertical="center"/>
    </xf>
    <xf numFmtId="3" fontId="6" fillId="0" borderId="68" xfId="0" applyNumberFormat="1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2" fillId="0" borderId="80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 wrapText="1"/>
    </xf>
    <xf numFmtId="0" fontId="2" fillId="0" borderId="104" xfId="0" applyFont="1" applyBorder="1" applyAlignment="1">
      <alignment horizontal="center" vertical="center" wrapText="1"/>
    </xf>
    <xf numFmtId="0" fontId="2" fillId="0" borderId="78" xfId="0" applyFont="1" applyBorder="1" applyAlignment="1">
      <alignment horizontal="center" vertical="center" wrapText="1"/>
    </xf>
    <xf numFmtId="3" fontId="1" fillId="0" borderId="49" xfId="0" applyNumberFormat="1" applyFont="1" applyBorder="1" applyAlignment="1">
      <alignment horizontal="center" vertical="center" wrapText="1"/>
    </xf>
    <xf numFmtId="3" fontId="1" fillId="0" borderId="40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left" vertical="center"/>
    </xf>
    <xf numFmtId="3" fontId="2" fillId="0" borderId="80" xfId="0" applyNumberFormat="1" applyFont="1" applyBorder="1" applyAlignment="1">
      <alignment horizontal="center" vertical="center"/>
    </xf>
    <xf numFmtId="3" fontId="2" fillId="0" borderId="76" xfId="0" applyNumberFormat="1" applyFont="1" applyBorder="1" applyAlignment="1">
      <alignment horizontal="center" vertical="center"/>
    </xf>
    <xf numFmtId="3" fontId="6" fillId="0" borderId="44" xfId="0" applyNumberFormat="1" applyFont="1" applyBorder="1" applyAlignment="1">
      <alignment horizontal="center" vertical="center"/>
    </xf>
    <xf numFmtId="3" fontId="6" fillId="0" borderId="110" xfId="0" applyNumberFormat="1" applyFont="1" applyBorder="1" applyAlignment="1">
      <alignment horizontal="center" vertical="center"/>
    </xf>
    <xf numFmtId="0" fontId="4" fillId="0" borderId="71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3" fontId="1" fillId="0" borderId="45" xfId="0" applyNumberFormat="1" applyFont="1" applyBorder="1" applyAlignment="1">
      <alignment horizontal="center" vertical="center" wrapText="1"/>
    </xf>
    <xf numFmtId="3" fontId="1" fillId="0" borderId="46" xfId="0" applyNumberFormat="1" applyFont="1" applyBorder="1" applyAlignment="1">
      <alignment horizontal="center" vertical="center" wrapText="1"/>
    </xf>
    <xf numFmtId="3" fontId="1" fillId="0" borderId="112" xfId="0" applyNumberFormat="1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9" fontId="1" fillId="0" borderId="50" xfId="0" applyNumberFormat="1" applyFont="1" applyBorder="1" applyAlignment="1">
      <alignment horizontal="center" vertical="center" wrapText="1"/>
    </xf>
    <xf numFmtId="9" fontId="1" fillId="0" borderId="58" xfId="0" applyNumberFormat="1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9" xfId="0" applyFont="1" applyBorder="1" applyAlignment="1">
      <alignment horizontal="center" vertical="center" wrapText="1"/>
    </xf>
    <xf numFmtId="0" fontId="2" fillId="0" borderId="86" xfId="0" applyFont="1" applyBorder="1" applyAlignment="1">
      <alignment horizontal="center" vertical="center" wrapText="1"/>
    </xf>
    <xf numFmtId="3" fontId="2" fillId="0" borderId="55" xfId="0" applyNumberFormat="1" applyFont="1" applyBorder="1" applyAlignment="1">
      <alignment horizontal="center" vertical="center" wrapText="1"/>
    </xf>
    <xf numFmtId="3" fontId="2" fillId="0" borderId="100" xfId="0" applyNumberFormat="1" applyFont="1" applyBorder="1" applyAlignment="1">
      <alignment horizontal="center" vertical="center" wrapText="1"/>
    </xf>
    <xf numFmtId="3" fontId="2" fillId="0" borderId="49" xfId="0" applyNumberFormat="1" applyFont="1" applyBorder="1" applyAlignment="1">
      <alignment horizontal="center" vertical="center" wrapText="1"/>
    </xf>
    <xf numFmtId="3" fontId="2" fillId="0" borderId="40" xfId="0" applyNumberFormat="1" applyFont="1" applyBorder="1" applyAlignment="1">
      <alignment horizontal="center" vertical="center" wrapText="1"/>
    </xf>
    <xf numFmtId="3" fontId="2" fillId="0" borderId="42" xfId="0" applyNumberFormat="1" applyFont="1" applyBorder="1" applyAlignment="1">
      <alignment horizontal="center" vertical="center" wrapText="1"/>
    </xf>
    <xf numFmtId="3" fontId="2" fillId="0" borderId="69" xfId="0" applyNumberFormat="1" applyFont="1" applyBorder="1" applyAlignment="1">
      <alignment horizontal="center" vertical="center" wrapText="1"/>
    </xf>
    <xf numFmtId="0" fontId="2" fillId="0" borderId="78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</cellXfs>
  <cellStyles count="6">
    <cellStyle name="Hyperlink" xfId="5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Pourcentage" xfId="1" builtinId="5"/>
  </cellStyles>
  <dxfs count="7"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3" formatCode="#,##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</dxfs>
  <tableStyles count="0" defaultTableStyle="TableStyleMedium2" defaultPivotStyle="PivotStyleLight16"/>
  <colors>
    <mruColors>
      <color rgb="FFFF0000"/>
      <color rgb="FF00FF00"/>
      <color rgb="FFFFFFFF"/>
      <color rgb="FFD1D1D1"/>
      <color rgb="FF51AF67"/>
      <color rgb="FFF61F08"/>
      <color rgb="FFFF2525"/>
      <color rgb="FF51D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2314933</xdr:colOff>
      <xdr:row>3</xdr:row>
      <xdr:rowOff>66832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23F81FF-E322-174A-8184-0BAED81A1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575"/>
          <a:ext cx="2583261" cy="11272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76200</xdr:rowOff>
    </xdr:from>
    <xdr:ext cx="514350" cy="380999"/>
    <xdr:pic>
      <xdr:nvPicPr>
        <xdr:cNvPr id="2" name="Image 1">
          <a:extLst>
            <a:ext uri="{FF2B5EF4-FFF2-40B4-BE49-F238E27FC236}">
              <a16:creationId xmlns:a16="http://schemas.microsoft.com/office/drawing/2014/main" id="{63139262-A211-49F7-8B7D-E44A1F846D0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514350" cy="380999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2</xdr:col>
      <xdr:colOff>257177</xdr:colOff>
      <xdr:row>0</xdr:row>
      <xdr:rowOff>238125</xdr:rowOff>
    </xdr:from>
    <xdr:to>
      <xdr:col>3</xdr:col>
      <xdr:colOff>685801</xdr:colOff>
      <xdr:row>0</xdr:row>
      <xdr:rowOff>283844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6982677-43AB-441D-B907-4BE0D07486FD}"/>
            </a:ext>
          </a:extLst>
        </xdr:cNvPr>
        <xdr:cNvGrpSpPr/>
      </xdr:nvGrpSpPr>
      <xdr:grpSpPr bwMode="auto">
        <a:xfrm>
          <a:off x="2124077" y="238125"/>
          <a:ext cx="1190624" cy="45719"/>
          <a:chOff x="0" y="0"/>
          <a:chExt cx="22126" cy="1924"/>
        </a:xfrm>
      </xdr:grpSpPr>
      <xdr:sp macro="" textlink="">
        <xdr:nvSpPr>
          <xdr:cNvPr id="4" name="Zone de texte 7">
            <a:extLst>
              <a:ext uri="{FF2B5EF4-FFF2-40B4-BE49-F238E27FC236}">
                <a16:creationId xmlns:a16="http://schemas.microsoft.com/office/drawing/2014/main" id="{C52716AC-74BD-41C1-BE48-22688D8EF5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7194" cy="1924"/>
          </a:xfrm>
          <a:prstGeom prst="rect">
            <a:avLst/>
          </a:prstGeom>
          <a:solidFill>
            <a:srgbClr val="70AD47"/>
          </a:solidFill>
          <a:ln>
            <a:noFill/>
          </a:ln>
          <a:extLst>
            <a:ext uri="{91240B29-F687-4F45-9708-019B960494DF}">
              <a14:hiddenLine xmlns:a14="http://schemas.microsoft.com/office/drawing/2010/main" w="63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91440" tIns="45720" rIns="91440" bIns="45720" anchor="t" upright="1"/>
          <a:lstStyle/>
          <a:p>
            <a:pPr>
              <a:spcAft>
                <a:spcPts val="0"/>
              </a:spcAft>
            </a:pPr>
            <a:r>
              <a:rPr lang="fr-FR" sz="1000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fr-FR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7257C015-1BE5-405F-BE51-422886387F49}"/>
              </a:ext>
            </a:extLst>
          </xdr:cNvPr>
          <xdr:cNvGrpSpPr>
            <a:grpSpLocks/>
          </xdr:cNvGrpSpPr>
        </xdr:nvGrpSpPr>
        <xdr:grpSpPr bwMode="auto">
          <a:xfrm>
            <a:off x="7143" y="0"/>
            <a:ext cx="14983" cy="1924"/>
            <a:chOff x="7143" y="0"/>
            <a:chExt cx="14982" cy="1924"/>
          </a:xfrm>
        </xdr:grpSpPr>
        <xdr:sp macro="" textlink="">
          <xdr:nvSpPr>
            <xdr:cNvPr id="6" name="Zone de texte 8">
              <a:extLst>
                <a:ext uri="{FF2B5EF4-FFF2-40B4-BE49-F238E27FC236}">
                  <a16:creationId xmlns:a16="http://schemas.microsoft.com/office/drawing/2014/main" id="{A5A21261-14A2-4645-AAA3-EF0802688B39}"/>
                </a:ext>
              </a:extLst>
            </xdr:cNvPr>
            <xdr:cNvSpPr txBox="1">
              <a:spLocks noChangeArrowheads="1"/>
            </xdr:cNvSpPr>
          </xdr:nvSpPr>
          <xdr:spPr bwMode="auto">
            <a:xfrm flipV="1">
              <a:off x="7143" y="0"/>
              <a:ext cx="14982" cy="953"/>
            </a:xfrm>
            <a:prstGeom prst="rect">
              <a:avLst/>
            </a:prstGeom>
            <a:solidFill>
              <a:srgbClr val="FFFF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31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square" lIns="91440" tIns="45720" rIns="91440" bIns="45720" anchor="t" upright="1"/>
            <a:lstStyle/>
            <a:p>
              <a:pPr>
                <a:spcAft>
                  <a:spcPts val="0"/>
                </a:spcAft>
              </a:pPr>
              <a:r>
                <a:rPr lang="fr-FR" sz="1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 </a:t>
              </a:r>
              <a:endParaRPr lang="fr-F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endParaRPr>
            </a:p>
          </xdr:txBody>
        </xdr:sp>
        <xdr:sp macro="" textlink="">
          <xdr:nvSpPr>
            <xdr:cNvPr id="7" name="Zone de texte 10">
              <a:extLst>
                <a:ext uri="{FF2B5EF4-FFF2-40B4-BE49-F238E27FC236}">
                  <a16:creationId xmlns:a16="http://schemas.microsoft.com/office/drawing/2014/main" id="{E2CDAB39-C962-4111-8BCA-E16455614484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143" y="952"/>
              <a:ext cx="14982" cy="972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635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square" lIns="91440" tIns="45720" rIns="91440" bIns="45720" anchor="t" upright="1"/>
            <a:lstStyle/>
            <a:p>
              <a:pPr>
                <a:spcAft>
                  <a:spcPts val="0"/>
                </a:spcAft>
              </a:pPr>
              <a:r>
                <a:rPr lang="fr-FR" sz="1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 </a:t>
              </a:r>
              <a:endParaRPr lang="fr-F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endParaRP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152400</xdr:rowOff>
    </xdr:from>
    <xdr:to>
      <xdr:col>2</xdr:col>
      <xdr:colOff>0</xdr:colOff>
      <xdr:row>0</xdr:row>
      <xdr:rowOff>198119</xdr:rowOff>
    </xdr:to>
    <xdr:grpSp>
      <xdr:nvGrpSpPr>
        <xdr:cNvPr id="47" name="Groupe 46">
          <a:extLst>
            <a:ext uri="{FF2B5EF4-FFF2-40B4-BE49-F238E27FC236}">
              <a16:creationId xmlns:a16="http://schemas.microsoft.com/office/drawing/2014/main" id="{4E607DD1-EE7F-43F7-BD58-D18B0EDACE0A}"/>
            </a:ext>
          </a:extLst>
        </xdr:cNvPr>
        <xdr:cNvGrpSpPr/>
      </xdr:nvGrpSpPr>
      <xdr:grpSpPr bwMode="auto">
        <a:xfrm>
          <a:off x="933450" y="152400"/>
          <a:ext cx="0" cy="45719"/>
          <a:chOff x="0" y="0"/>
          <a:chExt cx="22126" cy="1924"/>
        </a:xfrm>
      </xdr:grpSpPr>
      <xdr:sp macro="" textlink="">
        <xdr:nvSpPr>
          <xdr:cNvPr id="48" name="Zone de texte 7">
            <a:extLst>
              <a:ext uri="{FF2B5EF4-FFF2-40B4-BE49-F238E27FC236}">
                <a16:creationId xmlns:a16="http://schemas.microsoft.com/office/drawing/2014/main" id="{FD58F762-1122-429C-B009-630422AA33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7194" cy="1924"/>
          </a:xfrm>
          <a:prstGeom prst="rect">
            <a:avLst/>
          </a:prstGeom>
          <a:solidFill>
            <a:srgbClr val="70AD47"/>
          </a:solidFill>
          <a:ln>
            <a:noFill/>
          </a:ln>
          <a:extLst>
            <a:ext uri="{91240B29-F687-4F45-9708-019B960494DF}">
              <a14:hiddenLine xmlns:a14="http://schemas.microsoft.com/office/drawing/2010/main" w="63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91440" tIns="45720" rIns="91440" bIns="45720" anchor="t" upright="1"/>
          <a:lstStyle/>
          <a:p>
            <a:pPr>
              <a:spcAft>
                <a:spcPts val="0"/>
              </a:spcAft>
            </a:pPr>
            <a:r>
              <a:rPr lang="fr-FR" sz="1000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fr-FR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grpSp>
        <xdr:nvGrpSpPr>
          <xdr:cNvPr id="49" name="Groupe 48">
            <a:extLst>
              <a:ext uri="{FF2B5EF4-FFF2-40B4-BE49-F238E27FC236}">
                <a16:creationId xmlns:a16="http://schemas.microsoft.com/office/drawing/2014/main" id="{DC783344-55D9-4C07-9FA0-B46DA0D15522}"/>
              </a:ext>
            </a:extLst>
          </xdr:cNvPr>
          <xdr:cNvGrpSpPr>
            <a:grpSpLocks/>
          </xdr:cNvGrpSpPr>
        </xdr:nvGrpSpPr>
        <xdr:grpSpPr bwMode="auto">
          <a:xfrm>
            <a:off x="7143" y="0"/>
            <a:ext cx="14983" cy="1924"/>
            <a:chOff x="7143" y="0"/>
            <a:chExt cx="14982" cy="1924"/>
          </a:xfrm>
        </xdr:grpSpPr>
        <xdr:sp macro="" textlink="">
          <xdr:nvSpPr>
            <xdr:cNvPr id="50" name="Zone de texte 8">
              <a:extLst>
                <a:ext uri="{FF2B5EF4-FFF2-40B4-BE49-F238E27FC236}">
                  <a16:creationId xmlns:a16="http://schemas.microsoft.com/office/drawing/2014/main" id="{FE0DA6F8-45D9-470E-BED1-6F7ECB3CD496}"/>
                </a:ext>
              </a:extLst>
            </xdr:cNvPr>
            <xdr:cNvSpPr txBox="1">
              <a:spLocks noChangeArrowheads="1"/>
            </xdr:cNvSpPr>
          </xdr:nvSpPr>
          <xdr:spPr bwMode="auto">
            <a:xfrm flipV="1">
              <a:off x="7143" y="0"/>
              <a:ext cx="14982" cy="953"/>
            </a:xfrm>
            <a:prstGeom prst="rect">
              <a:avLst/>
            </a:prstGeom>
            <a:solidFill>
              <a:srgbClr val="FFFF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31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square" lIns="91440" tIns="45720" rIns="91440" bIns="45720" anchor="t" upright="1"/>
            <a:lstStyle/>
            <a:p>
              <a:pPr>
                <a:spcAft>
                  <a:spcPts val="0"/>
                </a:spcAft>
              </a:pPr>
              <a:r>
                <a:rPr lang="fr-FR" sz="1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 </a:t>
              </a:r>
              <a:endParaRPr lang="fr-F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endParaRPr>
            </a:p>
          </xdr:txBody>
        </xdr:sp>
        <xdr:sp macro="" textlink="">
          <xdr:nvSpPr>
            <xdr:cNvPr id="51" name="Zone de texte 10">
              <a:extLst>
                <a:ext uri="{FF2B5EF4-FFF2-40B4-BE49-F238E27FC236}">
                  <a16:creationId xmlns:a16="http://schemas.microsoft.com/office/drawing/2014/main" id="{F38AAE1F-F2CD-4128-9D2C-33D3EC748A14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143" y="952"/>
              <a:ext cx="14982" cy="972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635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square" lIns="91440" tIns="45720" rIns="91440" bIns="45720" anchor="t" upright="1"/>
            <a:lstStyle/>
            <a:p>
              <a:pPr>
                <a:spcAft>
                  <a:spcPts val="0"/>
                </a:spcAft>
              </a:pPr>
              <a:r>
                <a:rPr lang="fr-FR" sz="1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 </a:t>
              </a:r>
              <a:endParaRPr lang="fr-F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endParaRPr>
            </a:p>
          </xdr:txBody>
        </xdr:sp>
      </xdr:grpSp>
    </xdr:grpSp>
    <xdr:clientData/>
  </xdr:twoCellAnchor>
  <xdr:oneCellAnchor>
    <xdr:from>
      <xdr:col>0</xdr:col>
      <xdr:colOff>38100</xdr:colOff>
      <xdr:row>0</xdr:row>
      <xdr:rowOff>114300</xdr:rowOff>
    </xdr:from>
    <xdr:ext cx="352425" cy="342899"/>
    <xdr:pic>
      <xdr:nvPicPr>
        <xdr:cNvPr id="52" name="Image 51">
          <a:extLst>
            <a:ext uri="{FF2B5EF4-FFF2-40B4-BE49-F238E27FC236}">
              <a16:creationId xmlns:a16="http://schemas.microsoft.com/office/drawing/2014/main" id="{11C16A97-A2EB-4AE1-A5EF-2F1256CAAB4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14300"/>
          <a:ext cx="352425" cy="342899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2</xdr:col>
      <xdr:colOff>1143000</xdr:colOff>
      <xdr:row>0</xdr:row>
      <xdr:rowOff>276225</xdr:rowOff>
    </xdr:from>
    <xdr:to>
      <xdr:col>2</xdr:col>
      <xdr:colOff>2333624</xdr:colOff>
      <xdr:row>0</xdr:row>
      <xdr:rowOff>323850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A8D6A0F8-0E15-4A19-9BAE-B77F2090D2E3}"/>
            </a:ext>
          </a:extLst>
        </xdr:cNvPr>
        <xdr:cNvGrpSpPr/>
      </xdr:nvGrpSpPr>
      <xdr:grpSpPr bwMode="auto">
        <a:xfrm>
          <a:off x="2076450" y="276225"/>
          <a:ext cx="1190624" cy="47625"/>
          <a:chOff x="0" y="0"/>
          <a:chExt cx="22126" cy="1924"/>
        </a:xfrm>
      </xdr:grpSpPr>
      <xdr:sp macro="" textlink="">
        <xdr:nvSpPr>
          <xdr:cNvPr id="6" name="Zone de texte 7">
            <a:extLst>
              <a:ext uri="{FF2B5EF4-FFF2-40B4-BE49-F238E27FC236}">
                <a16:creationId xmlns:a16="http://schemas.microsoft.com/office/drawing/2014/main" id="{A88F6A7A-A4A3-573F-CAEE-09F20766EB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7194" cy="1924"/>
          </a:xfrm>
          <a:prstGeom prst="rect">
            <a:avLst/>
          </a:prstGeom>
          <a:solidFill>
            <a:srgbClr val="70AD47"/>
          </a:solidFill>
          <a:ln>
            <a:noFill/>
          </a:ln>
          <a:extLst>
            <a:ext uri="{91240B29-F687-4F45-9708-019B960494DF}">
              <a14:hiddenLine xmlns:a14="http://schemas.microsoft.com/office/drawing/2010/main" w="63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91440" tIns="45720" rIns="91440" bIns="45720" anchor="t" upright="1"/>
          <a:lstStyle/>
          <a:p>
            <a:pPr>
              <a:spcAft>
                <a:spcPts val="0"/>
              </a:spcAft>
            </a:pPr>
            <a:r>
              <a:rPr lang="fr-FR" sz="1000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fr-FR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grpSp>
        <xdr:nvGrpSpPr>
          <xdr:cNvPr id="7" name="Groupe 6">
            <a:extLst>
              <a:ext uri="{FF2B5EF4-FFF2-40B4-BE49-F238E27FC236}">
                <a16:creationId xmlns:a16="http://schemas.microsoft.com/office/drawing/2014/main" id="{C0A5F4B4-E480-C6F8-98CE-AAB46AA3C9EA}"/>
              </a:ext>
            </a:extLst>
          </xdr:cNvPr>
          <xdr:cNvGrpSpPr>
            <a:grpSpLocks/>
          </xdr:cNvGrpSpPr>
        </xdr:nvGrpSpPr>
        <xdr:grpSpPr bwMode="auto">
          <a:xfrm>
            <a:off x="7143" y="0"/>
            <a:ext cx="14983" cy="1924"/>
            <a:chOff x="7143" y="0"/>
            <a:chExt cx="14982" cy="1924"/>
          </a:xfrm>
        </xdr:grpSpPr>
        <xdr:sp macro="" textlink="">
          <xdr:nvSpPr>
            <xdr:cNvPr id="8" name="Zone de texte 8">
              <a:extLst>
                <a:ext uri="{FF2B5EF4-FFF2-40B4-BE49-F238E27FC236}">
                  <a16:creationId xmlns:a16="http://schemas.microsoft.com/office/drawing/2014/main" id="{1E22BE12-41B3-BB09-351F-5EC5F2F0F8A2}"/>
                </a:ext>
              </a:extLst>
            </xdr:cNvPr>
            <xdr:cNvSpPr txBox="1">
              <a:spLocks noChangeArrowheads="1"/>
            </xdr:cNvSpPr>
          </xdr:nvSpPr>
          <xdr:spPr bwMode="auto">
            <a:xfrm flipV="1">
              <a:off x="7143" y="0"/>
              <a:ext cx="14982" cy="953"/>
            </a:xfrm>
            <a:prstGeom prst="rect">
              <a:avLst/>
            </a:prstGeom>
            <a:solidFill>
              <a:srgbClr val="FFFF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31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square" lIns="91440" tIns="45720" rIns="91440" bIns="45720" anchor="t" upright="1"/>
            <a:lstStyle/>
            <a:p>
              <a:pPr>
                <a:spcAft>
                  <a:spcPts val="0"/>
                </a:spcAft>
              </a:pPr>
              <a:r>
                <a:rPr lang="fr-FR" sz="1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 </a:t>
              </a:r>
              <a:endParaRPr lang="fr-F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endParaRPr>
            </a:p>
          </xdr:txBody>
        </xdr:sp>
        <xdr:sp macro="" textlink="">
          <xdr:nvSpPr>
            <xdr:cNvPr id="9" name="Zone de texte 10">
              <a:extLst>
                <a:ext uri="{FF2B5EF4-FFF2-40B4-BE49-F238E27FC236}">
                  <a16:creationId xmlns:a16="http://schemas.microsoft.com/office/drawing/2014/main" id="{01069274-08A0-6926-39AF-78E49157511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143" y="952"/>
              <a:ext cx="14982" cy="972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635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square" lIns="91440" tIns="45720" rIns="91440" bIns="45720" anchor="t" upright="1"/>
            <a:lstStyle/>
            <a:p>
              <a:pPr>
                <a:spcAft>
                  <a:spcPts val="0"/>
                </a:spcAft>
              </a:pPr>
              <a:r>
                <a:rPr lang="fr-FR" sz="1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 </a:t>
              </a:r>
              <a:endParaRPr lang="fr-F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endParaRPr>
            </a:p>
          </xdr:txBody>
        </xdr: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52048</xdr:colOff>
      <xdr:row>0</xdr:row>
      <xdr:rowOff>88106</xdr:rowOff>
    </xdr:from>
    <xdr:to>
      <xdr:col>0</xdr:col>
      <xdr:colOff>569800</xdr:colOff>
      <xdr:row>0</xdr:row>
      <xdr:rowOff>493259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59379A8-D5FE-4E2C-B355-6D1A4F5B8B3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8" y="88106"/>
          <a:ext cx="517752" cy="40515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946719</xdr:colOff>
      <xdr:row>0</xdr:row>
      <xdr:rowOff>146958</xdr:rowOff>
    </xdr:from>
    <xdr:to>
      <xdr:col>2</xdr:col>
      <xdr:colOff>2038012</xdr:colOff>
      <xdr:row>0</xdr:row>
      <xdr:rowOff>192677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C331BBB-9523-4D24-9F5C-BA76EBAED1C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732" y="146958"/>
          <a:ext cx="1091293" cy="457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114300</xdr:rowOff>
    </xdr:from>
    <xdr:to>
      <xdr:col>0</xdr:col>
      <xdr:colOff>627809</xdr:colOff>
      <xdr:row>0</xdr:row>
      <xdr:rowOff>447675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2BC13CC-179B-4C4D-A2B3-17432DF1FD3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14300"/>
          <a:ext cx="552450" cy="333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1057275</xdr:colOff>
      <xdr:row>0</xdr:row>
      <xdr:rowOff>133349</xdr:rowOff>
    </xdr:from>
    <xdr:to>
      <xdr:col>2</xdr:col>
      <xdr:colOff>2390775</xdr:colOff>
      <xdr:row>0</xdr:row>
      <xdr:rowOff>209550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769CF868-1883-4730-B34F-25DD8A3D05A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33349"/>
          <a:ext cx="1333500" cy="762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C6C173-7136-480A-9116-CC2D64B7FB5E}" name="tClcam" displayName="tClcam" ref="A2:E104" totalsRowShown="0" headerRowDxfId="6" dataDxfId="5">
  <autoFilter ref="A2:E104" xr:uid="{0EA1DE09-D5B4-4064-8461-1F8C68A877B2}"/>
  <tableColumns count="5">
    <tableColumn id="1" xr3:uid="{C2B5D7FB-2648-4CFB-8F07-FB82DAA72408}" name="Date" dataDxfId="4"/>
    <tableColumn id="2" xr3:uid="{0446CCC3-583C-4031-A30B-71B83DD0D1E0}" name="Désignation de l’opération" dataDxfId="3"/>
    <tableColumn id="3" xr3:uid="{25F8713A-344B-460D-A128-5DEFE4494379}" name="Débit" dataDxfId="2"/>
    <tableColumn id="4" xr3:uid="{DC2ED2F2-76F7-41D6-88AA-49BBD6EF46C6}" name="Crédit" dataDxfId="1"/>
    <tableColumn id="5" xr3:uid="{8FCE57A6-B228-4304-A5CA-2E9927095FA9}" name="Solde" dataDxfId="0">
      <calculatedColumnFormula>SUM(E2,-C3,D3)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FF024-B2C8-4938-87EB-2E287FA1133D}">
  <sheetPr>
    <tabColor theme="9" tint="0.59999389629810485"/>
  </sheetPr>
  <dimension ref="A1:N104"/>
  <sheetViews>
    <sheetView showGridLines="0" zoomScaleNormal="100" zoomScaleSheetLayoutView="100" workbookViewId="0">
      <selection activeCell="L15" sqref="L15"/>
    </sheetView>
  </sheetViews>
  <sheetFormatPr baseColWidth="10" defaultColWidth="11.42578125" defaultRowHeight="15" x14ac:dyDescent="0.25"/>
  <cols>
    <col min="1" max="1" width="10.7109375" style="659" bestFit="1" customWidth="1"/>
    <col min="2" max="2" width="46.28515625" style="660" customWidth="1"/>
    <col min="3" max="3" width="11.7109375" style="661" customWidth="1"/>
    <col min="4" max="4" width="10.7109375" style="662" customWidth="1"/>
    <col min="5" max="5" width="11.7109375" style="660" customWidth="1"/>
    <col min="6" max="6" width="17.28515625" style="647" bestFit="1" customWidth="1"/>
    <col min="7" max="7" width="11.42578125" style="647"/>
    <col min="15" max="16384" width="11.42578125" style="647"/>
  </cols>
  <sheetData>
    <row r="1" spans="1:9" ht="18.75" customHeight="1" x14ac:dyDescent="0.25">
      <c r="A1" s="644" t="s">
        <v>168</v>
      </c>
      <c r="B1" s="645"/>
      <c r="C1" s="645"/>
      <c r="D1" s="645"/>
      <c r="E1" s="646"/>
    </row>
    <row r="2" spans="1:9" ht="19.5" customHeight="1" x14ac:dyDescent="0.25">
      <c r="A2" s="648" t="s">
        <v>106</v>
      </c>
      <c r="B2" s="649" t="s">
        <v>169</v>
      </c>
      <c r="C2" s="650" t="s">
        <v>170</v>
      </c>
      <c r="D2" s="650" t="s">
        <v>171</v>
      </c>
      <c r="E2" s="649" t="s">
        <v>43</v>
      </c>
    </row>
    <row r="3" spans="1:9" ht="15" customHeight="1" x14ac:dyDescent="0.25">
      <c r="A3" s="648">
        <v>45170</v>
      </c>
      <c r="B3" s="651" t="s">
        <v>43</v>
      </c>
      <c r="C3" s="649"/>
      <c r="D3" s="649">
        <v>9051</v>
      </c>
      <c r="E3" s="652">
        <f t="shared" ref="E3:E66" si="0">SUM(E2,-C3,D3)</f>
        <v>9051</v>
      </c>
    </row>
    <row r="4" spans="1:9" ht="15" customHeight="1" x14ac:dyDescent="0.25">
      <c r="A4" s="648">
        <v>45191</v>
      </c>
      <c r="B4" s="651" t="s">
        <v>262</v>
      </c>
      <c r="C4" s="649"/>
      <c r="D4" s="649">
        <v>330500</v>
      </c>
      <c r="E4" s="652">
        <f t="shared" si="0"/>
        <v>339551</v>
      </c>
    </row>
    <row r="5" spans="1:9" ht="15" customHeight="1" x14ac:dyDescent="0.25">
      <c r="A5" s="648">
        <v>45195</v>
      </c>
      <c r="B5" s="651" t="s">
        <v>262</v>
      </c>
      <c r="C5" s="649"/>
      <c r="D5" s="649">
        <v>23000</v>
      </c>
      <c r="E5" s="652">
        <f t="shared" si="0"/>
        <v>362551</v>
      </c>
      <c r="H5" s="653" t="str">
        <f>"Solde au " &amp; TEXT(DATE(YEAR(MAX(tClcam[Date])), 8, 31),"j mmmm aaaa ---&gt; ")</f>
        <v xml:space="preserve">Solde au j août lundi ---&gt; </v>
      </c>
      <c r="I5" s="654" cm="1">
        <f t="array" ref="I5">_xlfn.LET(
    _xlpm.pl_T, tClcam[],
    _xlpm.pl_D, INDEX(_xlpm.pl_T, , 1),
    _xlpm.decLig, INDEX(ROW(_xlpm.pl_D), 1) - 1,
    _xlpm.derLig, ROWS(_xlpm.pl_D) + _xlpm.decLig,
    _xlpm.dat0, DATE(YEAR(MAX(_xlpm.pl_D)), 8, 31),
    _xlpm.ligD1, _xlfn.XMATCH(TRUE, _xlpm.pl_D = _xlpm.dat0) + _xlpm.decLig,
    _xlpm.ligD2, IFERROR(_xlfn.XMATCH(1, (_xlpm.pl_D &gt; _xlpm.dat0) * (ISNUMBER(_xlpm.pl_D))) + _xlpm.decLig, _xlpm.derLig + 1),
    _xlpm.f, _xlfn._xlws.FILTER(_xlpm.pl_T, (ROW(_xlpm.pl_T) &gt;= _xlpm.ligD1) * (ROW(_xlpm.pl_T) &lt; _xlpm.ligD2)),
    INDEX(_xlpm.f, ROWS(_xlpm.f), 5)
)</f>
        <v>802430</v>
      </c>
    </row>
    <row r="6" spans="1:9" ht="15" customHeight="1" x14ac:dyDescent="0.25">
      <c r="A6" s="648" t="s">
        <v>204</v>
      </c>
      <c r="B6" s="651" t="s">
        <v>296</v>
      </c>
      <c r="C6" s="649">
        <v>196840</v>
      </c>
      <c r="D6" s="649"/>
      <c r="E6" s="652">
        <f t="shared" si="0"/>
        <v>165711</v>
      </c>
    </row>
    <row r="7" spans="1:9" ht="15" customHeight="1" x14ac:dyDescent="0.25">
      <c r="A7" s="648">
        <v>45197</v>
      </c>
      <c r="B7" s="651" t="s">
        <v>296</v>
      </c>
      <c r="C7" s="649">
        <v>117000</v>
      </c>
      <c r="D7" s="649"/>
      <c r="E7" s="652">
        <f t="shared" si="0"/>
        <v>48711</v>
      </c>
    </row>
    <row r="8" spans="1:9" ht="15" customHeight="1" x14ac:dyDescent="0.25">
      <c r="A8" s="648">
        <v>45223</v>
      </c>
      <c r="B8" s="651" t="s">
        <v>262</v>
      </c>
      <c r="C8" s="649"/>
      <c r="D8" s="649">
        <v>197500</v>
      </c>
      <c r="E8" s="652">
        <f t="shared" si="0"/>
        <v>246211</v>
      </c>
    </row>
    <row r="9" spans="1:9" ht="15" customHeight="1" x14ac:dyDescent="0.25">
      <c r="A9" s="648" t="s">
        <v>204</v>
      </c>
      <c r="B9" s="651" t="s">
        <v>296</v>
      </c>
      <c r="C9" s="649">
        <v>68000</v>
      </c>
      <c r="D9" s="649"/>
      <c r="E9" s="652">
        <f t="shared" si="0"/>
        <v>178211</v>
      </c>
    </row>
    <row r="10" spans="1:9" ht="15.75" customHeight="1" x14ac:dyDescent="0.25">
      <c r="A10" s="648" t="s">
        <v>204</v>
      </c>
      <c r="B10" s="651" t="s">
        <v>157</v>
      </c>
      <c r="C10" s="649">
        <v>500</v>
      </c>
      <c r="D10" s="649"/>
      <c r="E10" s="652">
        <f t="shared" si="0"/>
        <v>177711</v>
      </c>
    </row>
    <row r="11" spans="1:9" ht="15" customHeight="1" x14ac:dyDescent="0.25">
      <c r="A11" s="648">
        <v>45252</v>
      </c>
      <c r="B11" s="651" t="s">
        <v>157</v>
      </c>
      <c r="C11" s="649">
        <v>500</v>
      </c>
      <c r="D11" s="649"/>
      <c r="E11" s="652">
        <f t="shared" si="0"/>
        <v>177211</v>
      </c>
      <c r="F11" s="655"/>
    </row>
    <row r="12" spans="1:9" ht="33" customHeight="1" x14ac:dyDescent="0.25">
      <c r="A12" s="648" t="s">
        <v>204</v>
      </c>
      <c r="B12" s="651" t="s">
        <v>299</v>
      </c>
      <c r="C12" s="649"/>
      <c r="D12" s="649">
        <v>325125</v>
      </c>
      <c r="E12" s="652">
        <f t="shared" si="0"/>
        <v>502336</v>
      </c>
    </row>
    <row r="13" spans="1:9" ht="15" customHeight="1" x14ac:dyDescent="0.25">
      <c r="A13" s="648" t="s">
        <v>204</v>
      </c>
      <c r="B13" s="651" t="s">
        <v>300</v>
      </c>
      <c r="C13" s="649">
        <v>1625</v>
      </c>
      <c r="D13" s="649">
        <v>3000</v>
      </c>
      <c r="E13" s="652">
        <f t="shared" si="0"/>
        <v>503711</v>
      </c>
    </row>
    <row r="14" spans="1:9" ht="15" customHeight="1" x14ac:dyDescent="0.25">
      <c r="A14" s="648" t="s">
        <v>204</v>
      </c>
      <c r="B14" s="651" t="s">
        <v>301</v>
      </c>
      <c r="C14" s="649"/>
      <c r="D14" s="649"/>
      <c r="E14" s="652">
        <f t="shared" si="0"/>
        <v>503711</v>
      </c>
    </row>
    <row r="15" spans="1:9" ht="15" customHeight="1" x14ac:dyDescent="0.25">
      <c r="A15" s="648" t="s">
        <v>204</v>
      </c>
      <c r="B15" s="651" t="s">
        <v>262</v>
      </c>
      <c r="C15" s="649"/>
      <c r="D15" s="649">
        <v>1053500</v>
      </c>
      <c r="E15" s="652">
        <f t="shared" si="0"/>
        <v>1557211</v>
      </c>
    </row>
    <row r="16" spans="1:9" ht="15" customHeight="1" x14ac:dyDescent="0.25">
      <c r="A16" s="648" t="s">
        <v>204</v>
      </c>
      <c r="B16" s="651" t="s">
        <v>296</v>
      </c>
      <c r="C16" s="649">
        <v>237425</v>
      </c>
      <c r="D16" s="649"/>
      <c r="E16" s="652">
        <f t="shared" si="0"/>
        <v>1319786</v>
      </c>
      <c r="F16" s="656"/>
    </row>
    <row r="17" spans="1:5" ht="15" customHeight="1" x14ac:dyDescent="0.25">
      <c r="A17" s="648">
        <v>45257</v>
      </c>
      <c r="B17" s="651" t="s">
        <v>302</v>
      </c>
      <c r="C17" s="649">
        <v>508290</v>
      </c>
      <c r="D17" s="649"/>
      <c r="E17" s="652">
        <f t="shared" si="0"/>
        <v>811496</v>
      </c>
    </row>
    <row r="18" spans="1:5" ht="15" customHeight="1" x14ac:dyDescent="0.25">
      <c r="A18" s="648">
        <v>45259</v>
      </c>
      <c r="B18" s="651" t="s">
        <v>265</v>
      </c>
      <c r="C18" s="649">
        <v>295000</v>
      </c>
      <c r="D18" s="649"/>
      <c r="E18" s="652">
        <f t="shared" si="0"/>
        <v>516496</v>
      </c>
    </row>
    <row r="19" spans="1:5" ht="15" customHeight="1" x14ac:dyDescent="0.25">
      <c r="A19" s="648">
        <v>45272</v>
      </c>
      <c r="B19" s="651" t="s">
        <v>296</v>
      </c>
      <c r="C19" s="649">
        <v>223680</v>
      </c>
      <c r="D19" s="649"/>
      <c r="E19" s="652">
        <f t="shared" si="0"/>
        <v>292816</v>
      </c>
    </row>
    <row r="20" spans="1:5" ht="15" customHeight="1" x14ac:dyDescent="0.25">
      <c r="A20" s="648">
        <v>45279</v>
      </c>
      <c r="B20" s="651" t="s">
        <v>262</v>
      </c>
      <c r="C20" s="649"/>
      <c r="D20" s="649">
        <v>43000</v>
      </c>
      <c r="E20" s="652">
        <f t="shared" si="0"/>
        <v>335816</v>
      </c>
    </row>
    <row r="21" spans="1:5" ht="15" customHeight="1" x14ac:dyDescent="0.25">
      <c r="A21" s="648" t="s">
        <v>204</v>
      </c>
      <c r="B21" s="651" t="s">
        <v>296</v>
      </c>
      <c r="C21" s="649">
        <v>47000</v>
      </c>
      <c r="D21" s="649"/>
      <c r="E21" s="652">
        <f t="shared" si="0"/>
        <v>288816</v>
      </c>
    </row>
    <row r="22" spans="1:5" ht="15" customHeight="1" x14ac:dyDescent="0.25">
      <c r="A22" s="648">
        <v>45315</v>
      </c>
      <c r="B22" s="651" t="s">
        <v>262</v>
      </c>
      <c r="C22" s="649"/>
      <c r="D22" s="649">
        <v>505000</v>
      </c>
      <c r="E22" s="652">
        <f t="shared" si="0"/>
        <v>793816</v>
      </c>
    </row>
    <row r="23" spans="1:5" ht="15" customHeight="1" x14ac:dyDescent="0.25">
      <c r="A23" s="648" t="s">
        <v>204</v>
      </c>
      <c r="B23" s="651" t="s">
        <v>266</v>
      </c>
      <c r="C23" s="649"/>
      <c r="D23" s="649">
        <v>151700</v>
      </c>
      <c r="E23" s="652">
        <f t="shared" si="0"/>
        <v>945516</v>
      </c>
    </row>
    <row r="24" spans="1:5" ht="15" customHeight="1" x14ac:dyDescent="0.25">
      <c r="A24" s="648" t="s">
        <v>204</v>
      </c>
      <c r="B24" s="651" t="s">
        <v>296</v>
      </c>
      <c r="C24" s="649">
        <v>178330</v>
      </c>
      <c r="D24" s="649"/>
      <c r="E24" s="652">
        <f t="shared" si="0"/>
        <v>767186</v>
      </c>
    </row>
    <row r="25" spans="1:5" ht="15" customHeight="1" x14ac:dyDescent="0.25">
      <c r="A25" s="648">
        <v>45335</v>
      </c>
      <c r="B25" s="651" t="s">
        <v>296</v>
      </c>
      <c r="C25" s="649">
        <v>271700</v>
      </c>
      <c r="D25" s="649"/>
      <c r="E25" s="652">
        <f t="shared" si="0"/>
        <v>495486</v>
      </c>
    </row>
    <row r="26" spans="1:5" x14ac:dyDescent="0.25">
      <c r="A26" s="648">
        <v>45348</v>
      </c>
      <c r="B26" s="657" t="s">
        <v>262</v>
      </c>
      <c r="C26" s="650"/>
      <c r="D26" s="650">
        <v>30800</v>
      </c>
      <c r="E26" s="652">
        <f t="shared" si="0"/>
        <v>526286</v>
      </c>
    </row>
    <row r="27" spans="1:5" x14ac:dyDescent="0.25">
      <c r="A27" s="648" t="s">
        <v>204</v>
      </c>
      <c r="B27" s="657" t="s">
        <v>296</v>
      </c>
      <c r="C27" s="650">
        <v>45000</v>
      </c>
      <c r="D27" s="650"/>
      <c r="E27" s="652">
        <f t="shared" si="0"/>
        <v>481286</v>
      </c>
    </row>
    <row r="28" spans="1:5" x14ac:dyDescent="0.25">
      <c r="A28" s="648" t="s">
        <v>204</v>
      </c>
      <c r="B28" s="657" t="s">
        <v>296</v>
      </c>
      <c r="C28" s="650">
        <v>54000</v>
      </c>
      <c r="D28" s="650"/>
      <c r="E28" s="652">
        <f t="shared" si="0"/>
        <v>427286</v>
      </c>
    </row>
    <row r="29" spans="1:5" x14ac:dyDescent="0.25">
      <c r="A29" s="648" t="s">
        <v>204</v>
      </c>
      <c r="B29" s="657" t="s">
        <v>157</v>
      </c>
      <c r="C29" s="650">
        <v>1500</v>
      </c>
      <c r="D29" s="650"/>
      <c r="E29" s="652">
        <f t="shared" si="0"/>
        <v>425786</v>
      </c>
    </row>
    <row r="30" spans="1:5" x14ac:dyDescent="0.25">
      <c r="A30" s="648" t="s">
        <v>204</v>
      </c>
      <c r="B30" s="657" t="s">
        <v>306</v>
      </c>
      <c r="C30" s="650"/>
      <c r="D30" s="650">
        <v>5</v>
      </c>
      <c r="E30" s="652">
        <f t="shared" si="0"/>
        <v>425791</v>
      </c>
    </row>
    <row r="31" spans="1:5" x14ac:dyDescent="0.25">
      <c r="A31" s="648">
        <v>45358</v>
      </c>
      <c r="B31" s="657" t="s">
        <v>296</v>
      </c>
      <c r="C31" s="650">
        <v>33000</v>
      </c>
      <c r="D31" s="650"/>
      <c r="E31" s="652">
        <f t="shared" si="0"/>
        <v>392791</v>
      </c>
    </row>
    <row r="32" spans="1:5" x14ac:dyDescent="0.25">
      <c r="A32" s="648" t="s">
        <v>204</v>
      </c>
      <c r="B32" s="657" t="s">
        <v>157</v>
      </c>
      <c r="C32" s="650">
        <v>500</v>
      </c>
      <c r="D32" s="650"/>
      <c r="E32" s="652">
        <f t="shared" si="0"/>
        <v>392291</v>
      </c>
    </row>
    <row r="33" spans="1:5" x14ac:dyDescent="0.25">
      <c r="A33" s="648">
        <v>45376</v>
      </c>
      <c r="B33" s="657" t="s">
        <v>296</v>
      </c>
      <c r="C33" s="650">
        <v>187245</v>
      </c>
      <c r="D33" s="650"/>
      <c r="E33" s="652">
        <f t="shared" si="0"/>
        <v>205046</v>
      </c>
    </row>
    <row r="34" spans="1:5" x14ac:dyDescent="0.25">
      <c r="A34" s="648" t="s">
        <v>204</v>
      </c>
      <c r="B34" s="657" t="s">
        <v>262</v>
      </c>
      <c r="C34" s="650"/>
      <c r="D34" s="650">
        <v>61100</v>
      </c>
      <c r="E34" s="652">
        <f t="shared" si="0"/>
        <v>266146</v>
      </c>
    </row>
    <row r="35" spans="1:5" x14ac:dyDescent="0.25">
      <c r="A35" s="648">
        <v>45393</v>
      </c>
      <c r="B35" s="657" t="s">
        <v>296</v>
      </c>
      <c r="C35" s="650">
        <v>20500</v>
      </c>
      <c r="D35" s="650"/>
      <c r="E35" s="652">
        <f t="shared" si="0"/>
        <v>245646</v>
      </c>
    </row>
    <row r="36" spans="1:5" x14ac:dyDescent="0.25">
      <c r="A36" s="648">
        <v>45407</v>
      </c>
      <c r="B36" s="651" t="s">
        <v>157</v>
      </c>
      <c r="C36" s="650">
        <v>500</v>
      </c>
      <c r="D36" s="650"/>
      <c r="E36" s="652">
        <f t="shared" si="0"/>
        <v>245146</v>
      </c>
    </row>
    <row r="37" spans="1:5" x14ac:dyDescent="0.25">
      <c r="A37" s="648" t="s">
        <v>204</v>
      </c>
      <c r="B37" s="651" t="s">
        <v>262</v>
      </c>
      <c r="C37" s="650"/>
      <c r="D37" s="650">
        <v>24000</v>
      </c>
      <c r="E37" s="652">
        <f t="shared" si="0"/>
        <v>269146</v>
      </c>
    </row>
    <row r="38" spans="1:5" x14ac:dyDescent="0.25">
      <c r="A38" s="648" t="s">
        <v>204</v>
      </c>
      <c r="B38" s="657" t="s">
        <v>296</v>
      </c>
      <c r="C38" s="650">
        <v>196200</v>
      </c>
      <c r="D38" s="650"/>
      <c r="E38" s="652">
        <f t="shared" si="0"/>
        <v>72946</v>
      </c>
    </row>
    <row r="39" spans="1:5" x14ac:dyDescent="0.25">
      <c r="A39" s="648">
        <v>45411</v>
      </c>
      <c r="B39" s="657" t="s">
        <v>296</v>
      </c>
      <c r="C39" s="650">
        <v>7000</v>
      </c>
      <c r="D39" s="650"/>
      <c r="E39" s="652">
        <f t="shared" si="0"/>
        <v>65946</v>
      </c>
    </row>
    <row r="40" spans="1:5" x14ac:dyDescent="0.25">
      <c r="A40" s="648">
        <v>45442</v>
      </c>
      <c r="B40" s="657" t="s">
        <v>262</v>
      </c>
      <c r="C40" s="650"/>
      <c r="D40" s="650">
        <v>11000</v>
      </c>
      <c r="E40" s="652">
        <f t="shared" si="0"/>
        <v>76946</v>
      </c>
    </row>
    <row r="41" spans="1:5" x14ac:dyDescent="0.25">
      <c r="A41" s="648" t="s">
        <v>204</v>
      </c>
      <c r="B41" s="657" t="s">
        <v>307</v>
      </c>
      <c r="C41" s="650"/>
      <c r="D41" s="650">
        <v>934875</v>
      </c>
      <c r="E41" s="652">
        <f t="shared" si="0"/>
        <v>1011821</v>
      </c>
    </row>
    <row r="42" spans="1:5" ht="30" customHeight="1" x14ac:dyDescent="0.25">
      <c r="A42" s="648" t="s">
        <v>204</v>
      </c>
      <c r="B42" s="658" t="s">
        <v>309</v>
      </c>
      <c r="C42" s="650">
        <v>4674</v>
      </c>
      <c r="D42" s="650"/>
      <c r="E42" s="652">
        <f t="shared" si="0"/>
        <v>1007147</v>
      </c>
    </row>
    <row r="43" spans="1:5" x14ac:dyDescent="0.25">
      <c r="A43" s="648" t="s">
        <v>204</v>
      </c>
      <c r="B43" s="651" t="s">
        <v>308</v>
      </c>
      <c r="C43" s="650">
        <v>500</v>
      </c>
      <c r="D43" s="650"/>
      <c r="E43" s="652">
        <f t="shared" si="0"/>
        <v>1006647</v>
      </c>
    </row>
    <row r="44" spans="1:5" x14ac:dyDescent="0.25">
      <c r="A44" s="648" t="s">
        <v>204</v>
      </c>
      <c r="B44" s="657" t="s">
        <v>296</v>
      </c>
      <c r="C44" s="650">
        <v>101000</v>
      </c>
      <c r="D44" s="650"/>
      <c r="E44" s="652">
        <f t="shared" si="0"/>
        <v>905647</v>
      </c>
    </row>
    <row r="45" spans="1:5" x14ac:dyDescent="0.25">
      <c r="A45" s="648">
        <v>45446</v>
      </c>
      <c r="B45" s="657" t="s">
        <v>296</v>
      </c>
      <c r="C45" s="650">
        <v>203600</v>
      </c>
      <c r="D45" s="650"/>
      <c r="E45" s="652">
        <f t="shared" si="0"/>
        <v>702047</v>
      </c>
    </row>
    <row r="46" spans="1:5" x14ac:dyDescent="0.25">
      <c r="A46" s="648">
        <v>45464</v>
      </c>
      <c r="B46" s="657" t="s">
        <v>296</v>
      </c>
      <c r="C46" s="650">
        <v>212000</v>
      </c>
      <c r="D46" s="650"/>
      <c r="E46" s="652">
        <f t="shared" si="0"/>
        <v>490047</v>
      </c>
    </row>
    <row r="47" spans="1:5" x14ac:dyDescent="0.25">
      <c r="A47" s="648">
        <v>45502</v>
      </c>
      <c r="B47" s="657" t="s">
        <v>296</v>
      </c>
      <c r="C47" s="650">
        <v>86860</v>
      </c>
      <c r="D47" s="650"/>
      <c r="E47" s="652">
        <f t="shared" si="0"/>
        <v>403187</v>
      </c>
    </row>
    <row r="48" spans="1:5" x14ac:dyDescent="0.25">
      <c r="A48" s="648" t="s">
        <v>204</v>
      </c>
      <c r="B48" s="657" t="s">
        <v>311</v>
      </c>
      <c r="C48" s="650">
        <v>1000</v>
      </c>
      <c r="D48" s="650"/>
      <c r="E48" s="652">
        <f t="shared" si="0"/>
        <v>402187</v>
      </c>
    </row>
    <row r="49" spans="1:5" x14ac:dyDescent="0.25">
      <c r="A49" s="648">
        <v>45520</v>
      </c>
      <c r="B49" s="657" t="s">
        <v>296</v>
      </c>
      <c r="C49" s="650">
        <v>129025</v>
      </c>
      <c r="D49" s="650"/>
      <c r="E49" s="652">
        <f t="shared" si="0"/>
        <v>273162</v>
      </c>
    </row>
    <row r="50" spans="1:5" x14ac:dyDescent="0.25">
      <c r="A50" s="648" t="s">
        <v>204</v>
      </c>
      <c r="B50" s="657" t="s">
        <v>312</v>
      </c>
      <c r="C50" s="650">
        <v>500</v>
      </c>
      <c r="D50" s="650"/>
      <c r="E50" s="652">
        <f t="shared" si="0"/>
        <v>272662</v>
      </c>
    </row>
    <row r="51" spans="1:5" x14ac:dyDescent="0.25">
      <c r="A51" s="648">
        <v>45525</v>
      </c>
      <c r="B51" s="651" t="s">
        <v>296</v>
      </c>
      <c r="C51" s="650">
        <v>47000</v>
      </c>
      <c r="D51" s="650"/>
      <c r="E51" s="652">
        <f t="shared" si="0"/>
        <v>225662</v>
      </c>
    </row>
    <row r="52" spans="1:5" x14ac:dyDescent="0.25">
      <c r="A52" s="648">
        <v>45535</v>
      </c>
      <c r="B52" s="657" t="s">
        <v>296</v>
      </c>
      <c r="C52" s="650">
        <v>39000</v>
      </c>
      <c r="D52" s="650"/>
      <c r="E52" s="652">
        <f t="shared" si="0"/>
        <v>186662</v>
      </c>
    </row>
    <row r="53" spans="1:5" x14ac:dyDescent="0.25">
      <c r="A53" s="648">
        <v>45561</v>
      </c>
      <c r="B53" s="657" t="s">
        <v>296</v>
      </c>
      <c r="C53" s="650">
        <v>175500</v>
      </c>
      <c r="D53" s="650"/>
      <c r="E53" s="652">
        <f t="shared" si="0"/>
        <v>11162</v>
      </c>
    </row>
    <row r="54" spans="1:5" x14ac:dyDescent="0.25">
      <c r="A54" s="648" t="s">
        <v>204</v>
      </c>
      <c r="B54" s="657" t="s">
        <v>262</v>
      </c>
      <c r="C54" s="650"/>
      <c r="D54" s="650">
        <v>845500</v>
      </c>
      <c r="E54" s="652">
        <f t="shared" si="0"/>
        <v>856662</v>
      </c>
    </row>
    <row r="55" spans="1:5" x14ac:dyDescent="0.25">
      <c r="A55" s="648" t="s">
        <v>204</v>
      </c>
      <c r="B55" s="657" t="s">
        <v>326</v>
      </c>
      <c r="C55" s="650">
        <v>500</v>
      </c>
      <c r="D55" s="650"/>
      <c r="E55" s="652">
        <f t="shared" si="0"/>
        <v>856162</v>
      </c>
    </row>
    <row r="56" spans="1:5" x14ac:dyDescent="0.25">
      <c r="A56" s="648">
        <v>45594</v>
      </c>
      <c r="B56" s="657" t="s">
        <v>262</v>
      </c>
      <c r="C56" s="650"/>
      <c r="D56" s="650">
        <v>210000</v>
      </c>
      <c r="E56" s="652">
        <f t="shared" si="0"/>
        <v>1066162</v>
      </c>
    </row>
    <row r="57" spans="1:5" x14ac:dyDescent="0.25">
      <c r="A57" s="648" t="s">
        <v>204</v>
      </c>
      <c r="B57" s="657" t="s">
        <v>336</v>
      </c>
      <c r="C57" s="650"/>
      <c r="D57" s="650">
        <v>335234</v>
      </c>
      <c r="E57" s="652">
        <f t="shared" si="0"/>
        <v>1401396</v>
      </c>
    </row>
    <row r="58" spans="1:5" x14ac:dyDescent="0.25">
      <c r="A58" s="648" t="s">
        <v>204</v>
      </c>
      <c r="B58" s="657" t="s">
        <v>334</v>
      </c>
      <c r="C58" s="650">
        <v>1676</v>
      </c>
      <c r="D58" s="650"/>
      <c r="E58" s="652">
        <f t="shared" si="0"/>
        <v>1399720</v>
      </c>
    </row>
    <row r="59" spans="1:5" x14ac:dyDescent="0.25">
      <c r="A59" s="648" t="s">
        <v>204</v>
      </c>
      <c r="B59" s="657" t="s">
        <v>335</v>
      </c>
      <c r="C59" s="650">
        <v>500</v>
      </c>
      <c r="D59" s="650"/>
      <c r="E59" s="652">
        <f t="shared" si="0"/>
        <v>1399220</v>
      </c>
    </row>
    <row r="60" spans="1:5" x14ac:dyDescent="0.25">
      <c r="A60" s="648" t="s">
        <v>204</v>
      </c>
      <c r="B60" s="657" t="s">
        <v>296</v>
      </c>
      <c r="C60" s="650">
        <v>134350</v>
      </c>
      <c r="D60" s="650"/>
      <c r="E60" s="652">
        <f t="shared" si="0"/>
        <v>1264870</v>
      </c>
    </row>
    <row r="61" spans="1:5" x14ac:dyDescent="0.25">
      <c r="A61" s="648" t="s">
        <v>204</v>
      </c>
      <c r="B61" s="657" t="s">
        <v>296</v>
      </c>
      <c r="C61" s="650">
        <v>170000</v>
      </c>
      <c r="D61" s="650"/>
      <c r="E61" s="652">
        <f t="shared" si="0"/>
        <v>1094870</v>
      </c>
    </row>
    <row r="62" spans="1:5" x14ac:dyDescent="0.25">
      <c r="A62" s="648">
        <v>45621</v>
      </c>
      <c r="B62" s="657" t="s">
        <v>296</v>
      </c>
      <c r="C62" s="650">
        <v>304500</v>
      </c>
      <c r="D62" s="650"/>
      <c r="E62" s="652">
        <f t="shared" si="0"/>
        <v>790370</v>
      </c>
    </row>
    <row r="63" spans="1:5" x14ac:dyDescent="0.25">
      <c r="A63" s="648" t="s">
        <v>204</v>
      </c>
      <c r="B63" s="651" t="s">
        <v>262</v>
      </c>
      <c r="C63" s="650"/>
      <c r="D63" s="650">
        <v>942600</v>
      </c>
      <c r="E63" s="652">
        <f t="shared" si="0"/>
        <v>1732970</v>
      </c>
    </row>
    <row r="64" spans="1:5" x14ac:dyDescent="0.25">
      <c r="A64" s="648" t="s">
        <v>204</v>
      </c>
      <c r="B64" s="657" t="s">
        <v>337</v>
      </c>
      <c r="C64" s="650">
        <v>500</v>
      </c>
      <c r="D64" s="650"/>
      <c r="E64" s="652">
        <f t="shared" si="0"/>
        <v>1732470</v>
      </c>
    </row>
    <row r="65" spans="1:5" x14ac:dyDescent="0.25">
      <c r="A65" s="648">
        <v>45642</v>
      </c>
      <c r="B65" s="657" t="s">
        <v>296</v>
      </c>
      <c r="C65" s="650">
        <v>122000</v>
      </c>
      <c r="D65" s="650"/>
      <c r="E65" s="652">
        <f t="shared" si="0"/>
        <v>1610470</v>
      </c>
    </row>
    <row r="66" spans="1:5" x14ac:dyDescent="0.25">
      <c r="A66" s="648" t="s">
        <v>204</v>
      </c>
      <c r="B66" s="657" t="s">
        <v>338</v>
      </c>
      <c r="C66" s="650">
        <v>500</v>
      </c>
      <c r="D66" s="650"/>
      <c r="E66" s="652">
        <f t="shared" si="0"/>
        <v>1609970</v>
      </c>
    </row>
    <row r="67" spans="1:5" x14ac:dyDescent="0.25">
      <c r="A67" s="648">
        <v>45645</v>
      </c>
      <c r="B67" s="651" t="s">
        <v>296</v>
      </c>
      <c r="C67" s="650">
        <v>248120</v>
      </c>
      <c r="D67" s="650"/>
      <c r="E67" s="652">
        <f t="shared" ref="E67:E104" si="1">SUM(E66,-C67,D67)</f>
        <v>1361850</v>
      </c>
    </row>
    <row r="68" spans="1:5" x14ac:dyDescent="0.25">
      <c r="A68" s="648" t="s">
        <v>204</v>
      </c>
      <c r="B68" s="657" t="s">
        <v>340</v>
      </c>
      <c r="C68" s="650">
        <v>290200</v>
      </c>
      <c r="D68" s="650"/>
      <c r="E68" s="652">
        <f t="shared" si="1"/>
        <v>1071650</v>
      </c>
    </row>
    <row r="69" spans="1:5" ht="30" x14ac:dyDescent="0.25">
      <c r="A69" s="648">
        <v>45652</v>
      </c>
      <c r="B69" s="651" t="s">
        <v>341</v>
      </c>
      <c r="C69" s="650">
        <v>647965</v>
      </c>
      <c r="D69" s="650"/>
      <c r="E69" s="652">
        <f t="shared" si="1"/>
        <v>423685</v>
      </c>
    </row>
    <row r="70" spans="1:5" x14ac:dyDescent="0.25">
      <c r="A70" s="648" t="s">
        <v>204</v>
      </c>
      <c r="B70" s="657" t="s">
        <v>262</v>
      </c>
      <c r="C70" s="650"/>
      <c r="D70" s="650">
        <v>169000</v>
      </c>
      <c r="E70" s="652">
        <f t="shared" si="1"/>
        <v>592685</v>
      </c>
    </row>
    <row r="71" spans="1:5" x14ac:dyDescent="0.25">
      <c r="A71" s="648">
        <v>45684</v>
      </c>
      <c r="B71" s="657" t="s">
        <v>296</v>
      </c>
      <c r="C71" s="650">
        <v>327000</v>
      </c>
      <c r="D71" s="650"/>
      <c r="E71" s="652">
        <f t="shared" si="1"/>
        <v>265685</v>
      </c>
    </row>
    <row r="72" spans="1:5" x14ac:dyDescent="0.25">
      <c r="A72" s="648" t="s">
        <v>204</v>
      </c>
      <c r="B72" s="651" t="s">
        <v>262</v>
      </c>
      <c r="C72" s="650"/>
      <c r="D72" s="650">
        <v>690800</v>
      </c>
      <c r="E72" s="652">
        <f t="shared" si="1"/>
        <v>956485</v>
      </c>
    </row>
    <row r="73" spans="1:5" x14ac:dyDescent="0.25">
      <c r="A73" s="648" t="s">
        <v>204</v>
      </c>
      <c r="B73" s="651" t="s">
        <v>355</v>
      </c>
      <c r="C73" s="650"/>
      <c r="D73" s="650">
        <v>652</v>
      </c>
      <c r="E73" s="652">
        <f t="shared" si="1"/>
        <v>957137</v>
      </c>
    </row>
    <row r="74" spans="1:5" x14ac:dyDescent="0.25">
      <c r="A74" s="648" t="s">
        <v>204</v>
      </c>
      <c r="B74" s="657" t="s">
        <v>356</v>
      </c>
      <c r="C74" s="650">
        <v>500</v>
      </c>
      <c r="D74" s="650"/>
      <c r="E74" s="652">
        <f t="shared" si="1"/>
        <v>956637</v>
      </c>
    </row>
    <row r="75" spans="1:5" x14ac:dyDescent="0.25">
      <c r="A75" s="648">
        <v>45705</v>
      </c>
      <c r="B75" s="657" t="s">
        <v>296</v>
      </c>
      <c r="C75" s="650">
        <v>422340</v>
      </c>
      <c r="D75" s="650"/>
      <c r="E75" s="652">
        <f t="shared" si="1"/>
        <v>534297</v>
      </c>
    </row>
    <row r="76" spans="1:5" x14ac:dyDescent="0.25">
      <c r="A76" s="648" t="s">
        <v>204</v>
      </c>
      <c r="B76" s="651" t="s">
        <v>357</v>
      </c>
      <c r="C76" s="650">
        <v>500</v>
      </c>
      <c r="D76" s="650"/>
      <c r="E76" s="652">
        <f t="shared" si="1"/>
        <v>533797</v>
      </c>
    </row>
    <row r="77" spans="1:5" x14ac:dyDescent="0.25">
      <c r="A77" s="648">
        <v>45707</v>
      </c>
      <c r="B77" s="657" t="s">
        <v>262</v>
      </c>
      <c r="C77" s="650"/>
      <c r="D77" s="650">
        <v>92800</v>
      </c>
      <c r="E77" s="652">
        <f t="shared" si="1"/>
        <v>626597</v>
      </c>
    </row>
    <row r="78" spans="1:5" x14ac:dyDescent="0.25">
      <c r="A78" s="648" t="s">
        <v>204</v>
      </c>
      <c r="B78" s="651" t="s">
        <v>296</v>
      </c>
      <c r="C78" s="650">
        <v>57000</v>
      </c>
      <c r="D78" s="650"/>
      <c r="E78" s="652">
        <f t="shared" si="1"/>
        <v>569597</v>
      </c>
    </row>
    <row r="79" spans="1:5" x14ac:dyDescent="0.25">
      <c r="A79" s="648">
        <v>45741</v>
      </c>
      <c r="B79" s="651" t="s">
        <v>296</v>
      </c>
      <c r="C79" s="650">
        <v>444560</v>
      </c>
      <c r="D79" s="650"/>
      <c r="E79" s="652">
        <f t="shared" si="1"/>
        <v>125037</v>
      </c>
    </row>
    <row r="80" spans="1:5" x14ac:dyDescent="0.25">
      <c r="A80" s="648" t="s">
        <v>204</v>
      </c>
      <c r="B80" s="651" t="s">
        <v>359</v>
      </c>
      <c r="C80" s="650">
        <v>500</v>
      </c>
      <c r="D80" s="650"/>
      <c r="E80" s="652">
        <f t="shared" si="1"/>
        <v>124537</v>
      </c>
    </row>
    <row r="81" spans="1:5" x14ac:dyDescent="0.25">
      <c r="A81" s="648" t="s">
        <v>204</v>
      </c>
      <c r="B81" s="657" t="s">
        <v>360</v>
      </c>
      <c r="C81" s="650"/>
      <c r="D81" s="650">
        <v>1260766</v>
      </c>
      <c r="E81" s="652">
        <f t="shared" si="1"/>
        <v>1385303</v>
      </c>
    </row>
    <row r="82" spans="1:5" x14ac:dyDescent="0.25">
      <c r="A82" s="648" t="s">
        <v>204</v>
      </c>
      <c r="B82" s="657" t="s">
        <v>361</v>
      </c>
      <c r="C82" s="650">
        <v>6304</v>
      </c>
      <c r="D82" s="650"/>
      <c r="E82" s="652">
        <f t="shared" si="1"/>
        <v>1378999</v>
      </c>
    </row>
    <row r="83" spans="1:5" x14ac:dyDescent="0.25">
      <c r="A83" s="648">
        <v>45747</v>
      </c>
      <c r="B83" s="657" t="s">
        <v>262</v>
      </c>
      <c r="C83" s="650"/>
      <c r="D83" s="650">
        <v>194700</v>
      </c>
      <c r="E83" s="652">
        <f t="shared" si="1"/>
        <v>1573699</v>
      </c>
    </row>
    <row r="84" spans="1:5" x14ac:dyDescent="0.25">
      <c r="A84" s="648">
        <v>45762</v>
      </c>
      <c r="B84" s="651" t="s">
        <v>296</v>
      </c>
      <c r="C84" s="650">
        <v>207000</v>
      </c>
      <c r="D84" s="650"/>
      <c r="E84" s="652">
        <f t="shared" si="1"/>
        <v>1366699</v>
      </c>
    </row>
    <row r="85" spans="1:5" x14ac:dyDescent="0.25">
      <c r="A85" s="648" t="s">
        <v>204</v>
      </c>
      <c r="B85" s="651" t="s">
        <v>362</v>
      </c>
      <c r="C85" s="650">
        <v>500</v>
      </c>
      <c r="D85" s="650"/>
      <c r="E85" s="652">
        <f t="shared" si="1"/>
        <v>1366199</v>
      </c>
    </row>
    <row r="86" spans="1:5" x14ac:dyDescent="0.25">
      <c r="A86" s="648">
        <v>45775</v>
      </c>
      <c r="B86" s="657" t="s">
        <v>262</v>
      </c>
      <c r="C86" s="650"/>
      <c r="D86" s="650">
        <v>88200</v>
      </c>
      <c r="E86" s="652">
        <f t="shared" si="1"/>
        <v>1454399</v>
      </c>
    </row>
    <row r="87" spans="1:5" x14ac:dyDescent="0.25">
      <c r="A87" s="648" t="s">
        <v>204</v>
      </c>
      <c r="B87" s="657" t="s">
        <v>296</v>
      </c>
      <c r="C87" s="650">
        <v>47000</v>
      </c>
      <c r="D87" s="650"/>
      <c r="E87" s="652">
        <f t="shared" si="1"/>
        <v>1407399</v>
      </c>
    </row>
    <row r="88" spans="1:5" x14ac:dyDescent="0.25">
      <c r="A88" s="648">
        <v>45797</v>
      </c>
      <c r="B88" s="657" t="s">
        <v>262</v>
      </c>
      <c r="C88" s="650"/>
      <c r="D88" s="650">
        <v>11900</v>
      </c>
      <c r="E88" s="652">
        <f t="shared" si="1"/>
        <v>1419299</v>
      </c>
    </row>
    <row r="89" spans="1:5" x14ac:dyDescent="0.25">
      <c r="A89" s="648" t="s">
        <v>204</v>
      </c>
      <c r="B89" s="657" t="s">
        <v>296</v>
      </c>
      <c r="C89" s="650">
        <v>164000</v>
      </c>
      <c r="D89" s="650"/>
      <c r="E89" s="652">
        <f t="shared" si="1"/>
        <v>1255299</v>
      </c>
    </row>
    <row r="90" spans="1:5" x14ac:dyDescent="0.25">
      <c r="A90" s="648">
        <v>45799</v>
      </c>
      <c r="B90" s="657" t="s">
        <v>296</v>
      </c>
      <c r="C90" s="650">
        <v>377920</v>
      </c>
      <c r="D90" s="650"/>
      <c r="E90" s="652">
        <f t="shared" si="1"/>
        <v>877379</v>
      </c>
    </row>
    <row r="91" spans="1:5" x14ac:dyDescent="0.25">
      <c r="A91" s="648" t="s">
        <v>204</v>
      </c>
      <c r="B91" s="657" t="s">
        <v>372</v>
      </c>
      <c r="C91" s="650">
        <v>500</v>
      </c>
      <c r="D91" s="650"/>
      <c r="E91" s="652">
        <f t="shared" si="1"/>
        <v>876879</v>
      </c>
    </row>
    <row r="92" spans="1:5" x14ac:dyDescent="0.25">
      <c r="A92" s="648">
        <v>45803</v>
      </c>
      <c r="B92" s="657" t="s">
        <v>296</v>
      </c>
      <c r="C92" s="650">
        <v>165000</v>
      </c>
      <c r="D92" s="650"/>
      <c r="E92" s="652">
        <f t="shared" si="1"/>
        <v>711879</v>
      </c>
    </row>
    <row r="93" spans="1:5" x14ac:dyDescent="0.25">
      <c r="A93" s="648">
        <v>45810</v>
      </c>
      <c r="B93" s="657" t="s">
        <v>296</v>
      </c>
      <c r="C93" s="650">
        <v>189000</v>
      </c>
      <c r="D93" s="650"/>
      <c r="E93" s="652">
        <f t="shared" si="1"/>
        <v>522879</v>
      </c>
    </row>
    <row r="94" spans="1:5" x14ac:dyDescent="0.25">
      <c r="A94" s="648">
        <v>45812</v>
      </c>
      <c r="B94" s="657" t="s">
        <v>296</v>
      </c>
      <c r="C94" s="650">
        <v>54000</v>
      </c>
      <c r="D94" s="650"/>
      <c r="E94" s="652">
        <f t="shared" si="1"/>
        <v>468879</v>
      </c>
    </row>
    <row r="95" spans="1:5" x14ac:dyDescent="0.25">
      <c r="A95" s="648">
        <v>45831</v>
      </c>
      <c r="B95" s="657" t="s">
        <v>296</v>
      </c>
      <c r="C95" s="650">
        <v>47000</v>
      </c>
      <c r="D95" s="650"/>
      <c r="E95" s="652">
        <f t="shared" si="1"/>
        <v>421879</v>
      </c>
    </row>
    <row r="96" spans="1:5" x14ac:dyDescent="0.25">
      <c r="A96" s="648" t="s">
        <v>204</v>
      </c>
      <c r="B96" s="657" t="s">
        <v>391</v>
      </c>
      <c r="C96" s="650">
        <v>500</v>
      </c>
      <c r="D96" s="650"/>
      <c r="E96" s="652">
        <f t="shared" si="1"/>
        <v>421379</v>
      </c>
    </row>
    <row r="97" spans="1:5" x14ac:dyDescent="0.25">
      <c r="A97" s="648">
        <v>45859</v>
      </c>
      <c r="B97" s="657" t="s">
        <v>296</v>
      </c>
      <c r="C97" s="650">
        <v>235700</v>
      </c>
      <c r="D97" s="650"/>
      <c r="E97" s="652">
        <f t="shared" si="1"/>
        <v>185679</v>
      </c>
    </row>
    <row r="98" spans="1:5" x14ac:dyDescent="0.25">
      <c r="A98" s="648" t="s">
        <v>204</v>
      </c>
      <c r="B98" s="657" t="s">
        <v>405</v>
      </c>
      <c r="C98" s="650">
        <v>500</v>
      </c>
      <c r="D98" s="650"/>
      <c r="E98" s="652">
        <f t="shared" si="1"/>
        <v>185179</v>
      </c>
    </row>
    <row r="99" spans="1:5" x14ac:dyDescent="0.25">
      <c r="A99" s="648">
        <v>45896</v>
      </c>
      <c r="B99" s="657" t="s">
        <v>296</v>
      </c>
      <c r="C99" s="650">
        <v>83000</v>
      </c>
      <c r="D99" s="650"/>
      <c r="E99" s="652">
        <f t="shared" si="1"/>
        <v>102179</v>
      </c>
    </row>
    <row r="100" spans="1:5" x14ac:dyDescent="0.25">
      <c r="A100" s="648" t="s">
        <v>204</v>
      </c>
      <c r="B100" s="657" t="s">
        <v>416</v>
      </c>
      <c r="C100" s="650">
        <v>500</v>
      </c>
      <c r="D100" s="650"/>
      <c r="E100" s="652">
        <f t="shared" si="1"/>
        <v>101679</v>
      </c>
    </row>
    <row r="101" spans="1:5" x14ac:dyDescent="0.25">
      <c r="A101" s="648">
        <v>45900</v>
      </c>
      <c r="B101" s="657" t="s">
        <v>425</v>
      </c>
      <c r="C101" s="650"/>
      <c r="D101" s="650"/>
      <c r="E101" s="652">
        <f t="shared" si="1"/>
        <v>101679</v>
      </c>
    </row>
    <row r="102" spans="1:5" x14ac:dyDescent="0.25">
      <c r="A102" s="648">
        <v>45918</v>
      </c>
      <c r="B102" s="657" t="s">
        <v>262</v>
      </c>
      <c r="C102" s="650"/>
      <c r="D102" s="650">
        <v>700750</v>
      </c>
      <c r="E102" s="652">
        <f t="shared" si="1"/>
        <v>802429</v>
      </c>
    </row>
    <row r="103" spans="1:5" x14ac:dyDescent="0.25">
      <c r="A103" s="648">
        <v>46265</v>
      </c>
      <c r="B103" s="657" t="s">
        <v>435</v>
      </c>
      <c r="C103" s="650"/>
      <c r="D103" s="650">
        <v>1</v>
      </c>
      <c r="E103" s="652">
        <f t="shared" si="1"/>
        <v>802430</v>
      </c>
    </row>
    <row r="104" spans="1:5" x14ac:dyDescent="0.25">
      <c r="A104" s="648" t="s">
        <v>204</v>
      </c>
      <c r="B104" s="657" t="s">
        <v>436</v>
      </c>
      <c r="C104" s="650"/>
      <c r="D104" s="650"/>
      <c r="E104" s="652">
        <f t="shared" si="1"/>
        <v>802430</v>
      </c>
    </row>
  </sheetData>
  <printOptions horizontalCentered="1" verticalCentered="1"/>
  <pageMargins left="0.98425196850393704" right="0" top="0.74803149606299213" bottom="0.55118110236220474" header="0.31496062992125984" footer="0.31496062992125984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opLeftCell="B1" zoomScaleNormal="100" zoomScaleSheetLayoutView="100" workbookViewId="0">
      <selection activeCell="E3" sqref="E3"/>
    </sheetView>
  </sheetViews>
  <sheetFormatPr baseColWidth="10" defaultColWidth="11.42578125" defaultRowHeight="15.75" x14ac:dyDescent="0.25"/>
  <cols>
    <col min="1" max="1" width="3.28515625" style="82" customWidth="1"/>
    <col min="2" max="2" width="43.5703125" style="82" customWidth="1"/>
    <col min="3" max="5" width="10.5703125" style="82" customWidth="1"/>
    <col min="6" max="6" width="10.28515625" style="82" customWidth="1"/>
    <col min="7" max="7" width="4.7109375" style="82" customWidth="1"/>
    <col min="8" max="8" width="10.28515625" style="82" customWidth="1"/>
    <col min="9" max="16384" width="11.42578125" style="82"/>
  </cols>
  <sheetData>
    <row r="1" spans="1:9" ht="15" customHeight="1" x14ac:dyDescent="0.25">
      <c r="A1" s="439"/>
      <c r="B1" s="455" t="s">
        <v>331</v>
      </c>
      <c r="C1" s="315"/>
      <c r="D1" s="315"/>
      <c r="F1" s="443"/>
      <c r="G1" s="443"/>
      <c r="H1" s="443"/>
      <c r="I1" s="439"/>
    </row>
    <row r="2" spans="1:9" ht="15" customHeight="1" x14ac:dyDescent="0.25">
      <c r="A2" s="439"/>
      <c r="B2" s="439" t="s">
        <v>324</v>
      </c>
      <c r="C2" s="315"/>
      <c r="D2" s="315"/>
      <c r="F2" s="443"/>
      <c r="G2" s="443"/>
      <c r="H2" s="443"/>
      <c r="I2" s="439"/>
    </row>
    <row r="3" spans="1:9" ht="15" customHeight="1" x14ac:dyDescent="0.25">
      <c r="A3" s="444"/>
      <c r="B3" s="456" t="s">
        <v>402</v>
      </c>
      <c r="C3" s="444"/>
      <c r="D3" s="439"/>
      <c r="E3" s="162" t="s">
        <v>403</v>
      </c>
      <c r="F3" s="261"/>
      <c r="G3" s="261"/>
    </row>
    <row r="4" spans="1:9" ht="15" customHeight="1" x14ac:dyDescent="0.25">
      <c r="A4" s="444"/>
      <c r="B4" s="444" t="s">
        <v>120</v>
      </c>
      <c r="C4" s="444"/>
      <c r="D4" s="439"/>
      <c r="E4" s="167"/>
      <c r="F4" s="167"/>
      <c r="G4" s="167"/>
    </row>
    <row r="5" spans="1:9" x14ac:dyDescent="0.25">
      <c r="B5" s="82" t="s">
        <v>358</v>
      </c>
    </row>
    <row r="18" spans="3:3" x14ac:dyDescent="0.25">
      <c r="C18" s="566"/>
    </row>
  </sheetData>
  <pageMargins left="0.31496062992125984" right="0.31496062992125984" top="0.35433070866141736" bottom="0.35433070866141736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R66"/>
  <sheetViews>
    <sheetView view="pageBreakPreview" topLeftCell="A12" zoomScaleNormal="100" zoomScaleSheetLayoutView="100" workbookViewId="0">
      <selection activeCell="C27" sqref="C27"/>
    </sheetView>
  </sheetViews>
  <sheetFormatPr baseColWidth="10" defaultColWidth="11.42578125" defaultRowHeight="15" x14ac:dyDescent="0.25"/>
  <cols>
    <col min="1" max="1" width="3.7109375" style="1" customWidth="1"/>
    <col min="2" max="2" width="64.140625" style="1" customWidth="1"/>
    <col min="3" max="3" width="10.7109375" style="1" customWidth="1"/>
    <col min="4" max="4" width="4.85546875" style="1" customWidth="1"/>
    <col min="5" max="5" width="4.7109375" style="1" customWidth="1"/>
    <col min="6" max="6" width="4.5703125" style="1" customWidth="1"/>
    <col min="7" max="7" width="5.42578125" style="226" customWidth="1"/>
    <col min="8" max="8" width="3.28515625" style="226" customWidth="1"/>
    <col min="9" max="10" width="7.85546875" style="1" customWidth="1"/>
    <col min="11" max="11" width="10" style="1" customWidth="1"/>
    <col min="12" max="12" width="10.28515625" style="1" customWidth="1"/>
    <col min="13" max="13" width="8.28515625" style="1" customWidth="1"/>
    <col min="14" max="14" width="7.28515625" style="1" customWidth="1"/>
    <col min="15" max="15" width="9.7109375" style="1" customWidth="1"/>
    <col min="16" max="16" width="10.7109375" style="1" customWidth="1"/>
    <col min="17" max="17" width="16.28515625" style="1" customWidth="1"/>
    <col min="18" max="16384" width="11.42578125" style="1"/>
  </cols>
  <sheetData>
    <row r="1" spans="1:17" ht="15" customHeight="1" x14ac:dyDescent="0.25">
      <c r="B1" s="453"/>
      <c r="C1" s="667" t="s">
        <v>216</v>
      </c>
      <c r="D1" s="667"/>
      <c r="E1" s="667"/>
      <c r="F1" s="667"/>
      <c r="G1" s="667"/>
      <c r="H1" s="460"/>
    </row>
    <row r="2" spans="1:17" ht="27.75" customHeight="1" x14ac:dyDescent="0.25">
      <c r="B2" s="452"/>
      <c r="C2" s="667"/>
      <c r="D2" s="667"/>
      <c r="E2" s="667"/>
      <c r="F2" s="667"/>
      <c r="G2" s="667"/>
      <c r="H2" s="460"/>
    </row>
    <row r="3" spans="1:17" ht="42.75" customHeight="1" x14ac:dyDescent="0.25">
      <c r="A3" s="234"/>
      <c r="B3" s="451" t="s">
        <v>330</v>
      </c>
    </row>
    <row r="4" spans="1:17" ht="15" customHeight="1" x14ac:dyDescent="0.25">
      <c r="A4" s="454" t="str">
        <f>Entête!$B$1</f>
        <v>COLLEGE D'ENSEIGNEMENT GENERAL  ZOUKOU</v>
      </c>
      <c r="C4" s="235"/>
    </row>
    <row r="5" spans="1:17" ht="15" customHeight="1" x14ac:dyDescent="0.25">
      <c r="B5" s="454" t="str">
        <f>Entête!B2</f>
        <v>IFU: 4202495877266</v>
      </c>
      <c r="C5" s="235"/>
    </row>
    <row r="6" spans="1:17" ht="15" customHeight="1" x14ac:dyDescent="0.25">
      <c r="A6" s="353" t="str">
        <f>Entête!$B$3</f>
        <v>BP:                                Tél : (+229) 0124801169</v>
      </c>
    </row>
    <row r="7" spans="1:17" ht="15" customHeight="1" x14ac:dyDescent="0.25">
      <c r="A7" s="234"/>
      <c r="B7" s="189"/>
      <c r="D7" s="335" t="str">
        <f>Entête!$E$3</f>
        <v>Exercice : 2025 - 2026</v>
      </c>
    </row>
    <row r="8" spans="1:17" ht="15" customHeight="1" x14ac:dyDescent="0.25">
      <c r="A8" s="234"/>
      <c r="B8" s="189"/>
    </row>
    <row r="9" spans="1:17" ht="24.75" customHeight="1" x14ac:dyDescent="0.25">
      <c r="A9" s="668" t="s">
        <v>426</v>
      </c>
      <c r="B9" s="668"/>
      <c r="C9" s="668"/>
      <c r="D9" s="668"/>
      <c r="E9" s="668"/>
      <c r="F9" s="668"/>
      <c r="G9" s="668"/>
      <c r="H9" s="250"/>
    </row>
    <row r="10" spans="1:17" x14ac:dyDescent="0.25">
      <c r="B10" s="2"/>
      <c r="E10" s="2"/>
      <c r="F10" s="2"/>
    </row>
    <row r="11" spans="1:17" x14ac:dyDescent="0.25">
      <c r="B11" s="171" t="s">
        <v>243</v>
      </c>
      <c r="C11" s="358" t="s">
        <v>432</v>
      </c>
    </row>
    <row r="12" spans="1:17" ht="7.5" customHeight="1" x14ac:dyDescent="0.25">
      <c r="B12" s="171"/>
      <c r="C12" s="174"/>
    </row>
    <row r="13" spans="1:17" ht="19.5" customHeight="1" x14ac:dyDescent="0.25">
      <c r="A13" s="236" t="s">
        <v>132</v>
      </c>
      <c r="B13" s="236" t="s">
        <v>241</v>
      </c>
      <c r="C13" s="240" t="s">
        <v>109</v>
      </c>
      <c r="D13" s="236" t="s">
        <v>126</v>
      </c>
      <c r="E13" s="236" t="s">
        <v>133</v>
      </c>
      <c r="F13" s="236" t="s">
        <v>134</v>
      </c>
      <c r="G13" s="237" t="s">
        <v>135</v>
      </c>
      <c r="H13" s="457"/>
      <c r="I13" s="472" t="s">
        <v>327</v>
      </c>
      <c r="J13" s="450" t="s">
        <v>328</v>
      </c>
      <c r="K13" s="666" t="s">
        <v>304</v>
      </c>
      <c r="L13" s="666"/>
      <c r="M13" s="666"/>
      <c r="N13" s="450" t="s">
        <v>305</v>
      </c>
      <c r="O13" s="473" t="s">
        <v>339</v>
      </c>
      <c r="P13" s="450" t="s">
        <v>333</v>
      </c>
      <c r="Q13" s="450" t="s">
        <v>329</v>
      </c>
    </row>
    <row r="14" spans="1:17" ht="20.100000000000001" customHeight="1" x14ac:dyDescent="0.25">
      <c r="A14" s="169">
        <v>1</v>
      </c>
      <c r="B14" s="355" t="s">
        <v>427</v>
      </c>
      <c r="C14" s="169">
        <v>10000</v>
      </c>
      <c r="D14" s="169" t="s">
        <v>33</v>
      </c>
      <c r="E14" s="169">
        <v>65</v>
      </c>
      <c r="F14" s="169">
        <v>650</v>
      </c>
      <c r="G14" s="227">
        <v>6504</v>
      </c>
      <c r="H14" s="458"/>
      <c r="I14" s="450">
        <v>100000</v>
      </c>
      <c r="J14" s="450">
        <f t="shared" ref="J14:J20" si="0">I14/1.18</f>
        <v>84745.762711864416</v>
      </c>
      <c r="K14" s="450">
        <f t="shared" ref="K14:K20" si="1">I14-J14</f>
        <v>15254.237288135584</v>
      </c>
      <c r="L14" s="463">
        <v>100</v>
      </c>
      <c r="M14" s="462">
        <f t="shared" ref="M14:M20" si="2">IF(L14=40,K14*L14/100,IF(L14=60,K14*60/100,K14))</f>
        <v>15254.237288135584</v>
      </c>
      <c r="N14" s="450">
        <f t="shared" ref="N14:N20" si="3">J14/100</f>
        <v>847.45762711864415</v>
      </c>
      <c r="O14" s="461">
        <f>SUM(M14,N14)</f>
        <v>16101.694915254227</v>
      </c>
      <c r="P14" s="450">
        <f t="shared" ref="P14:P20" si="4">I14-O14</f>
        <v>83898.305084745778</v>
      </c>
      <c r="Q14" s="461">
        <f t="shared" ref="Q14:Q20" si="5">SUM(M14,N14,P14)</f>
        <v>100000</v>
      </c>
    </row>
    <row r="15" spans="1:17" ht="20.100000000000001" customHeight="1" x14ac:dyDescent="0.25">
      <c r="A15" s="169">
        <v>2</v>
      </c>
      <c r="B15" s="355" t="s">
        <v>428</v>
      </c>
      <c r="C15" s="169">
        <v>37000</v>
      </c>
      <c r="D15" s="169" t="s">
        <v>33</v>
      </c>
      <c r="E15" s="169">
        <v>65</v>
      </c>
      <c r="F15" s="169">
        <v>650</v>
      </c>
      <c r="G15" s="227">
        <v>6504</v>
      </c>
      <c r="H15" s="458"/>
      <c r="I15" s="450"/>
      <c r="J15" s="450">
        <f t="shared" si="0"/>
        <v>0</v>
      </c>
      <c r="K15" s="450">
        <f t="shared" si="1"/>
        <v>0</v>
      </c>
      <c r="L15" s="463">
        <v>100</v>
      </c>
      <c r="M15" s="462">
        <f t="shared" si="2"/>
        <v>0</v>
      </c>
      <c r="N15" s="450">
        <f t="shared" si="3"/>
        <v>0</v>
      </c>
      <c r="O15" s="461">
        <f>SUM(M15,N15)</f>
        <v>0</v>
      </c>
      <c r="P15" s="450">
        <f t="shared" si="4"/>
        <v>0</v>
      </c>
      <c r="Q15" s="461">
        <f t="shared" si="5"/>
        <v>0</v>
      </c>
    </row>
    <row r="16" spans="1:17" ht="17.25" customHeight="1" x14ac:dyDescent="0.25">
      <c r="A16" s="169">
        <v>3</v>
      </c>
      <c r="B16" s="466" t="s">
        <v>430</v>
      </c>
      <c r="C16" s="169">
        <v>39275</v>
      </c>
      <c r="D16" s="169" t="s">
        <v>33</v>
      </c>
      <c r="E16" s="169">
        <v>61</v>
      </c>
      <c r="F16" s="169">
        <v>610</v>
      </c>
      <c r="G16" s="227">
        <v>6107</v>
      </c>
      <c r="H16" s="458"/>
      <c r="I16" s="450"/>
      <c r="J16" s="450">
        <f t="shared" si="0"/>
        <v>0</v>
      </c>
      <c r="K16" s="450">
        <f t="shared" si="1"/>
        <v>0</v>
      </c>
      <c r="L16" s="463"/>
      <c r="M16" s="462">
        <f t="shared" si="2"/>
        <v>0</v>
      </c>
      <c r="N16" s="450">
        <f t="shared" si="3"/>
        <v>0</v>
      </c>
      <c r="O16" s="461">
        <f t="shared" ref="O16:O20" si="6">SUM(M16,N16)</f>
        <v>0</v>
      </c>
      <c r="P16" s="450">
        <f t="shared" si="4"/>
        <v>0</v>
      </c>
      <c r="Q16" s="461">
        <f t="shared" si="5"/>
        <v>0</v>
      </c>
    </row>
    <row r="17" spans="1:18" ht="17.25" customHeight="1" x14ac:dyDescent="0.25">
      <c r="A17" s="169">
        <v>4</v>
      </c>
      <c r="B17" s="355" t="s">
        <v>429</v>
      </c>
      <c r="C17" s="169">
        <v>9900</v>
      </c>
      <c r="D17" s="474" t="s">
        <v>33</v>
      </c>
      <c r="E17" s="474">
        <v>63</v>
      </c>
      <c r="F17" s="474">
        <v>638</v>
      </c>
      <c r="G17" s="475">
        <v>6380</v>
      </c>
      <c r="H17" s="458"/>
      <c r="I17" s="450"/>
      <c r="J17" s="450">
        <f t="shared" si="0"/>
        <v>0</v>
      </c>
      <c r="K17" s="450">
        <f t="shared" si="1"/>
        <v>0</v>
      </c>
      <c r="L17" s="463"/>
      <c r="M17" s="462">
        <f t="shared" si="2"/>
        <v>0</v>
      </c>
      <c r="N17" s="450">
        <f t="shared" si="3"/>
        <v>0</v>
      </c>
      <c r="O17" s="461">
        <f t="shared" si="6"/>
        <v>0</v>
      </c>
      <c r="P17" s="450">
        <f t="shared" si="4"/>
        <v>0</v>
      </c>
      <c r="Q17" s="461">
        <f t="shared" si="5"/>
        <v>0</v>
      </c>
    </row>
    <row r="18" spans="1:18" ht="21" customHeight="1" x14ac:dyDescent="0.25">
      <c r="A18" s="169"/>
      <c r="B18" s="466"/>
      <c r="C18" s="169"/>
      <c r="D18" s="169"/>
      <c r="E18" s="169"/>
      <c r="F18" s="169"/>
      <c r="G18" s="227"/>
      <c r="H18" s="458"/>
      <c r="I18" s="450"/>
      <c r="J18" s="450">
        <f t="shared" si="0"/>
        <v>0</v>
      </c>
      <c r="K18" s="450">
        <f t="shared" si="1"/>
        <v>0</v>
      </c>
      <c r="L18" s="463"/>
      <c r="M18" s="462">
        <f t="shared" si="2"/>
        <v>0</v>
      </c>
      <c r="N18" s="450">
        <f t="shared" si="3"/>
        <v>0</v>
      </c>
      <c r="O18" s="461">
        <f t="shared" si="6"/>
        <v>0</v>
      </c>
      <c r="P18" s="450">
        <f t="shared" si="4"/>
        <v>0</v>
      </c>
      <c r="Q18" s="461">
        <f t="shared" si="5"/>
        <v>0</v>
      </c>
    </row>
    <row r="19" spans="1:18" ht="19.5" customHeight="1" x14ac:dyDescent="0.25">
      <c r="A19" s="169"/>
      <c r="B19" s="466"/>
      <c r="C19" s="467"/>
      <c r="D19" s="169"/>
      <c r="E19" s="169"/>
      <c r="F19" s="169"/>
      <c r="G19" s="468"/>
      <c r="H19" s="458"/>
      <c r="I19" s="450"/>
      <c r="J19" s="450">
        <f t="shared" si="0"/>
        <v>0</v>
      </c>
      <c r="K19" s="450">
        <f t="shared" si="1"/>
        <v>0</v>
      </c>
      <c r="L19" s="463"/>
      <c r="M19" s="462">
        <f t="shared" si="2"/>
        <v>0</v>
      </c>
      <c r="N19" s="450">
        <f t="shared" si="3"/>
        <v>0</v>
      </c>
      <c r="O19" s="461">
        <f t="shared" si="6"/>
        <v>0</v>
      </c>
      <c r="P19" s="450">
        <f t="shared" si="4"/>
        <v>0</v>
      </c>
      <c r="Q19" s="461">
        <f t="shared" si="5"/>
        <v>0</v>
      </c>
    </row>
    <row r="20" spans="1:18" ht="18" customHeight="1" x14ac:dyDescent="0.25">
      <c r="A20" s="169"/>
      <c r="B20" s="466"/>
      <c r="C20" s="467"/>
      <c r="D20" s="169"/>
      <c r="E20" s="169"/>
      <c r="F20" s="169"/>
      <c r="G20" s="468"/>
      <c r="H20" s="458"/>
      <c r="I20" s="450"/>
      <c r="J20" s="450">
        <f t="shared" si="0"/>
        <v>0</v>
      </c>
      <c r="K20" s="450">
        <f t="shared" si="1"/>
        <v>0</v>
      </c>
      <c r="L20" s="463"/>
      <c r="M20" s="462">
        <f t="shared" si="2"/>
        <v>0</v>
      </c>
      <c r="N20" s="450">
        <f t="shared" si="3"/>
        <v>0</v>
      </c>
      <c r="O20" s="461">
        <f t="shared" si="6"/>
        <v>0</v>
      </c>
      <c r="P20" s="450">
        <f t="shared" si="4"/>
        <v>0</v>
      </c>
      <c r="Q20" s="461">
        <f t="shared" si="5"/>
        <v>0</v>
      </c>
    </row>
    <row r="21" spans="1:18" ht="20.100000000000001" customHeight="1" x14ac:dyDescent="0.25">
      <c r="A21" s="169"/>
      <c r="B21" s="355"/>
      <c r="C21" s="169"/>
      <c r="D21" s="169"/>
      <c r="E21" s="169"/>
      <c r="F21" s="169"/>
      <c r="G21" s="227"/>
      <c r="H21" s="458"/>
      <c r="I21" s="450">
        <f>SUM(I14:I20)</f>
        <v>100000</v>
      </c>
      <c r="J21" s="450">
        <f>SUM(J14:J20)</f>
        <v>84745.762711864416</v>
      </c>
      <c r="K21" s="450">
        <f>SUM(K14:K20)</f>
        <v>15254.237288135584</v>
      </c>
      <c r="L21" s="463"/>
      <c r="M21" s="462">
        <f>SUM(M14:M20)</f>
        <v>15254.237288135584</v>
      </c>
      <c r="N21" s="450">
        <f>SUM(N14:N20)</f>
        <v>847.45762711864415</v>
      </c>
      <c r="O21" s="461">
        <f>SUM(O14:O20)</f>
        <v>16101.694915254227</v>
      </c>
      <c r="P21" s="450">
        <f>SUM(P14:P20)</f>
        <v>83898.305084745778</v>
      </c>
      <c r="Q21" s="461">
        <f>SUM(Q14:Q20)</f>
        <v>100000</v>
      </c>
    </row>
    <row r="22" spans="1:18" ht="20.100000000000001" customHeight="1" x14ac:dyDescent="0.25">
      <c r="A22" s="467"/>
      <c r="B22" s="355"/>
      <c r="C22" s="169"/>
      <c r="D22" s="169"/>
      <c r="E22" s="169"/>
      <c r="F22" s="169"/>
      <c r="G22" s="227"/>
      <c r="H22" s="458"/>
      <c r="I22" s="257"/>
      <c r="J22" s="257"/>
      <c r="K22" s="257"/>
      <c r="L22" s="257"/>
      <c r="M22" s="87"/>
      <c r="N22" s="257"/>
      <c r="O22" s="257"/>
      <c r="P22" s="257"/>
      <c r="Q22" s="257"/>
    </row>
    <row r="23" spans="1:18" ht="20.100000000000001" customHeight="1" x14ac:dyDescent="0.25">
      <c r="A23" s="464"/>
      <c r="B23" s="355"/>
      <c r="C23" s="169"/>
      <c r="D23" s="169"/>
      <c r="E23" s="169"/>
      <c r="F23" s="169"/>
      <c r="G23" s="227"/>
      <c r="H23" s="458"/>
    </row>
    <row r="24" spans="1:18" ht="20.100000000000001" customHeight="1" x14ac:dyDescent="0.25">
      <c r="A24" s="464"/>
      <c r="B24" s="355"/>
      <c r="C24" s="169"/>
      <c r="D24" s="169"/>
      <c r="E24" s="169"/>
      <c r="F24" s="169"/>
      <c r="G24" s="227"/>
      <c r="H24" s="458"/>
    </row>
    <row r="25" spans="1:18" ht="20.100000000000001" customHeight="1" x14ac:dyDescent="0.25">
      <c r="A25" s="464"/>
      <c r="B25" s="355"/>
      <c r="C25" s="169"/>
      <c r="D25" s="169"/>
      <c r="E25" s="169"/>
      <c r="F25" s="169"/>
      <c r="G25" s="227"/>
      <c r="H25" s="458"/>
    </row>
    <row r="26" spans="1:18" x14ac:dyDescent="0.25">
      <c r="A26" s="663" t="s">
        <v>193</v>
      </c>
      <c r="B26" s="664"/>
      <c r="C26" s="469">
        <f>SUM(C14:C25)</f>
        <v>96175</v>
      </c>
      <c r="D26" s="470"/>
      <c r="E26" s="470"/>
      <c r="F26" s="470"/>
      <c r="G26" s="471"/>
    </row>
    <row r="27" spans="1:18" s="354" customFormat="1" ht="19.5" customHeight="1" x14ac:dyDescent="0.25">
      <c r="A27" s="445" t="s">
        <v>332</v>
      </c>
      <c r="C27" s="123" t="s">
        <v>433</v>
      </c>
      <c r="I27" s="1"/>
      <c r="J27" s="1"/>
      <c r="K27" s="1"/>
      <c r="L27" s="1"/>
      <c r="M27" s="1"/>
      <c r="N27" s="1"/>
      <c r="O27" s="1"/>
      <c r="P27" s="1"/>
      <c r="Q27" s="1"/>
    </row>
    <row r="28" spans="1:18" s="354" customFormat="1" ht="15" customHeight="1" x14ac:dyDescent="0.25">
      <c r="C28" s="339"/>
      <c r="D28" s="123"/>
      <c r="F28" s="123" t="str">
        <f>$C$47&amp;C26&amp;$E$47</f>
        <v>(96175) FCFA</v>
      </c>
    </row>
    <row r="29" spans="1:18" ht="15" customHeight="1" x14ac:dyDescent="0.25">
      <c r="C29" s="166" t="s">
        <v>431</v>
      </c>
      <c r="G29" s="1"/>
      <c r="H29" s="1"/>
      <c r="J29" s="257" t="s">
        <v>203</v>
      </c>
      <c r="K29" s="257" t="s">
        <v>352</v>
      </c>
      <c r="L29" s="257" t="s">
        <v>353</v>
      </c>
      <c r="M29" s="257" t="s">
        <v>354</v>
      </c>
      <c r="N29" s="257"/>
      <c r="O29" s="257"/>
      <c r="P29" s="257" t="s">
        <v>131</v>
      </c>
      <c r="R29" s="465" t="s">
        <v>194</v>
      </c>
    </row>
    <row r="30" spans="1:18" x14ac:dyDescent="0.25">
      <c r="A30" s="665" t="s">
        <v>218</v>
      </c>
      <c r="B30" s="665"/>
      <c r="C30" s="665"/>
      <c r="D30" s="665"/>
      <c r="E30" s="665"/>
      <c r="F30" s="665"/>
      <c r="G30" s="665"/>
      <c r="H30" s="257"/>
      <c r="I30" s="1" t="s">
        <v>350</v>
      </c>
      <c r="J30" s="257"/>
      <c r="K30" s="257"/>
      <c r="L30" s="257"/>
      <c r="M30" s="257"/>
      <c r="N30" s="257"/>
      <c r="O30" s="257"/>
      <c r="P30" s="123">
        <f>SUM(J30:O30)</f>
        <v>0</v>
      </c>
      <c r="R30" s="1">
        <f>SUM(P30:Q30)</f>
        <v>0</v>
      </c>
    </row>
    <row r="31" spans="1:18" x14ac:dyDescent="0.25">
      <c r="G31" s="1"/>
      <c r="H31" s="1"/>
      <c r="I31" s="1" t="s">
        <v>351</v>
      </c>
      <c r="J31" s="257"/>
      <c r="K31" s="257"/>
      <c r="L31" s="257"/>
      <c r="M31" s="257"/>
      <c r="N31" s="257"/>
      <c r="O31" s="257"/>
      <c r="P31" s="123">
        <f t="shared" ref="P31:P35" si="7">SUM(J31:O31)</f>
        <v>0</v>
      </c>
      <c r="R31" s="1">
        <f t="shared" ref="R31:R34" si="8">SUM(P31:Q31)</f>
        <v>0</v>
      </c>
    </row>
    <row r="32" spans="1:18" x14ac:dyDescent="0.25">
      <c r="I32" s="1" t="s">
        <v>325</v>
      </c>
      <c r="J32" s="257"/>
      <c r="K32" s="257"/>
      <c r="L32" s="257"/>
      <c r="M32" s="257"/>
      <c r="N32" s="257"/>
      <c r="O32" s="257"/>
      <c r="P32" s="123">
        <f t="shared" si="7"/>
        <v>0</v>
      </c>
      <c r="R32" s="1">
        <f t="shared" si="8"/>
        <v>0</v>
      </c>
    </row>
    <row r="33" spans="1:18" x14ac:dyDescent="0.25">
      <c r="I33" s="1" t="s">
        <v>371</v>
      </c>
      <c r="J33" s="257"/>
      <c r="K33" s="257"/>
      <c r="L33" s="257"/>
      <c r="M33" s="257"/>
      <c r="N33" s="257"/>
      <c r="O33" s="257"/>
      <c r="P33" s="123">
        <f t="shared" si="7"/>
        <v>0</v>
      </c>
      <c r="Q33" s="1">
        <v>0</v>
      </c>
      <c r="R33" s="1">
        <f t="shared" si="8"/>
        <v>0</v>
      </c>
    </row>
    <row r="34" spans="1:18" x14ac:dyDescent="0.25">
      <c r="J34" s="257"/>
      <c r="K34" s="257"/>
      <c r="L34" s="257"/>
      <c r="M34" s="257"/>
      <c r="N34" s="257"/>
      <c r="O34" s="257"/>
      <c r="P34" s="123">
        <f t="shared" si="7"/>
        <v>0</v>
      </c>
      <c r="Q34" s="1">
        <v>0</v>
      </c>
      <c r="R34" s="1">
        <f t="shared" si="8"/>
        <v>0</v>
      </c>
    </row>
    <row r="35" spans="1:18" x14ac:dyDescent="0.25">
      <c r="O35" s="257"/>
      <c r="P35" s="123">
        <f t="shared" si="7"/>
        <v>0</v>
      </c>
      <c r="Q35" s="1">
        <v>0</v>
      </c>
      <c r="R35" s="1">
        <f>SUM(P35:Q35)</f>
        <v>0</v>
      </c>
    </row>
    <row r="36" spans="1:18" x14ac:dyDescent="0.25">
      <c r="P36" s="123">
        <f>SUM(P30:P35)</f>
        <v>0</v>
      </c>
      <c r="Q36" s="339">
        <f>SUM(Q30:Q34)</f>
        <v>0</v>
      </c>
      <c r="R36" s="339">
        <f>SUM(R30:R35)</f>
        <v>0</v>
      </c>
    </row>
    <row r="37" spans="1:18" s="17" customFormat="1" ht="15" customHeight="1" x14ac:dyDescent="0.25"/>
    <row r="38" spans="1:18" s="17" customFormat="1" ht="15" customHeight="1" x14ac:dyDescent="0.25">
      <c r="A38" s="316"/>
      <c r="E38" s="314"/>
    </row>
    <row r="39" spans="1:18" s="17" customFormat="1" ht="15" customHeight="1" x14ac:dyDescent="0.25">
      <c r="A39" s="316"/>
      <c r="E39" s="314"/>
    </row>
    <row r="40" spans="1:18" s="17" customFormat="1" ht="15" customHeight="1" x14ac:dyDescent="0.25">
      <c r="A40" s="316"/>
      <c r="E40" s="314"/>
    </row>
    <row r="41" spans="1:18" s="17" customFormat="1" ht="15" customHeight="1" x14ac:dyDescent="0.25">
      <c r="A41" s="279" t="str">
        <f>Entête!B4</f>
        <v>E. Géofroy KLOGBODJI</v>
      </c>
      <c r="B41" s="1"/>
      <c r="C41" s="1"/>
      <c r="D41" s="280" t="str">
        <f>Entête!B5</f>
        <v>Hervé Claude V. G. DOVONON</v>
      </c>
      <c r="F41" s="1"/>
      <c r="G41" s="226"/>
      <c r="H41" s="226"/>
    </row>
    <row r="42" spans="1:18" s="17" customFormat="1" ht="15" customHeight="1" x14ac:dyDescent="0.25">
      <c r="A42" s="234" t="s">
        <v>164</v>
      </c>
      <c r="D42" s="314" t="s">
        <v>258</v>
      </c>
    </row>
    <row r="43" spans="1:18" s="17" customFormat="1" ht="15" customHeight="1" x14ac:dyDescent="0.25">
      <c r="A43" s="234"/>
      <c r="E43" s="314"/>
    </row>
    <row r="44" spans="1:18" s="17" customFormat="1" ht="15" customHeight="1" x14ac:dyDescent="0.25">
      <c r="A44" s="234"/>
      <c r="E44" s="314"/>
    </row>
    <row r="45" spans="1:18" s="17" customFormat="1" ht="15" customHeight="1" x14ac:dyDescent="0.25">
      <c r="A45" s="234"/>
      <c r="E45" s="314"/>
    </row>
    <row r="46" spans="1:18" s="17" customFormat="1" ht="15" customHeight="1" x14ac:dyDescent="0.25">
      <c r="A46" s="234"/>
      <c r="E46" s="314"/>
    </row>
    <row r="47" spans="1:18" x14ac:dyDescent="0.25">
      <c r="C47" s="241" t="s">
        <v>217</v>
      </c>
      <c r="D47" s="241"/>
      <c r="E47" s="242" t="s">
        <v>242</v>
      </c>
      <c r="F47" s="241"/>
    </row>
    <row r="52" spans="2:16" ht="22.5" customHeight="1" x14ac:dyDescent="0.25">
      <c r="G52" s="1"/>
      <c r="H52" s="1"/>
    </row>
    <row r="53" spans="2:16" x14ac:dyDescent="0.25">
      <c r="G53" s="1"/>
      <c r="H53" s="1"/>
    </row>
    <row r="54" spans="2:16" x14ac:dyDescent="0.25">
      <c r="B54" s="2"/>
      <c r="G54" s="1"/>
      <c r="H54" s="1"/>
    </row>
    <row r="55" spans="2:16" x14ac:dyDescent="0.25">
      <c r="G55" s="1"/>
      <c r="H55" s="1"/>
    </row>
    <row r="56" spans="2:16" x14ac:dyDescent="0.25">
      <c r="G56" s="1"/>
      <c r="H56" s="1"/>
    </row>
    <row r="57" spans="2:16" x14ac:dyDescent="0.25">
      <c r="G57" s="1"/>
      <c r="H57" s="1"/>
    </row>
    <row r="58" spans="2:16" x14ac:dyDescent="0.25">
      <c r="G58" s="1"/>
      <c r="H58" s="1"/>
    </row>
    <row r="59" spans="2:16" x14ac:dyDescent="0.25">
      <c r="G59" s="1"/>
      <c r="H59" s="1"/>
    </row>
    <row r="60" spans="2:16" x14ac:dyDescent="0.25">
      <c r="G60" s="1"/>
      <c r="H60" s="1"/>
    </row>
    <row r="61" spans="2:16" x14ac:dyDescent="0.25">
      <c r="G61" s="1"/>
      <c r="H61" s="1"/>
    </row>
    <row r="62" spans="2:16" x14ac:dyDescent="0.25">
      <c r="G62" s="449"/>
      <c r="H62" s="449"/>
      <c r="I62" s="257"/>
      <c r="J62" s="257"/>
      <c r="K62" s="257"/>
      <c r="L62" s="257"/>
      <c r="M62" s="257"/>
      <c r="N62" s="257"/>
      <c r="O62" s="257"/>
      <c r="P62" s="257"/>
    </row>
    <row r="63" spans="2:16" x14ac:dyDescent="0.25">
      <c r="G63" s="449"/>
      <c r="H63" s="449"/>
      <c r="I63" s="257"/>
      <c r="J63" s="257"/>
      <c r="K63" s="257"/>
      <c r="L63" s="257"/>
      <c r="M63" s="257"/>
      <c r="N63" s="257"/>
      <c r="O63" s="257"/>
      <c r="P63" s="257"/>
    </row>
    <row r="64" spans="2:16" x14ac:dyDescent="0.25">
      <c r="G64" s="449"/>
      <c r="H64" s="449"/>
      <c r="I64" s="257"/>
      <c r="J64" s="257"/>
      <c r="K64" s="257"/>
      <c r="L64" s="257"/>
      <c r="M64" s="257"/>
      <c r="N64" s="257"/>
      <c r="O64" s="257"/>
      <c r="P64" s="257"/>
    </row>
    <row r="65" spans="7:16" x14ac:dyDescent="0.25">
      <c r="G65" s="449"/>
      <c r="H65" s="449"/>
      <c r="I65" s="257"/>
      <c r="J65" s="257"/>
      <c r="K65" s="257"/>
      <c r="L65" s="257"/>
      <c r="M65" s="257"/>
      <c r="N65" s="257"/>
      <c r="O65" s="257"/>
      <c r="P65" s="257"/>
    </row>
    <row r="66" spans="7:16" x14ac:dyDescent="0.25">
      <c r="G66" s="449"/>
      <c r="H66" s="449"/>
      <c r="I66" s="257"/>
      <c r="J66" s="257"/>
      <c r="K66" s="257"/>
      <c r="L66" s="257"/>
      <c r="M66" s="257"/>
      <c r="N66" s="257"/>
      <c r="O66" s="257"/>
      <c r="P66" s="257"/>
    </row>
  </sheetData>
  <mergeCells count="5">
    <mergeCell ref="A26:B26"/>
    <mergeCell ref="A30:G30"/>
    <mergeCell ref="K13:M13"/>
    <mergeCell ref="C1:G2"/>
    <mergeCell ref="A9:G9"/>
  </mergeCells>
  <printOptions horizontalCentered="1"/>
  <pageMargins left="0.27559055118110237" right="3.937007874015748E-2" top="0.15748031496062992" bottom="0.74803149606299213" header="0.31496062992125984" footer="0.31496062992125984"/>
  <pageSetup paperSize="9" orientation="portrait" horizontalDpi="300" verticalDpi="300" r:id="rId1"/>
  <headerFooter>
    <oddFooter xml:space="preserve">&amp;C&amp;G
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4" tint="0.39997558519241921"/>
  </sheetPr>
  <dimension ref="A1:H27"/>
  <sheetViews>
    <sheetView view="pageBreakPreview" zoomScaleNormal="100" zoomScaleSheetLayoutView="100" workbookViewId="0">
      <selection activeCell="B4" sqref="B4:F4"/>
    </sheetView>
  </sheetViews>
  <sheetFormatPr baseColWidth="10" defaultColWidth="11.42578125" defaultRowHeight="15" x14ac:dyDescent="0.25"/>
  <cols>
    <col min="1" max="1" width="10.28515625" style="129" customWidth="1"/>
    <col min="2" max="2" width="17.7109375" style="129" customWidth="1"/>
    <col min="3" max="4" width="11.42578125" style="129"/>
    <col min="5" max="5" width="9.85546875" style="129" customWidth="1"/>
    <col min="6" max="6" width="10.85546875" style="129" customWidth="1"/>
    <col min="7" max="7" width="4.42578125" style="129" customWidth="1"/>
    <col min="8" max="8" width="16.28515625" style="129" customWidth="1"/>
    <col min="9" max="16384" width="11.42578125" style="129"/>
  </cols>
  <sheetData>
    <row r="1" spans="1:8" ht="88.5" customHeight="1" x14ac:dyDescent="0.25">
      <c r="B1" s="682" t="s">
        <v>260</v>
      </c>
      <c r="C1" s="682"/>
      <c r="D1" s="682"/>
      <c r="E1" s="682"/>
      <c r="F1" s="682"/>
      <c r="G1" s="669" t="s">
        <v>216</v>
      </c>
      <c r="H1" s="670"/>
    </row>
    <row r="2" spans="1:8" ht="15" customHeight="1" x14ac:dyDescent="0.25">
      <c r="A2" s="251" t="s">
        <v>244</v>
      </c>
      <c r="B2" s="683" t="str">
        <f>Entête!$B$1</f>
        <v>COLLEGE D'ENSEIGNEMENT GENERAL  ZOUKOU</v>
      </c>
      <c r="C2" s="684"/>
      <c r="D2" s="684"/>
      <c r="E2" s="684"/>
      <c r="F2" s="684"/>
    </row>
    <row r="3" spans="1:8" ht="15" customHeight="1" x14ac:dyDescent="0.25">
      <c r="A3" s="251"/>
      <c r="B3" s="687" t="str">
        <f>Entête!B2</f>
        <v>IFU: 4202495877266</v>
      </c>
      <c r="C3" s="687"/>
      <c r="D3" s="687"/>
      <c r="E3" s="687"/>
      <c r="F3" s="687"/>
    </row>
    <row r="4" spans="1:8" ht="15" customHeight="1" x14ac:dyDescent="0.25">
      <c r="A4" s="251"/>
      <c r="B4" s="685" t="str">
        <f>Entête!$B$3</f>
        <v>BP:                                Tél : (+229) 0124801169</v>
      </c>
      <c r="C4" s="686"/>
      <c r="D4" s="686"/>
      <c r="E4" s="686"/>
      <c r="F4" s="686"/>
    </row>
    <row r="5" spans="1:8" ht="15" customHeight="1" x14ac:dyDescent="0.25">
      <c r="A5" s="251"/>
      <c r="B5" s="251"/>
      <c r="C5" s="251"/>
      <c r="D5" s="251"/>
      <c r="E5" s="251"/>
      <c r="F5" s="161"/>
      <c r="G5" s="165" t="str">
        <f>Entête!$E$3</f>
        <v>Exercice : 2025 - 2026</v>
      </c>
    </row>
    <row r="6" spans="1:8" ht="15" customHeight="1" x14ac:dyDescent="0.25">
      <c r="A6" s="251"/>
      <c r="B6" s="251"/>
      <c r="C6" s="251"/>
      <c r="D6" s="251"/>
      <c r="E6" s="251"/>
      <c r="F6" s="161"/>
      <c r="G6" s="165"/>
    </row>
    <row r="7" spans="1:8" ht="15" customHeight="1" x14ac:dyDescent="0.25">
      <c r="A7" s="671" t="s">
        <v>215</v>
      </c>
      <c r="B7" s="671"/>
      <c r="C7" s="671"/>
      <c r="D7" s="671"/>
      <c r="E7" s="671"/>
      <c r="F7" s="671"/>
      <c r="G7" s="671"/>
      <c r="H7" s="671"/>
    </row>
    <row r="8" spans="1:8" ht="15" customHeight="1" x14ac:dyDescent="0.25">
      <c r="B8" s="162"/>
      <c r="C8" s="162"/>
      <c r="D8" s="162"/>
      <c r="E8" s="162"/>
      <c r="F8" s="162"/>
      <c r="G8" s="164" t="s">
        <v>132</v>
      </c>
      <c r="H8" s="192" t="s">
        <v>267</v>
      </c>
    </row>
    <row r="9" spans="1:8" ht="15" customHeight="1" x14ac:dyDescent="0.25">
      <c r="B9" s="162"/>
      <c r="C9" s="162"/>
      <c r="D9" s="162"/>
      <c r="E9" s="162"/>
      <c r="F9" s="162"/>
      <c r="G9" s="164"/>
      <c r="H9" s="192"/>
    </row>
    <row r="10" spans="1:8" ht="15" customHeight="1" x14ac:dyDescent="0.25">
      <c r="A10" s="674" t="s">
        <v>214</v>
      </c>
      <c r="B10" s="674"/>
      <c r="C10" s="674"/>
      <c r="D10" s="163">
        <v>96600</v>
      </c>
      <c r="E10" s="162"/>
      <c r="F10" s="162"/>
      <c r="G10" s="162"/>
      <c r="H10" s="162"/>
    </row>
    <row r="11" spans="1:8" ht="15" customHeight="1" x14ac:dyDescent="0.25">
      <c r="A11" s="161"/>
      <c r="B11" s="161"/>
      <c r="C11" s="161"/>
      <c r="D11" s="161"/>
      <c r="E11" s="161"/>
      <c r="F11" s="161"/>
    </row>
    <row r="12" spans="1:8" ht="15.75" customHeight="1" x14ac:dyDescent="0.25">
      <c r="A12" s="186" t="s">
        <v>213</v>
      </c>
      <c r="B12" s="186"/>
      <c r="C12" s="672" t="s">
        <v>205</v>
      </c>
      <c r="D12" s="675"/>
      <c r="E12" s="675"/>
      <c r="F12" s="675"/>
      <c r="G12" s="675"/>
      <c r="H12" s="673"/>
    </row>
    <row r="13" spans="1:8" ht="20.100000000000001" customHeight="1" x14ac:dyDescent="0.25">
      <c r="A13" s="186" t="s">
        <v>212</v>
      </c>
      <c r="B13" s="672"/>
      <c r="C13" s="675"/>
      <c r="D13" s="675"/>
      <c r="E13" s="675"/>
      <c r="F13" s="675"/>
      <c r="G13" s="675"/>
      <c r="H13" s="673"/>
    </row>
    <row r="14" spans="1:8" ht="20.100000000000001" customHeight="1" x14ac:dyDescent="0.25">
      <c r="A14" s="186" t="s">
        <v>211</v>
      </c>
      <c r="B14" s="672" t="s">
        <v>206</v>
      </c>
      <c r="C14" s="675"/>
      <c r="D14" s="675"/>
      <c r="E14" s="675"/>
      <c r="F14" s="675"/>
      <c r="G14" s="675"/>
      <c r="H14" s="673"/>
    </row>
    <row r="15" spans="1:8" ht="19.5" customHeight="1" x14ac:dyDescent="0.25">
      <c r="A15" s="186" t="s">
        <v>210</v>
      </c>
      <c r="B15" s="337">
        <v>7768115</v>
      </c>
      <c r="C15" s="276" t="s">
        <v>255</v>
      </c>
      <c r="D15" s="191" t="s">
        <v>268</v>
      </c>
      <c r="E15" s="187"/>
      <c r="F15" s="187"/>
      <c r="G15" s="187"/>
      <c r="H15" s="188"/>
    </row>
    <row r="16" spans="1:8" ht="8.25" customHeight="1" x14ac:dyDescent="0.25">
      <c r="A16" s="676"/>
      <c r="B16" s="677"/>
      <c r="C16" s="677"/>
      <c r="D16" s="677"/>
      <c r="E16" s="677"/>
      <c r="F16" s="677"/>
      <c r="G16" s="677"/>
      <c r="H16" s="678"/>
    </row>
    <row r="17" spans="1:8" ht="29.25" customHeight="1" x14ac:dyDescent="0.25">
      <c r="A17" s="672" t="s">
        <v>209</v>
      </c>
      <c r="B17" s="673"/>
      <c r="C17" s="679"/>
      <c r="D17" s="680"/>
      <c r="E17" s="680"/>
      <c r="F17" s="680"/>
      <c r="G17" s="680"/>
      <c r="H17" s="681"/>
    </row>
    <row r="18" spans="1:8" ht="15.75" customHeight="1" x14ac:dyDescent="0.25">
      <c r="A18" s="186" t="s">
        <v>208</v>
      </c>
      <c r="B18" s="186"/>
      <c r="C18" s="672"/>
      <c r="D18" s="675"/>
      <c r="E18" s="675"/>
      <c r="F18" s="675"/>
      <c r="G18" s="675"/>
      <c r="H18" s="673"/>
    </row>
    <row r="19" spans="1:8" x14ac:dyDescent="0.25">
      <c r="A19" s="160"/>
      <c r="B19" s="160"/>
      <c r="C19" s="160"/>
      <c r="D19" s="160"/>
      <c r="F19" s="160" t="s">
        <v>269</v>
      </c>
      <c r="H19" s="160"/>
    </row>
    <row r="20" spans="1:8" x14ac:dyDescent="0.25">
      <c r="B20" s="160"/>
      <c r="C20" s="160"/>
      <c r="D20" s="160"/>
      <c r="E20" s="160"/>
      <c r="F20" s="160"/>
      <c r="G20" s="160"/>
      <c r="H20" s="160"/>
    </row>
    <row r="26" spans="1:8" x14ac:dyDescent="0.25">
      <c r="D26" s="440" t="str">
        <f>Entête!B4</f>
        <v>E. Géofroy KLOGBODJI</v>
      </c>
      <c r="H26" s="441" t="str">
        <f>Entête!B5</f>
        <v>Hervé Claude V. G. DOVONON</v>
      </c>
    </row>
    <row r="27" spans="1:8" x14ac:dyDescent="0.25">
      <c r="A27" s="318" t="s">
        <v>207</v>
      </c>
      <c r="D27" s="317" t="s">
        <v>164</v>
      </c>
      <c r="H27" s="146" t="s">
        <v>258</v>
      </c>
    </row>
  </sheetData>
  <mergeCells count="14">
    <mergeCell ref="G1:H1"/>
    <mergeCell ref="A7:H7"/>
    <mergeCell ref="A17:B17"/>
    <mergeCell ref="A10:C10"/>
    <mergeCell ref="C18:H18"/>
    <mergeCell ref="C12:H12"/>
    <mergeCell ref="B13:H13"/>
    <mergeCell ref="B14:H14"/>
    <mergeCell ref="A16:H16"/>
    <mergeCell ref="C17:H17"/>
    <mergeCell ref="B1:F1"/>
    <mergeCell ref="B2:F2"/>
    <mergeCell ref="B4:F4"/>
    <mergeCell ref="B3:F3"/>
  </mergeCells>
  <pageMargins left="0.51181102362204722" right="0.51181102362204722" top="0.35433070866141736" bottom="0" header="0.31496062992125984" footer="0.31496062992125984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C00000"/>
  </sheetPr>
  <dimension ref="A1:I42"/>
  <sheetViews>
    <sheetView view="pageBreakPreview" topLeftCell="C1" zoomScaleNormal="100" zoomScaleSheetLayoutView="100" workbookViewId="0">
      <selection activeCell="B4" sqref="B4:D4"/>
    </sheetView>
  </sheetViews>
  <sheetFormatPr baseColWidth="10" defaultColWidth="11.42578125" defaultRowHeight="15" x14ac:dyDescent="0.25"/>
  <cols>
    <col min="1" max="1" width="3.85546875" style="129" customWidth="1"/>
    <col min="2" max="2" width="10.140625" style="129" customWidth="1"/>
    <col min="3" max="3" width="52.28515625" style="129" customWidth="1"/>
    <col min="4" max="4" width="10.140625" style="1" customWidth="1"/>
    <col min="5" max="5" width="4.28515625" style="129" customWidth="1"/>
    <col min="6" max="6" width="3.7109375" style="129" customWidth="1"/>
    <col min="7" max="7" width="4.28515625" style="129" customWidth="1"/>
    <col min="8" max="8" width="5.42578125" style="129" customWidth="1"/>
    <col min="9" max="9" width="6.5703125" style="129" customWidth="1"/>
    <col min="10" max="16384" width="11.42578125" style="129"/>
  </cols>
  <sheetData>
    <row r="1" spans="1:9" ht="88.5" customHeight="1" x14ac:dyDescent="0.25">
      <c r="A1" s="260"/>
      <c r="B1" s="690" t="s">
        <v>261</v>
      </c>
      <c r="C1" s="690"/>
      <c r="D1" s="690"/>
      <c r="E1" s="319"/>
      <c r="F1" s="704" t="s">
        <v>216</v>
      </c>
      <c r="G1" s="704"/>
      <c r="H1" s="704"/>
      <c r="I1" s="704"/>
    </row>
    <row r="2" spans="1:9" ht="15" customHeight="1" x14ac:dyDescent="0.25">
      <c r="A2" s="260"/>
      <c r="B2" s="683" t="str">
        <f>Entête!$B$1</f>
        <v>COLLEGE D'ENSEIGNEMENT GENERAL  ZOUKOU</v>
      </c>
      <c r="C2" s="684"/>
      <c r="D2" s="684"/>
      <c r="F2" s="185"/>
      <c r="G2" s="185"/>
      <c r="H2" s="185"/>
      <c r="I2" s="185"/>
    </row>
    <row r="3" spans="1:9" ht="15" customHeight="1" x14ac:dyDescent="0.25">
      <c r="A3" s="260"/>
      <c r="B3" s="687" t="str">
        <f>Entête!B2</f>
        <v>IFU: 4202495877266</v>
      </c>
      <c r="C3" s="687"/>
      <c r="D3" s="687"/>
      <c r="F3" s="185"/>
      <c r="G3" s="185"/>
      <c r="H3" s="185"/>
      <c r="I3" s="185"/>
    </row>
    <row r="4" spans="1:9" ht="15" customHeight="1" x14ac:dyDescent="0.25">
      <c r="A4" s="260"/>
      <c r="B4" s="685" t="str">
        <f>Entête!$B$3</f>
        <v>BP:                                Tél : (+229) 0124801169</v>
      </c>
      <c r="C4" s="686"/>
      <c r="D4" s="686"/>
      <c r="G4" s="185"/>
      <c r="H4" s="185"/>
      <c r="I4" s="185"/>
    </row>
    <row r="5" spans="1:9" ht="15" customHeight="1" x14ac:dyDescent="0.25">
      <c r="A5" s="260"/>
      <c r="B5" s="260"/>
      <c r="C5" s="260"/>
      <c r="D5" s="261"/>
      <c r="E5" s="261" t="str">
        <f>Entête!$E$3</f>
        <v>Exercice : 2025 - 2026</v>
      </c>
      <c r="F5" s="185"/>
      <c r="G5" s="185"/>
      <c r="H5" s="185"/>
      <c r="I5" s="185"/>
    </row>
    <row r="6" spans="1:9" ht="15" customHeight="1" x14ac:dyDescent="0.25">
      <c r="A6" s="260"/>
      <c r="B6" s="260"/>
      <c r="C6" s="260"/>
      <c r="D6" s="261"/>
      <c r="F6" s="185"/>
      <c r="G6" s="185"/>
      <c r="H6" s="185"/>
      <c r="I6" s="185"/>
    </row>
    <row r="7" spans="1:9" ht="15" customHeight="1" x14ac:dyDescent="0.25">
      <c r="A7" s="691" t="s">
        <v>222</v>
      </c>
      <c r="B7" s="691"/>
      <c r="C7" s="691"/>
      <c r="D7" s="691"/>
      <c r="E7" s="691"/>
      <c r="F7" s="691"/>
      <c r="G7" s="691"/>
      <c r="H7" s="691"/>
      <c r="I7" s="691"/>
    </row>
    <row r="9" spans="1:9" x14ac:dyDescent="0.25">
      <c r="A9" s="692" t="s">
        <v>132</v>
      </c>
      <c r="B9" s="692" t="s">
        <v>106</v>
      </c>
      <c r="C9" s="694" t="s">
        <v>221</v>
      </c>
      <c r="D9" s="696" t="s">
        <v>109</v>
      </c>
      <c r="E9" s="698" t="s">
        <v>220</v>
      </c>
      <c r="F9" s="698"/>
      <c r="G9" s="698"/>
      <c r="H9" s="698"/>
      <c r="I9" s="184" t="s">
        <v>112</v>
      </c>
    </row>
    <row r="10" spans="1:9" x14ac:dyDescent="0.25">
      <c r="A10" s="693"/>
      <c r="B10" s="693"/>
      <c r="C10" s="695"/>
      <c r="D10" s="697"/>
      <c r="E10" s="41" t="s">
        <v>126</v>
      </c>
      <c r="F10" s="41" t="s">
        <v>133</v>
      </c>
      <c r="G10" s="41" t="s">
        <v>134</v>
      </c>
      <c r="H10" s="41" t="s">
        <v>135</v>
      </c>
      <c r="I10" s="41"/>
    </row>
    <row r="11" spans="1:9" ht="20.100000000000001" customHeight="1" x14ac:dyDescent="0.25">
      <c r="A11" s="182"/>
      <c r="B11" s="244"/>
      <c r="C11" s="183"/>
      <c r="D11" s="170"/>
      <c r="E11" s="182"/>
      <c r="F11" s="182"/>
      <c r="G11" s="182"/>
      <c r="H11" s="247"/>
      <c r="I11" s="182"/>
    </row>
    <row r="12" spans="1:9" ht="19.5" customHeight="1" x14ac:dyDescent="0.25">
      <c r="A12" s="180"/>
      <c r="B12" s="245"/>
      <c r="C12" s="246"/>
      <c r="D12" s="169"/>
      <c r="E12" s="180"/>
      <c r="F12" s="180"/>
      <c r="G12" s="47"/>
      <c r="H12" s="112"/>
      <c r="I12" s="180"/>
    </row>
    <row r="13" spans="1:9" ht="20.100000000000001" customHeight="1" x14ac:dyDescent="0.25">
      <c r="A13" s="180"/>
      <c r="B13" s="245"/>
      <c r="C13" s="181"/>
      <c r="D13" s="169"/>
      <c r="E13" s="180"/>
      <c r="F13" s="180"/>
      <c r="G13" s="180"/>
      <c r="H13" s="248"/>
      <c r="I13" s="180"/>
    </row>
    <row r="14" spans="1:9" ht="20.100000000000001" customHeight="1" x14ac:dyDescent="0.25">
      <c r="A14" s="180"/>
      <c r="B14" s="245"/>
      <c r="C14" s="181"/>
      <c r="D14" s="169"/>
      <c r="E14" s="180"/>
      <c r="F14" s="180"/>
      <c r="G14" s="47"/>
      <c r="H14" s="112"/>
      <c r="I14" s="180"/>
    </row>
    <row r="15" spans="1:9" ht="20.100000000000001" customHeight="1" x14ac:dyDescent="0.25">
      <c r="A15" s="180"/>
      <c r="B15" s="245"/>
      <c r="C15" s="181"/>
      <c r="D15" s="169"/>
      <c r="E15" s="180"/>
      <c r="F15" s="180"/>
      <c r="G15" s="180"/>
      <c r="H15" s="248"/>
      <c r="I15" s="180"/>
    </row>
    <row r="16" spans="1:9" ht="20.100000000000001" customHeight="1" x14ac:dyDescent="0.25">
      <c r="A16" s="180"/>
      <c r="B16" s="245"/>
      <c r="C16" s="181"/>
      <c r="D16" s="169"/>
      <c r="E16" s="180"/>
      <c r="F16" s="180"/>
      <c r="G16" s="180"/>
      <c r="H16" s="248"/>
      <c r="I16" s="180"/>
    </row>
    <row r="17" spans="1:9" ht="20.100000000000001" customHeight="1" x14ac:dyDescent="0.25">
      <c r="A17" s="180"/>
      <c r="B17" s="245"/>
      <c r="C17" s="181"/>
      <c r="D17" s="169"/>
      <c r="E17" s="180"/>
      <c r="F17" s="180"/>
      <c r="G17" s="180"/>
      <c r="H17" s="180"/>
      <c r="I17" s="180"/>
    </row>
    <row r="18" spans="1:9" ht="20.100000000000001" customHeight="1" x14ac:dyDescent="0.25">
      <c r="A18" s="180"/>
      <c r="B18" s="245"/>
      <c r="C18" s="181"/>
      <c r="D18" s="169"/>
      <c r="E18" s="180"/>
      <c r="F18" s="180"/>
      <c r="G18" s="180"/>
      <c r="H18" s="180"/>
      <c r="I18" s="180"/>
    </row>
    <row r="19" spans="1:9" ht="20.100000000000001" customHeight="1" x14ac:dyDescent="0.25">
      <c r="A19" s="180"/>
      <c r="B19" s="245"/>
      <c r="C19" s="181"/>
      <c r="D19" s="169"/>
      <c r="E19" s="180"/>
      <c r="F19" s="180"/>
      <c r="G19" s="180"/>
      <c r="H19" s="180"/>
      <c r="I19" s="180"/>
    </row>
    <row r="20" spans="1:9" ht="20.100000000000001" customHeight="1" x14ac:dyDescent="0.25">
      <c r="A20" s="180"/>
      <c r="B20" s="245"/>
      <c r="C20" s="181"/>
      <c r="D20" s="169"/>
      <c r="E20" s="180"/>
      <c r="F20" s="180"/>
      <c r="G20" s="180"/>
      <c r="H20" s="180"/>
      <c r="I20" s="180"/>
    </row>
    <row r="21" spans="1:9" ht="20.100000000000001" customHeight="1" x14ac:dyDescent="0.25">
      <c r="A21" s="180"/>
      <c r="B21" s="245"/>
      <c r="C21" s="181"/>
      <c r="D21" s="169"/>
      <c r="E21" s="180"/>
      <c r="F21" s="180"/>
      <c r="G21" s="180"/>
      <c r="H21" s="180"/>
      <c r="I21" s="180"/>
    </row>
    <row r="22" spans="1:9" ht="20.100000000000001" customHeight="1" x14ac:dyDescent="0.25">
      <c r="A22" s="180"/>
      <c r="B22" s="245"/>
      <c r="C22" s="181"/>
      <c r="D22" s="169"/>
      <c r="E22" s="180"/>
      <c r="F22" s="180"/>
      <c r="G22" s="180"/>
      <c r="H22" s="180"/>
      <c r="I22" s="180"/>
    </row>
    <row r="23" spans="1:9" ht="20.100000000000001" customHeight="1" x14ac:dyDescent="0.25">
      <c r="A23" s="180"/>
      <c r="B23" s="245"/>
      <c r="C23" s="181"/>
      <c r="D23" s="169"/>
      <c r="E23" s="180"/>
      <c r="F23" s="180"/>
      <c r="G23" s="180"/>
      <c r="H23" s="180"/>
      <c r="I23" s="180"/>
    </row>
    <row r="24" spans="1:9" ht="20.100000000000001" customHeight="1" x14ac:dyDescent="0.25">
      <c r="A24" s="180"/>
      <c r="B24" s="245"/>
      <c r="C24" s="181"/>
      <c r="D24" s="169"/>
      <c r="E24" s="180"/>
      <c r="F24" s="180"/>
      <c r="G24" s="180"/>
      <c r="H24" s="180"/>
      <c r="I24" s="180"/>
    </row>
    <row r="25" spans="1:9" ht="20.100000000000001" customHeight="1" x14ac:dyDescent="0.25">
      <c r="A25" s="180"/>
      <c r="B25" s="245"/>
      <c r="C25" s="181"/>
      <c r="D25" s="169"/>
      <c r="E25" s="180"/>
      <c r="F25" s="180"/>
      <c r="G25" s="180"/>
      <c r="H25" s="180"/>
      <c r="I25" s="180"/>
    </row>
    <row r="26" spans="1:9" ht="20.100000000000001" customHeight="1" x14ac:dyDescent="0.25">
      <c r="A26" s="180"/>
      <c r="B26" s="245"/>
      <c r="C26" s="181"/>
      <c r="D26" s="169"/>
      <c r="E26" s="180"/>
      <c r="F26" s="180"/>
      <c r="G26" s="180"/>
      <c r="H26" s="180"/>
      <c r="I26" s="180"/>
    </row>
    <row r="27" spans="1:9" ht="20.100000000000001" customHeight="1" x14ac:dyDescent="0.25">
      <c r="A27" s="180"/>
      <c r="B27" s="245"/>
      <c r="C27" s="181"/>
      <c r="D27" s="169"/>
      <c r="E27" s="180"/>
      <c r="F27" s="180"/>
      <c r="G27" s="180"/>
      <c r="H27" s="180"/>
      <c r="I27" s="180"/>
    </row>
    <row r="28" spans="1:9" ht="20.100000000000001" customHeight="1" x14ac:dyDescent="0.25">
      <c r="A28" s="180"/>
      <c r="B28" s="245"/>
      <c r="C28" s="181"/>
      <c r="D28" s="169"/>
      <c r="E28" s="180"/>
      <c r="F28" s="180"/>
      <c r="G28" s="180"/>
      <c r="H28" s="180"/>
      <c r="I28" s="180"/>
    </row>
    <row r="29" spans="1:9" ht="20.100000000000001" customHeight="1" x14ac:dyDescent="0.25">
      <c r="A29" s="180"/>
      <c r="B29" s="245"/>
      <c r="C29" s="181"/>
      <c r="D29" s="169"/>
      <c r="E29" s="180"/>
      <c r="F29" s="180"/>
      <c r="G29" s="180"/>
      <c r="H29" s="180"/>
      <c r="I29" s="180"/>
    </row>
    <row r="30" spans="1:9" ht="20.100000000000001" customHeight="1" x14ac:dyDescent="0.25">
      <c r="A30" s="699" t="s">
        <v>193</v>
      </c>
      <c r="B30" s="700"/>
      <c r="C30" s="701"/>
      <c r="D30" s="168">
        <f>SUM(D11:D29)</f>
        <v>0</v>
      </c>
      <c r="E30" s="179"/>
      <c r="F30" s="179"/>
      <c r="G30" s="179"/>
      <c r="H30" s="179"/>
      <c r="I30" s="178"/>
    </row>
    <row r="32" spans="1:9" ht="15" customHeight="1" x14ac:dyDescent="0.25">
      <c r="A32" s="702" t="s">
        <v>219</v>
      </c>
      <c r="B32" s="703"/>
      <c r="C32" s="703"/>
      <c r="D32" s="703"/>
      <c r="E32" s="703"/>
      <c r="F32" s="703"/>
      <c r="G32" s="703"/>
      <c r="H32" s="703"/>
      <c r="I32" s="703"/>
    </row>
    <row r="33" spans="1:9" ht="18.75" customHeight="1" x14ac:dyDescent="0.25">
      <c r="D33" s="688" t="s">
        <v>259</v>
      </c>
      <c r="E33" s="688"/>
      <c r="F33" s="688"/>
      <c r="G33" s="688"/>
      <c r="H33" s="688"/>
      <c r="I33" s="688"/>
    </row>
    <row r="34" spans="1:9" x14ac:dyDescent="0.25">
      <c r="A34" s="689" t="s">
        <v>218</v>
      </c>
      <c r="B34" s="689"/>
      <c r="C34" s="689"/>
      <c r="D34" s="689"/>
      <c r="E34" s="689"/>
      <c r="F34" s="689"/>
      <c r="G34" s="689"/>
      <c r="H34" s="689"/>
      <c r="I34" s="689"/>
    </row>
    <row r="39" spans="1:9" x14ac:dyDescent="0.25">
      <c r="A39" s="1"/>
      <c r="B39" s="1"/>
      <c r="C39" s="1"/>
      <c r="E39" s="1"/>
      <c r="F39" s="1"/>
      <c r="G39" s="1"/>
      <c r="H39" s="1"/>
      <c r="I39" s="1"/>
    </row>
    <row r="41" spans="1:9" x14ac:dyDescent="0.25">
      <c r="A41" s="442" t="str">
        <f>Entête!B4</f>
        <v>E. Géofroy KLOGBODJI</v>
      </c>
      <c r="G41" s="440" t="str">
        <f>Entête!B5</f>
        <v>Hervé Claude V. G. DOVONON</v>
      </c>
    </row>
    <row r="42" spans="1:9" x14ac:dyDescent="0.25">
      <c r="A42" s="320" t="s">
        <v>164</v>
      </c>
      <c r="G42" s="16" t="s">
        <v>258</v>
      </c>
    </row>
  </sheetData>
  <mergeCells count="15">
    <mergeCell ref="D33:I33"/>
    <mergeCell ref="A34:I34"/>
    <mergeCell ref="B1:D1"/>
    <mergeCell ref="B2:D2"/>
    <mergeCell ref="B4:D4"/>
    <mergeCell ref="A7:I7"/>
    <mergeCell ref="A9:A10"/>
    <mergeCell ref="B9:B10"/>
    <mergeCell ref="C9:C10"/>
    <mergeCell ref="D9:D10"/>
    <mergeCell ref="E9:H9"/>
    <mergeCell ref="A30:C30"/>
    <mergeCell ref="A32:I32"/>
    <mergeCell ref="F1:I1"/>
    <mergeCell ref="B3:D3"/>
  </mergeCells>
  <printOptions horizontalCentered="1"/>
  <pageMargins left="0" right="0" top="0.15748031496062992" bottom="0.74803149606299213" header="0.31496062992125984" footer="0.31496062992125984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>
    <tabColor rgb="FFFFFF00"/>
  </sheetPr>
  <dimension ref="A1:K283"/>
  <sheetViews>
    <sheetView view="pageBreakPreview" topLeftCell="A148" zoomScaleNormal="100" zoomScaleSheetLayoutView="100" workbookViewId="0">
      <selection activeCell="D152" sqref="D152:E152"/>
    </sheetView>
  </sheetViews>
  <sheetFormatPr baseColWidth="10" defaultColWidth="11.42578125" defaultRowHeight="15.75" x14ac:dyDescent="0.25"/>
  <cols>
    <col min="1" max="1" width="3.85546875" style="282" customWidth="1"/>
    <col min="2" max="2" width="6.28515625" style="447" customWidth="1"/>
    <col min="3" max="3" width="4.42578125" style="282" customWidth="1"/>
    <col min="4" max="4" width="5.42578125" style="282" customWidth="1"/>
    <col min="5" max="5" width="39.7109375" style="282" customWidth="1"/>
    <col min="6" max="6" width="11.140625" style="293" customWidth="1"/>
    <col min="7" max="7" width="11.28515625" style="293" customWidth="1"/>
    <col min="8" max="8" width="11.42578125" style="293" customWidth="1"/>
    <col min="9" max="9" width="15.85546875" style="282" customWidth="1"/>
    <col min="10" max="16384" width="11.42578125" style="282"/>
  </cols>
  <sheetData>
    <row r="1" spans="1:11" x14ac:dyDescent="0.25">
      <c r="B1" s="736" t="s">
        <v>140</v>
      </c>
      <c r="C1" s="736"/>
      <c r="D1" s="736"/>
      <c r="E1" s="736"/>
      <c r="F1" s="736"/>
      <c r="G1" s="736"/>
      <c r="H1" s="736"/>
    </row>
    <row r="2" spans="1:11" ht="22.5" customHeight="1" x14ac:dyDescent="0.25">
      <c r="A2" s="747" t="s">
        <v>126</v>
      </c>
      <c r="B2" s="742" t="s">
        <v>314</v>
      </c>
      <c r="C2" s="742"/>
      <c r="D2" s="742"/>
      <c r="E2" s="721" t="s">
        <v>136</v>
      </c>
      <c r="F2" s="721" t="s">
        <v>228</v>
      </c>
      <c r="G2" s="721"/>
      <c r="H2" s="721"/>
    </row>
    <row r="3" spans="1:11" ht="16.5" customHeight="1" x14ac:dyDescent="0.25">
      <c r="A3" s="748"/>
      <c r="B3" s="594" t="s">
        <v>133</v>
      </c>
      <c r="C3" s="594" t="s">
        <v>134</v>
      </c>
      <c r="D3" s="594" t="s">
        <v>135</v>
      </c>
      <c r="E3" s="721"/>
      <c r="F3" s="540" t="s">
        <v>135</v>
      </c>
      <c r="G3" s="540" t="s">
        <v>134</v>
      </c>
      <c r="H3" s="540" t="s">
        <v>133</v>
      </c>
    </row>
    <row r="4" spans="1:11" x14ac:dyDescent="0.25">
      <c r="A4" s="595" t="s">
        <v>48</v>
      </c>
      <c r="B4" s="595">
        <v>70</v>
      </c>
      <c r="C4" s="719" t="s">
        <v>49</v>
      </c>
      <c r="D4" s="719"/>
      <c r="E4" s="719"/>
      <c r="F4" s="141"/>
      <c r="G4" s="141"/>
      <c r="H4" s="718"/>
    </row>
    <row r="5" spans="1:11" ht="30" customHeight="1" x14ac:dyDescent="0.25">
      <c r="A5" s="721"/>
      <c r="B5" s="741"/>
      <c r="C5" s="140">
        <v>701</v>
      </c>
      <c r="D5" s="744" t="s">
        <v>381</v>
      </c>
      <c r="E5" s="744"/>
      <c r="F5" s="141"/>
      <c r="G5" s="141">
        <v>15600</v>
      </c>
      <c r="H5" s="718"/>
    </row>
    <row r="6" spans="1:11" ht="32.25" customHeight="1" x14ac:dyDescent="0.25">
      <c r="A6" s="721"/>
      <c r="B6" s="741"/>
      <c r="C6" s="140">
        <v>702</v>
      </c>
      <c r="D6" s="745" t="s">
        <v>422</v>
      </c>
      <c r="E6" s="746"/>
      <c r="F6" s="141"/>
      <c r="G6" s="141">
        <v>395000</v>
      </c>
      <c r="H6" s="718"/>
      <c r="J6" s="282" t="s">
        <v>385</v>
      </c>
      <c r="K6" s="282">
        <v>422</v>
      </c>
    </row>
    <row r="7" spans="1:11" ht="15.75" customHeight="1" x14ac:dyDescent="0.25">
      <c r="A7" s="721"/>
      <c r="B7" s="741"/>
      <c r="C7" s="140">
        <v>709</v>
      </c>
      <c r="D7" s="708" t="s">
        <v>172</v>
      </c>
      <c r="E7" s="708"/>
      <c r="F7" s="141"/>
      <c r="G7" s="281" t="str">
        <f>IF(SUM(F8:F8)=0,"PM",SUM(F8:F8))</f>
        <v>PM</v>
      </c>
      <c r="H7" s="718"/>
      <c r="J7" s="282" t="s">
        <v>386</v>
      </c>
      <c r="K7" s="282" t="s">
        <v>387</v>
      </c>
    </row>
    <row r="8" spans="1:11" ht="15.75" customHeight="1" x14ac:dyDescent="0.25">
      <c r="A8" s="721"/>
      <c r="B8" s="741"/>
      <c r="C8" s="140"/>
      <c r="D8" s="140">
        <v>7090</v>
      </c>
      <c r="E8" s="300"/>
      <c r="F8" s="141"/>
      <c r="G8" s="141"/>
      <c r="H8" s="718"/>
      <c r="J8" s="282" t="s">
        <v>388</v>
      </c>
      <c r="K8" s="282">
        <v>152</v>
      </c>
    </row>
    <row r="9" spans="1:11" x14ac:dyDescent="0.25">
      <c r="A9" s="721"/>
      <c r="B9" s="719" t="s">
        <v>177</v>
      </c>
      <c r="C9" s="719"/>
      <c r="D9" s="719"/>
      <c r="E9" s="719"/>
      <c r="F9" s="596"/>
      <c r="G9" s="596"/>
      <c r="H9" s="535">
        <f>IF(SUM(G5:G8)=0,"PM",SUM(G5:G8))</f>
        <v>410600</v>
      </c>
      <c r="J9" s="282" t="s">
        <v>389</v>
      </c>
      <c r="K9" s="282">
        <v>36</v>
      </c>
    </row>
    <row r="10" spans="1:11" ht="33" customHeight="1" x14ac:dyDescent="0.25">
      <c r="A10" s="595" t="s">
        <v>50</v>
      </c>
      <c r="B10" s="595">
        <v>71</v>
      </c>
      <c r="C10" s="743" t="s">
        <v>86</v>
      </c>
      <c r="D10" s="743"/>
      <c r="E10" s="743"/>
      <c r="F10" s="141"/>
      <c r="G10" s="141"/>
      <c r="H10" s="718"/>
      <c r="J10" s="282" t="s">
        <v>195</v>
      </c>
      <c r="K10" s="282">
        <v>12</v>
      </c>
    </row>
    <row r="11" spans="1:11" x14ac:dyDescent="0.25">
      <c r="A11" s="721"/>
      <c r="B11" s="741"/>
      <c r="C11" s="140">
        <v>712</v>
      </c>
      <c r="D11" s="707" t="s">
        <v>6</v>
      </c>
      <c r="E11" s="707"/>
      <c r="F11" s="141"/>
      <c r="G11" s="281">
        <f>IF(SUM(F12:F14)=0,"PM",SUM(F12:F14))</f>
        <v>87000</v>
      </c>
      <c r="H11" s="718"/>
      <c r="J11" s="282" t="s">
        <v>390</v>
      </c>
      <c r="K11" s="282">
        <v>418</v>
      </c>
    </row>
    <row r="12" spans="1:11" x14ac:dyDescent="0.25">
      <c r="A12" s="721"/>
      <c r="B12" s="741"/>
      <c r="C12" s="720"/>
      <c r="D12" s="140">
        <v>7121</v>
      </c>
      <c r="E12" s="302" t="s">
        <v>51</v>
      </c>
      <c r="F12" s="141" t="s">
        <v>7</v>
      </c>
      <c r="G12" s="740"/>
      <c r="H12" s="718"/>
    </row>
    <row r="13" spans="1:11" x14ac:dyDescent="0.25">
      <c r="A13" s="721"/>
      <c r="B13" s="741"/>
      <c r="C13" s="720"/>
      <c r="D13" s="140">
        <v>7122</v>
      </c>
      <c r="E13" s="302" t="s">
        <v>417</v>
      </c>
      <c r="F13" s="141">
        <v>87000</v>
      </c>
      <c r="G13" s="740"/>
      <c r="H13" s="718"/>
    </row>
    <row r="14" spans="1:11" ht="15.75" customHeight="1" x14ac:dyDescent="0.25">
      <c r="A14" s="721"/>
      <c r="B14" s="741"/>
      <c r="C14" s="720"/>
      <c r="D14" s="140">
        <v>7129</v>
      </c>
      <c r="E14" s="300" t="s">
        <v>197</v>
      </c>
      <c r="F14" s="141" t="s">
        <v>7</v>
      </c>
      <c r="G14" s="740"/>
      <c r="H14" s="718"/>
    </row>
    <row r="15" spans="1:11" x14ac:dyDescent="0.25">
      <c r="A15" s="721"/>
      <c r="B15" s="741"/>
      <c r="C15" s="140">
        <v>714</v>
      </c>
      <c r="D15" s="708" t="s">
        <v>52</v>
      </c>
      <c r="E15" s="708"/>
      <c r="F15" s="141"/>
      <c r="G15" s="281">
        <f>IF(SUM(F16:F19)=0,"PM",SUM(F16:F19))</f>
        <v>3456000</v>
      </c>
      <c r="H15" s="718"/>
    </row>
    <row r="16" spans="1:11" ht="45" customHeight="1" x14ac:dyDescent="0.25">
      <c r="A16" s="721"/>
      <c r="B16" s="741"/>
      <c r="C16" s="720"/>
      <c r="D16" s="140">
        <v>7140</v>
      </c>
      <c r="E16" s="300" t="s">
        <v>410</v>
      </c>
      <c r="F16" s="141">
        <v>3192000</v>
      </c>
      <c r="G16" s="740"/>
      <c r="H16" s="718"/>
    </row>
    <row r="17" spans="1:11" x14ac:dyDescent="0.25">
      <c r="A17" s="721"/>
      <c r="B17" s="741"/>
      <c r="C17" s="720"/>
      <c r="D17" s="140">
        <v>7145</v>
      </c>
      <c r="E17" s="302" t="s">
        <v>53</v>
      </c>
      <c r="F17" s="141">
        <v>10000</v>
      </c>
      <c r="G17" s="740"/>
      <c r="H17" s="718"/>
      <c r="K17" s="282" t="s">
        <v>406</v>
      </c>
    </row>
    <row r="18" spans="1:11" ht="18" customHeight="1" x14ac:dyDescent="0.25">
      <c r="A18" s="721"/>
      <c r="B18" s="741"/>
      <c r="C18" s="720"/>
      <c r="D18" s="140">
        <v>7146</v>
      </c>
      <c r="E18" s="302" t="s">
        <v>423</v>
      </c>
      <c r="F18" s="141">
        <v>254000</v>
      </c>
      <c r="G18" s="740"/>
      <c r="H18" s="718"/>
      <c r="K18" s="282" t="s">
        <v>407</v>
      </c>
    </row>
    <row r="19" spans="1:11" x14ac:dyDescent="0.25">
      <c r="A19" s="721"/>
      <c r="B19" s="741"/>
      <c r="C19" s="720"/>
      <c r="D19" s="140">
        <v>7149</v>
      </c>
      <c r="E19" s="302" t="s">
        <v>373</v>
      </c>
      <c r="F19" s="141"/>
      <c r="G19" s="740"/>
      <c r="H19" s="718"/>
      <c r="K19" s="282" t="s">
        <v>408</v>
      </c>
    </row>
    <row r="20" spans="1:11" x14ac:dyDescent="0.25">
      <c r="A20" s="721"/>
      <c r="B20" s="741"/>
      <c r="C20" s="140">
        <v>716</v>
      </c>
      <c r="D20" s="707" t="s">
        <v>54</v>
      </c>
      <c r="E20" s="707"/>
      <c r="F20" s="141"/>
      <c r="G20" s="141">
        <v>101679</v>
      </c>
      <c r="H20" s="718"/>
      <c r="K20" s="282" t="s">
        <v>409</v>
      </c>
    </row>
    <row r="21" spans="1:11" x14ac:dyDescent="0.25">
      <c r="A21" s="721"/>
      <c r="B21" s="719" t="s">
        <v>178</v>
      </c>
      <c r="C21" s="719"/>
      <c r="D21" s="719"/>
      <c r="E21" s="719"/>
      <c r="F21" s="141"/>
      <c r="G21" s="141"/>
      <c r="H21" s="535">
        <f>IF(SUM(G11:G20)=0,"PM",SUM(G11:G20))</f>
        <v>3644679</v>
      </c>
    </row>
    <row r="22" spans="1:11" x14ac:dyDescent="0.25">
      <c r="A22" s="595" t="s">
        <v>55</v>
      </c>
      <c r="B22" s="595">
        <v>76</v>
      </c>
      <c r="C22" s="719" t="s">
        <v>56</v>
      </c>
      <c r="D22" s="719"/>
      <c r="E22" s="719"/>
      <c r="F22" s="141"/>
      <c r="G22" s="141"/>
      <c r="H22" s="718"/>
    </row>
    <row r="23" spans="1:11" ht="15" customHeight="1" x14ac:dyDescent="0.25">
      <c r="A23" s="721"/>
      <c r="B23" s="720"/>
      <c r="C23" s="140">
        <v>760</v>
      </c>
      <c r="D23" s="707" t="s">
        <v>310</v>
      </c>
      <c r="E23" s="707"/>
      <c r="F23" s="141"/>
      <c r="G23" s="281">
        <f>IF(SUM(F24:F25)=0,"PM",SUM(F24:F25))</f>
        <v>1824000</v>
      </c>
      <c r="H23" s="718"/>
    </row>
    <row r="24" spans="1:11" ht="34.5" customHeight="1" x14ac:dyDescent="0.25">
      <c r="A24" s="721"/>
      <c r="B24" s="720"/>
      <c r="C24" s="721"/>
      <c r="D24" s="140">
        <v>7605</v>
      </c>
      <c r="E24" s="300" t="s">
        <v>392</v>
      </c>
      <c r="F24" s="141">
        <v>1824000</v>
      </c>
      <c r="G24" s="141"/>
      <c r="H24" s="718"/>
    </row>
    <row r="25" spans="1:11" ht="18" customHeight="1" x14ac:dyDescent="0.25">
      <c r="A25" s="721"/>
      <c r="B25" s="720"/>
      <c r="C25" s="721"/>
      <c r="D25" s="140">
        <v>7606</v>
      </c>
      <c r="E25" s="300" t="s">
        <v>411</v>
      </c>
      <c r="F25" s="141"/>
      <c r="G25" s="141"/>
      <c r="H25" s="718"/>
    </row>
    <row r="26" spans="1:11" x14ac:dyDescent="0.25">
      <c r="A26" s="721"/>
      <c r="B26" s="719" t="s">
        <v>179</v>
      </c>
      <c r="C26" s="719"/>
      <c r="D26" s="719"/>
      <c r="E26" s="719"/>
      <c r="F26" s="141"/>
      <c r="G26" s="141"/>
      <c r="H26" s="535">
        <f>IF(SUM(G23)=0,"PM",SUM(G23))</f>
        <v>1824000</v>
      </c>
    </row>
    <row r="27" spans="1:11" ht="16.5" customHeight="1" x14ac:dyDescent="0.25">
      <c r="A27" s="595" t="s">
        <v>57</v>
      </c>
      <c r="B27" s="595">
        <v>77</v>
      </c>
      <c r="C27" s="719" t="s">
        <v>87</v>
      </c>
      <c r="D27" s="719"/>
      <c r="E27" s="719"/>
      <c r="F27" s="141"/>
      <c r="G27" s="141"/>
      <c r="H27" s="718"/>
    </row>
    <row r="28" spans="1:11" ht="19.5" customHeight="1" x14ac:dyDescent="0.25">
      <c r="A28" s="721"/>
      <c r="B28" s="597"/>
      <c r="C28" s="140">
        <v>771</v>
      </c>
      <c r="D28" s="708" t="s">
        <v>99</v>
      </c>
      <c r="E28" s="708"/>
      <c r="F28" s="141"/>
      <c r="G28" s="141" t="s">
        <v>7</v>
      </c>
      <c r="H28" s="718"/>
    </row>
    <row r="29" spans="1:11" x14ac:dyDescent="0.25">
      <c r="A29" s="721"/>
      <c r="B29" s="719" t="s">
        <v>180</v>
      </c>
      <c r="C29" s="719"/>
      <c r="D29" s="719"/>
      <c r="E29" s="719"/>
      <c r="F29" s="596"/>
      <c r="G29" s="596"/>
      <c r="H29" s="535" t="str">
        <f>IF(SUM(G28)=0,"PM",SUM(G28))</f>
        <v>PM</v>
      </c>
    </row>
    <row r="30" spans="1:11" ht="16.5" thickBot="1" x14ac:dyDescent="0.3"/>
    <row r="31" spans="1:11" ht="17.25" thickTop="1" thickBot="1" x14ac:dyDescent="0.3">
      <c r="B31" s="283" t="s">
        <v>175</v>
      </c>
      <c r="C31" s="284"/>
      <c r="D31" s="284"/>
      <c r="E31" s="284"/>
      <c r="F31" s="284"/>
      <c r="G31" s="285"/>
      <c r="H31" s="344">
        <f>SUM(H4:H29)</f>
        <v>5879279</v>
      </c>
    </row>
    <row r="32" spans="1:11" ht="16.5" thickTop="1" x14ac:dyDescent="0.25">
      <c r="B32" s="286"/>
      <c r="C32" s="286"/>
      <c r="D32" s="286"/>
      <c r="E32" s="286"/>
      <c r="F32" s="287"/>
      <c r="G32" s="287"/>
      <c r="H32" s="288"/>
    </row>
    <row r="33" spans="2:8" x14ac:dyDescent="0.25">
      <c r="B33" s="286"/>
      <c r="C33" s="286"/>
      <c r="D33" s="286"/>
      <c r="E33" s="286"/>
      <c r="F33" s="287"/>
      <c r="G33" s="287"/>
      <c r="H33" s="288"/>
    </row>
    <row r="34" spans="2:8" x14ac:dyDescent="0.25">
      <c r="B34" s="286"/>
      <c r="C34" s="286"/>
      <c r="D34" s="286"/>
      <c r="E34" s="286"/>
      <c r="F34" s="287"/>
      <c r="G34" s="287"/>
      <c r="H34" s="288"/>
    </row>
    <row r="35" spans="2:8" x14ac:dyDescent="0.25">
      <c r="B35" s="286"/>
      <c r="C35" s="286"/>
      <c r="D35" s="286"/>
      <c r="E35" s="286"/>
      <c r="F35" s="287"/>
      <c r="G35" s="287"/>
      <c r="H35" s="288"/>
    </row>
    <row r="36" spans="2:8" x14ac:dyDescent="0.25">
      <c r="B36" s="286"/>
      <c r="C36" s="286"/>
      <c r="D36" s="286"/>
      <c r="E36" s="286"/>
      <c r="F36" s="287"/>
      <c r="G36" s="287"/>
      <c r="H36" s="288"/>
    </row>
    <row r="37" spans="2:8" x14ac:dyDescent="0.25">
      <c r="B37" s="286"/>
      <c r="C37" s="286"/>
      <c r="D37" s="286"/>
      <c r="E37" s="286"/>
      <c r="F37" s="287"/>
      <c r="G37" s="287"/>
      <c r="H37" s="288"/>
    </row>
    <row r="38" spans="2:8" x14ac:dyDescent="0.25">
      <c r="B38" s="286"/>
      <c r="C38" s="286"/>
      <c r="D38" s="286"/>
      <c r="E38" s="286"/>
      <c r="F38" s="287"/>
      <c r="G38" s="287"/>
      <c r="H38" s="288"/>
    </row>
    <row r="39" spans="2:8" x14ac:dyDescent="0.25">
      <c r="B39" s="287"/>
      <c r="C39" s="287"/>
      <c r="D39" s="735" t="s">
        <v>141</v>
      </c>
      <c r="E39" s="735"/>
      <c r="F39" s="735"/>
      <c r="G39" s="735"/>
      <c r="H39" s="287"/>
    </row>
    <row r="40" spans="2:8" x14ac:dyDescent="0.25">
      <c r="C40" s="447"/>
      <c r="D40" s="447"/>
      <c r="E40" s="447"/>
      <c r="F40" s="288"/>
      <c r="G40" s="288"/>
      <c r="H40" s="288"/>
    </row>
    <row r="41" spans="2:8" ht="29.25" customHeight="1" x14ac:dyDescent="0.25">
      <c r="C41" s="340" t="s">
        <v>126</v>
      </c>
      <c r="D41" s="584" t="s">
        <v>133</v>
      </c>
      <c r="E41" s="340" t="s">
        <v>136</v>
      </c>
      <c r="F41" s="584" t="s">
        <v>297</v>
      </c>
      <c r="G41" s="289"/>
      <c r="H41" s="289"/>
    </row>
    <row r="42" spans="2:8" x14ac:dyDescent="0.25">
      <c r="C42" s="340" t="s">
        <v>48</v>
      </c>
      <c r="D42" s="340">
        <v>70</v>
      </c>
      <c r="E42" s="589" t="s">
        <v>58</v>
      </c>
      <c r="F42" s="569">
        <f>H9</f>
        <v>410600</v>
      </c>
      <c r="G42" s="239"/>
      <c r="H42" s="290"/>
    </row>
    <row r="43" spans="2:8" ht="33" customHeight="1" x14ac:dyDescent="0.25">
      <c r="C43" s="340" t="s">
        <v>50</v>
      </c>
      <c r="D43" s="340">
        <v>71</v>
      </c>
      <c r="E43" s="587" t="s">
        <v>59</v>
      </c>
      <c r="F43" s="569">
        <f>H21</f>
        <v>3644679</v>
      </c>
      <c r="G43" s="239"/>
      <c r="H43" s="290"/>
    </row>
    <row r="44" spans="2:8" x14ac:dyDescent="0.25">
      <c r="C44" s="340" t="s">
        <v>55</v>
      </c>
      <c r="D44" s="340">
        <v>76</v>
      </c>
      <c r="E44" s="589" t="s">
        <v>4</v>
      </c>
      <c r="F44" s="569">
        <f>H26</f>
        <v>1824000</v>
      </c>
      <c r="G44" s="239"/>
      <c r="H44" s="290"/>
    </row>
    <row r="45" spans="2:8" x14ac:dyDescent="0.25">
      <c r="C45" s="340" t="s">
        <v>57</v>
      </c>
      <c r="D45" s="340">
        <v>77</v>
      </c>
      <c r="E45" s="589" t="s">
        <v>5</v>
      </c>
      <c r="F45" s="569" t="str">
        <f>H29</f>
        <v>PM</v>
      </c>
      <c r="G45" s="239"/>
      <c r="H45" s="290"/>
    </row>
    <row r="46" spans="2:8" x14ac:dyDescent="0.25">
      <c r="C46" s="709" t="s">
        <v>40</v>
      </c>
      <c r="D46" s="709"/>
      <c r="E46" s="709"/>
      <c r="F46" s="574">
        <f>SUM(F42:F45)</f>
        <v>5879279</v>
      </c>
      <c r="G46" s="345"/>
      <c r="H46" s="292"/>
    </row>
    <row r="47" spans="2:8" x14ac:dyDescent="0.25">
      <c r="C47" s="447"/>
      <c r="D47" s="447"/>
      <c r="E47" s="447"/>
    </row>
    <row r="48" spans="2:8" x14ac:dyDescent="0.25">
      <c r="C48" s="447"/>
      <c r="D48" s="447"/>
      <c r="E48" s="447"/>
    </row>
    <row r="49" spans="3:5" x14ac:dyDescent="0.25">
      <c r="C49" s="447"/>
      <c r="D49" s="447"/>
      <c r="E49" s="447"/>
    </row>
    <row r="50" spans="3:5" x14ac:dyDescent="0.25">
      <c r="C50" s="447"/>
      <c r="D50" s="447"/>
      <c r="E50" s="447"/>
    </row>
    <row r="51" spans="3:5" x14ac:dyDescent="0.25">
      <c r="C51" s="447"/>
      <c r="D51" s="447"/>
      <c r="E51" s="447"/>
    </row>
    <row r="52" spans="3:5" x14ac:dyDescent="0.25">
      <c r="C52" s="447"/>
      <c r="D52" s="447"/>
      <c r="E52" s="447"/>
    </row>
    <row r="53" spans="3:5" x14ac:dyDescent="0.25">
      <c r="C53" s="447"/>
      <c r="D53" s="447"/>
      <c r="E53" s="447"/>
    </row>
    <row r="54" spans="3:5" x14ac:dyDescent="0.25">
      <c r="C54" s="447"/>
      <c r="D54" s="447"/>
      <c r="E54" s="447"/>
    </row>
    <row r="55" spans="3:5" x14ac:dyDescent="0.25">
      <c r="C55" s="447"/>
      <c r="D55" s="447"/>
      <c r="E55" s="447"/>
    </row>
    <row r="56" spans="3:5" x14ac:dyDescent="0.25">
      <c r="C56" s="447"/>
      <c r="D56" s="447"/>
      <c r="E56" s="447"/>
    </row>
    <row r="57" spans="3:5" x14ac:dyDescent="0.25">
      <c r="C57" s="447"/>
      <c r="D57" s="447"/>
      <c r="E57" s="447"/>
    </row>
    <row r="58" spans="3:5" x14ac:dyDescent="0.25">
      <c r="C58" s="447"/>
      <c r="D58" s="447"/>
      <c r="E58" s="447"/>
    </row>
    <row r="59" spans="3:5" x14ac:dyDescent="0.25">
      <c r="C59" s="447"/>
      <c r="D59" s="447"/>
      <c r="E59" s="447"/>
    </row>
    <row r="60" spans="3:5" x14ac:dyDescent="0.25">
      <c r="C60" s="447"/>
      <c r="D60" s="447"/>
      <c r="E60" s="447"/>
    </row>
    <row r="61" spans="3:5" x14ac:dyDescent="0.25">
      <c r="C61" s="447"/>
      <c r="D61" s="447"/>
      <c r="E61" s="447"/>
    </row>
    <row r="62" spans="3:5" x14ac:dyDescent="0.25">
      <c r="C62" s="447"/>
      <c r="D62" s="447"/>
      <c r="E62" s="447"/>
    </row>
    <row r="63" spans="3:5" x14ac:dyDescent="0.25">
      <c r="C63" s="447"/>
      <c r="D63" s="447"/>
      <c r="E63" s="447"/>
    </row>
    <row r="64" spans="3:5" x14ac:dyDescent="0.25">
      <c r="C64" s="447"/>
      <c r="D64" s="447"/>
      <c r="E64" s="447"/>
    </row>
    <row r="65" spans="2:8" x14ac:dyDescent="0.25">
      <c r="C65" s="447"/>
      <c r="D65" s="447"/>
      <c r="E65" s="447"/>
    </row>
    <row r="66" spans="2:8" x14ac:dyDescent="0.25">
      <c r="C66" s="447"/>
      <c r="D66" s="447"/>
      <c r="E66" s="447"/>
    </row>
    <row r="67" spans="2:8" x14ac:dyDescent="0.25">
      <c r="C67" s="447"/>
      <c r="D67" s="447"/>
      <c r="E67" s="447"/>
    </row>
    <row r="68" spans="2:8" x14ac:dyDescent="0.25">
      <c r="C68" s="447"/>
      <c r="D68" s="447"/>
      <c r="E68" s="447"/>
    </row>
    <row r="69" spans="2:8" x14ac:dyDescent="0.25">
      <c r="C69" s="447"/>
      <c r="D69" s="447"/>
      <c r="E69" s="447"/>
    </row>
    <row r="70" spans="2:8" x14ac:dyDescent="0.25">
      <c r="C70" s="447"/>
      <c r="D70" s="447"/>
      <c r="E70" s="447"/>
    </row>
    <row r="71" spans="2:8" x14ac:dyDescent="0.25">
      <c r="C71" s="447"/>
      <c r="D71" s="447"/>
      <c r="E71" s="447"/>
    </row>
    <row r="72" spans="2:8" x14ac:dyDescent="0.25">
      <c r="C72" s="447"/>
      <c r="D72" s="447"/>
      <c r="E72" s="447"/>
    </row>
    <row r="73" spans="2:8" x14ac:dyDescent="0.25">
      <c r="C73" s="447"/>
      <c r="D73" s="447"/>
      <c r="E73" s="447"/>
    </row>
    <row r="74" spans="2:8" x14ac:dyDescent="0.25">
      <c r="C74" s="447"/>
      <c r="D74" s="447"/>
      <c r="E74" s="447"/>
    </row>
    <row r="76" spans="2:8" x14ac:dyDescent="0.25">
      <c r="B76" s="294"/>
      <c r="C76" s="294"/>
      <c r="D76" s="294"/>
      <c r="E76" s="294"/>
      <c r="F76" s="295"/>
      <c r="G76" s="290"/>
      <c r="H76" s="290"/>
    </row>
    <row r="77" spans="2:8" x14ac:dyDescent="0.25">
      <c r="B77" s="294"/>
      <c r="C77" s="294"/>
      <c r="D77" s="294"/>
      <c r="E77" s="294"/>
      <c r="F77" s="295"/>
      <c r="G77" s="290"/>
      <c r="H77" s="290"/>
    </row>
    <row r="78" spans="2:8" x14ac:dyDescent="0.25">
      <c r="B78" s="294"/>
      <c r="C78" s="294"/>
      <c r="D78" s="294"/>
      <c r="E78" s="294"/>
      <c r="F78" s="295"/>
      <c r="G78" s="290"/>
      <c r="H78" s="290"/>
    </row>
    <row r="79" spans="2:8" x14ac:dyDescent="0.25">
      <c r="B79" s="294"/>
      <c r="C79" s="294"/>
      <c r="D79" s="294"/>
      <c r="E79" s="294"/>
      <c r="F79" s="295"/>
      <c r="G79" s="290"/>
      <c r="H79" s="290"/>
    </row>
    <row r="85" spans="1:8" ht="15.75" customHeight="1" x14ac:dyDescent="0.25">
      <c r="B85" s="282"/>
      <c r="C85" s="287"/>
      <c r="D85" s="287"/>
      <c r="E85" s="447" t="s">
        <v>8</v>
      </c>
      <c r="F85" s="287"/>
      <c r="G85" s="287"/>
      <c r="H85" s="287"/>
    </row>
    <row r="86" spans="1:8" x14ac:dyDescent="0.25">
      <c r="A86" s="282" t="s">
        <v>31</v>
      </c>
      <c r="E86" s="447" t="s">
        <v>230</v>
      </c>
    </row>
    <row r="87" spans="1:8" x14ac:dyDescent="0.25">
      <c r="B87" s="736"/>
      <c r="C87" s="736"/>
      <c r="D87" s="736"/>
      <c r="E87" s="736"/>
      <c r="F87" s="736"/>
      <c r="G87" s="736"/>
      <c r="H87" s="736"/>
    </row>
    <row r="88" spans="1:8" ht="20.25" customHeight="1" x14ac:dyDescent="0.25">
      <c r="B88" s="717" t="s">
        <v>314</v>
      </c>
      <c r="C88" s="717"/>
      <c r="D88" s="717"/>
      <c r="E88" s="340"/>
      <c r="F88" s="717" t="s">
        <v>228</v>
      </c>
      <c r="G88" s="717"/>
      <c r="H88" s="717"/>
    </row>
    <row r="89" spans="1:8" ht="19.5" customHeight="1" x14ac:dyDescent="0.25">
      <c r="B89" s="584" t="s">
        <v>133</v>
      </c>
      <c r="C89" s="584" t="s">
        <v>134</v>
      </c>
      <c r="D89" s="584" t="s">
        <v>135</v>
      </c>
      <c r="E89" s="340" t="s">
        <v>136</v>
      </c>
      <c r="F89" s="585" t="s">
        <v>135</v>
      </c>
      <c r="G89" s="585" t="s">
        <v>134</v>
      </c>
      <c r="H89" s="585" t="s">
        <v>133</v>
      </c>
    </row>
    <row r="90" spans="1:8" ht="33.75" customHeight="1" x14ac:dyDescent="0.25">
      <c r="B90" s="586">
        <v>60</v>
      </c>
      <c r="C90" s="711" t="s">
        <v>323</v>
      </c>
      <c r="D90" s="711"/>
      <c r="E90" s="711"/>
      <c r="F90" s="341"/>
      <c r="G90" s="341"/>
      <c r="H90" s="724"/>
    </row>
    <row r="91" spans="1:8" ht="18" customHeight="1" x14ac:dyDescent="0.25">
      <c r="B91" s="712"/>
      <c r="C91" s="340">
        <v>600</v>
      </c>
      <c r="D91" s="713" t="s">
        <v>11</v>
      </c>
      <c r="E91" s="713"/>
      <c r="F91" s="341"/>
      <c r="G91" s="569">
        <f>IF(SUM(F92:F95)=0,"PM",SUM(F92:F95))</f>
        <v>990000</v>
      </c>
      <c r="H91" s="724"/>
    </row>
    <row r="92" spans="1:8" ht="16.5" customHeight="1" x14ac:dyDescent="0.25">
      <c r="B92" s="712"/>
      <c r="C92" s="712"/>
      <c r="D92" s="340">
        <v>6001</v>
      </c>
      <c r="E92" s="589" t="s">
        <v>374</v>
      </c>
      <c r="F92" s="341">
        <v>96000</v>
      </c>
      <c r="G92" s="737"/>
      <c r="H92" s="724"/>
    </row>
    <row r="93" spans="1:8" ht="18.75" customHeight="1" x14ac:dyDescent="0.25">
      <c r="B93" s="712"/>
      <c r="C93" s="712"/>
      <c r="D93" s="340">
        <v>6002</v>
      </c>
      <c r="E93" s="589" t="s">
        <v>415</v>
      </c>
      <c r="F93" s="341">
        <v>450000</v>
      </c>
      <c r="G93" s="737"/>
      <c r="H93" s="724"/>
    </row>
    <row r="94" spans="1:8" ht="18.75" customHeight="1" x14ac:dyDescent="0.25">
      <c r="B94" s="712"/>
      <c r="C94" s="712"/>
      <c r="D94" s="340">
        <v>6003</v>
      </c>
      <c r="E94" s="589" t="s">
        <v>375</v>
      </c>
      <c r="F94" s="341">
        <v>300000</v>
      </c>
      <c r="G94" s="737"/>
      <c r="H94" s="724"/>
    </row>
    <row r="95" spans="1:8" ht="46.5" customHeight="1" x14ac:dyDescent="0.25">
      <c r="B95" s="712"/>
      <c r="C95" s="712"/>
      <c r="D95" s="340">
        <v>6004</v>
      </c>
      <c r="E95" s="587" t="s">
        <v>384</v>
      </c>
      <c r="F95" s="341">
        <v>144000</v>
      </c>
      <c r="G95" s="737"/>
      <c r="H95" s="724"/>
    </row>
    <row r="96" spans="1:8" ht="15.75" customHeight="1" x14ac:dyDescent="0.25">
      <c r="B96" s="712"/>
      <c r="C96" s="340">
        <v>601</v>
      </c>
      <c r="D96" s="713" t="s">
        <v>12</v>
      </c>
      <c r="E96" s="713"/>
      <c r="F96" s="341"/>
      <c r="G96" s="569">
        <f>IF(SUM(F97)=0,"PM",SUM(F97))</f>
        <v>270000</v>
      </c>
      <c r="H96" s="724"/>
    </row>
    <row r="97" spans="2:8" ht="18" customHeight="1" x14ac:dyDescent="0.25">
      <c r="B97" s="712"/>
      <c r="C97" s="340"/>
      <c r="D97" s="340">
        <v>6010</v>
      </c>
      <c r="E97" s="587" t="s">
        <v>376</v>
      </c>
      <c r="F97" s="341">
        <v>270000</v>
      </c>
      <c r="G97" s="341"/>
      <c r="H97" s="724"/>
    </row>
    <row r="98" spans="2:8" x14ac:dyDescent="0.25">
      <c r="B98" s="591" t="s">
        <v>181</v>
      </c>
      <c r="C98" s="591"/>
      <c r="D98" s="591"/>
      <c r="E98" s="591"/>
      <c r="F98" s="341"/>
      <c r="G98" s="341"/>
      <c r="H98" s="574">
        <f>IF(SUM(G91:G97)=0,"PM",SUM(G91:G97))</f>
        <v>1260000</v>
      </c>
    </row>
    <row r="99" spans="2:8" ht="30" customHeight="1" x14ac:dyDescent="0.25">
      <c r="B99" s="586">
        <v>61</v>
      </c>
      <c r="C99" s="715" t="s">
        <v>60</v>
      </c>
      <c r="D99" s="715"/>
      <c r="E99" s="715"/>
      <c r="F99" s="341"/>
      <c r="G99" s="341"/>
      <c r="H99" s="724"/>
    </row>
    <row r="100" spans="2:8" ht="18" customHeight="1" x14ac:dyDescent="0.25">
      <c r="B100" s="712"/>
      <c r="C100" s="340">
        <v>610</v>
      </c>
      <c r="D100" s="713" t="s">
        <v>61</v>
      </c>
      <c r="E100" s="713"/>
      <c r="F100" s="341"/>
      <c r="G100" s="569">
        <f>IF(SUM(F101:F103)=0,"PM",SUM(F101:F103))</f>
        <v>1230000</v>
      </c>
      <c r="H100" s="724"/>
    </row>
    <row r="101" spans="2:8" ht="16.5" customHeight="1" x14ac:dyDescent="0.25">
      <c r="B101" s="712"/>
      <c r="C101" s="712"/>
      <c r="D101" s="340">
        <v>6100</v>
      </c>
      <c r="E101" s="587" t="s">
        <v>143</v>
      </c>
      <c r="F101" s="341">
        <v>630000</v>
      </c>
      <c r="G101" s="737" t="s">
        <v>95</v>
      </c>
      <c r="H101" s="724"/>
    </row>
    <row r="102" spans="2:8" ht="15" customHeight="1" x14ac:dyDescent="0.25">
      <c r="B102" s="712"/>
      <c r="C102" s="712"/>
      <c r="D102" s="340">
        <v>6104</v>
      </c>
      <c r="E102" s="589" t="s">
        <v>62</v>
      </c>
      <c r="F102" s="341"/>
      <c r="G102" s="737"/>
      <c r="H102" s="724"/>
    </row>
    <row r="103" spans="2:8" ht="30" customHeight="1" x14ac:dyDescent="0.25">
      <c r="B103" s="712"/>
      <c r="C103" s="712"/>
      <c r="D103" s="340">
        <v>6109</v>
      </c>
      <c r="E103" s="587" t="s">
        <v>383</v>
      </c>
      <c r="F103" s="341">
        <v>600000</v>
      </c>
      <c r="G103" s="737"/>
      <c r="H103" s="724"/>
    </row>
    <row r="104" spans="2:8" ht="17.25" customHeight="1" x14ac:dyDescent="0.25">
      <c r="B104" s="712"/>
      <c r="C104" s="340">
        <v>611</v>
      </c>
      <c r="D104" s="714" t="s">
        <v>125</v>
      </c>
      <c r="E104" s="714"/>
      <c r="F104" s="341"/>
      <c r="G104" s="569">
        <f>IF(SUM(F105:F111)=0,"PM",SUM(F105:F111))</f>
        <v>395000</v>
      </c>
      <c r="H104" s="724"/>
    </row>
    <row r="105" spans="2:8" x14ac:dyDescent="0.25">
      <c r="B105" s="712"/>
      <c r="C105" s="717"/>
      <c r="D105" s="340">
        <v>6110</v>
      </c>
      <c r="E105" s="589" t="s">
        <v>63</v>
      </c>
      <c r="F105" s="341" t="s">
        <v>7</v>
      </c>
      <c r="G105" s="737"/>
      <c r="H105" s="724"/>
    </row>
    <row r="106" spans="2:8" x14ac:dyDescent="0.25">
      <c r="B106" s="712"/>
      <c r="C106" s="717"/>
      <c r="D106" s="340">
        <v>6112</v>
      </c>
      <c r="E106" s="589" t="s">
        <v>64</v>
      </c>
      <c r="F106" s="341" t="s">
        <v>7</v>
      </c>
      <c r="G106" s="737"/>
      <c r="H106" s="724"/>
    </row>
    <row r="107" spans="2:8" ht="16.5" customHeight="1" x14ac:dyDescent="0.25">
      <c r="B107" s="712"/>
      <c r="C107" s="717"/>
      <c r="D107" s="340">
        <v>6113</v>
      </c>
      <c r="E107" s="589" t="s">
        <v>65</v>
      </c>
      <c r="F107" s="341" t="s">
        <v>7</v>
      </c>
      <c r="G107" s="737"/>
      <c r="H107" s="724"/>
    </row>
    <row r="108" spans="2:8" ht="16.5" customHeight="1" x14ac:dyDescent="0.25">
      <c r="B108" s="712"/>
      <c r="C108" s="717"/>
      <c r="D108" s="340">
        <v>6114</v>
      </c>
      <c r="E108" s="589" t="s">
        <v>377</v>
      </c>
      <c r="F108" s="341" t="s">
        <v>7</v>
      </c>
      <c r="G108" s="737"/>
      <c r="H108" s="724"/>
    </row>
    <row r="109" spans="2:8" ht="18" customHeight="1" x14ac:dyDescent="0.25">
      <c r="B109" s="712"/>
      <c r="C109" s="717"/>
      <c r="D109" s="340">
        <v>6115</v>
      </c>
      <c r="E109" s="589" t="s">
        <v>66</v>
      </c>
      <c r="F109" s="341" t="s">
        <v>7</v>
      </c>
      <c r="G109" s="737"/>
      <c r="H109" s="724"/>
    </row>
    <row r="110" spans="2:8" ht="18" customHeight="1" x14ac:dyDescent="0.25">
      <c r="B110" s="712"/>
      <c r="C110" s="717"/>
      <c r="D110" s="340">
        <v>6117</v>
      </c>
      <c r="E110" s="589" t="s">
        <v>418</v>
      </c>
      <c r="F110" s="341">
        <v>395000</v>
      </c>
      <c r="G110" s="737"/>
      <c r="H110" s="724"/>
    </row>
    <row r="111" spans="2:8" ht="42" customHeight="1" x14ac:dyDescent="0.25">
      <c r="B111" s="712"/>
      <c r="C111" s="717"/>
      <c r="D111" s="340">
        <v>6118</v>
      </c>
      <c r="E111" s="587" t="s">
        <v>176</v>
      </c>
      <c r="F111" s="341"/>
      <c r="G111" s="737"/>
      <c r="H111" s="724"/>
    </row>
    <row r="112" spans="2:8" s="447" customFormat="1" x14ac:dyDescent="0.25">
      <c r="B112" s="591" t="s">
        <v>182</v>
      </c>
      <c r="C112" s="591"/>
      <c r="D112" s="591"/>
      <c r="E112" s="591"/>
      <c r="F112" s="579"/>
      <c r="G112" s="579"/>
      <c r="H112" s="574">
        <f>IF(SUM(G100:G111)=0,"PM",SUM(G100:G111))</f>
        <v>1625000</v>
      </c>
    </row>
    <row r="113" spans="2:8" x14ac:dyDescent="0.25">
      <c r="B113" s="586">
        <v>62</v>
      </c>
      <c r="C113" s="709" t="s">
        <v>67</v>
      </c>
      <c r="D113" s="709"/>
      <c r="E113" s="709"/>
      <c r="F113" s="341"/>
      <c r="G113" s="341"/>
      <c r="H113" s="724"/>
    </row>
    <row r="114" spans="2:8" ht="15.75" customHeight="1" x14ac:dyDescent="0.25">
      <c r="B114" s="716"/>
      <c r="C114" s="340">
        <v>621</v>
      </c>
      <c r="D114" s="714" t="s">
        <v>96</v>
      </c>
      <c r="E114" s="714"/>
      <c r="F114" s="340"/>
      <c r="G114" s="341"/>
      <c r="H114" s="724"/>
    </row>
    <row r="115" spans="2:8" ht="18" customHeight="1" x14ac:dyDescent="0.25">
      <c r="B115" s="716"/>
      <c r="C115" s="340">
        <v>622</v>
      </c>
      <c r="D115" s="713" t="s">
        <v>68</v>
      </c>
      <c r="E115" s="713"/>
      <c r="F115" s="340"/>
      <c r="G115" s="341"/>
      <c r="H115" s="724"/>
    </row>
    <row r="116" spans="2:8" ht="30.75" customHeight="1" x14ac:dyDescent="0.25">
      <c r="B116" s="716"/>
      <c r="C116" s="340">
        <v>623</v>
      </c>
      <c r="D116" s="714" t="s">
        <v>88</v>
      </c>
      <c r="E116" s="714"/>
      <c r="F116" s="341"/>
      <c r="G116" s="341">
        <v>20000</v>
      </c>
      <c r="H116" s="724"/>
    </row>
    <row r="117" spans="2:8" ht="18" customHeight="1" x14ac:dyDescent="0.25">
      <c r="B117" s="716"/>
      <c r="C117" s="340">
        <v>629</v>
      </c>
      <c r="D117" s="714" t="s">
        <v>21</v>
      </c>
      <c r="E117" s="714"/>
      <c r="F117" s="341"/>
      <c r="G117" s="341"/>
      <c r="H117" s="724"/>
    </row>
    <row r="118" spans="2:8" x14ac:dyDescent="0.25">
      <c r="B118" s="591" t="s">
        <v>183</v>
      </c>
      <c r="C118" s="591"/>
      <c r="D118" s="591"/>
      <c r="E118" s="591"/>
      <c r="F118" s="341"/>
      <c r="G118" s="341"/>
      <c r="H118" s="574">
        <f>IF(SUM(G114:G117)=0,"PM",SUM(G114:G117))</f>
        <v>20000</v>
      </c>
    </row>
    <row r="119" spans="2:8" ht="16.5" customHeight="1" x14ac:dyDescent="0.25">
      <c r="B119" s="586">
        <v>63</v>
      </c>
      <c r="C119" s="715" t="s">
        <v>97</v>
      </c>
      <c r="D119" s="715"/>
      <c r="E119" s="715"/>
      <c r="F119" s="340"/>
      <c r="G119" s="341"/>
      <c r="H119" s="724"/>
    </row>
    <row r="120" spans="2:8" ht="14.25" customHeight="1" x14ac:dyDescent="0.25">
      <c r="B120" s="712"/>
      <c r="C120" s="340">
        <v>631</v>
      </c>
      <c r="D120" s="713" t="s">
        <v>15</v>
      </c>
      <c r="E120" s="713"/>
      <c r="F120" s="341"/>
      <c r="G120" s="569" t="str">
        <f>IF(SUM(F121:F123)=0,"PM",SUM(F121:F123))</f>
        <v>PM</v>
      </c>
      <c r="H120" s="724"/>
    </row>
    <row r="121" spans="2:8" x14ac:dyDescent="0.25">
      <c r="B121" s="712"/>
      <c r="C121" s="712"/>
      <c r="D121" s="340">
        <v>6312</v>
      </c>
      <c r="E121" s="589" t="s">
        <v>121</v>
      </c>
      <c r="F121" s="341" t="s">
        <v>7</v>
      </c>
      <c r="G121" s="737"/>
      <c r="H121" s="724"/>
    </row>
    <row r="122" spans="2:8" ht="15" customHeight="1" x14ac:dyDescent="0.25">
      <c r="B122" s="712"/>
      <c r="C122" s="712"/>
      <c r="D122" s="340">
        <v>6316</v>
      </c>
      <c r="E122" s="589" t="s">
        <v>98</v>
      </c>
      <c r="F122" s="341" t="s">
        <v>7</v>
      </c>
      <c r="G122" s="737"/>
      <c r="H122" s="724"/>
    </row>
    <row r="123" spans="2:8" ht="15.75" customHeight="1" x14ac:dyDescent="0.25">
      <c r="B123" s="712"/>
      <c r="C123" s="712"/>
      <c r="D123" s="340">
        <v>6319</v>
      </c>
      <c r="E123" s="587" t="s">
        <v>412</v>
      </c>
      <c r="F123" s="341" t="s">
        <v>7</v>
      </c>
      <c r="G123" s="737"/>
      <c r="H123" s="724"/>
    </row>
    <row r="124" spans="2:8" x14ac:dyDescent="0.25">
      <c r="B124" s="591" t="s">
        <v>184</v>
      </c>
      <c r="C124" s="591"/>
      <c r="D124" s="591"/>
      <c r="E124" s="591"/>
      <c r="F124" s="341"/>
      <c r="G124" s="341"/>
      <c r="H124" s="574" t="str">
        <f>IF(SUM(G120:G123)=0,"PM",SUM(G120:G123))</f>
        <v>PM</v>
      </c>
    </row>
    <row r="125" spans="2:8" ht="15.75" customHeight="1" x14ac:dyDescent="0.25">
      <c r="B125" s="586">
        <v>64</v>
      </c>
      <c r="C125" s="715" t="s">
        <v>89</v>
      </c>
      <c r="D125" s="715"/>
      <c r="E125" s="715"/>
      <c r="F125" s="341"/>
      <c r="G125" s="341"/>
      <c r="H125" s="724"/>
    </row>
    <row r="126" spans="2:8" ht="18" customHeight="1" x14ac:dyDescent="0.25">
      <c r="B126" s="716"/>
      <c r="C126" s="340">
        <v>643</v>
      </c>
      <c r="D126" s="714" t="s">
        <v>79</v>
      </c>
      <c r="E126" s="714"/>
      <c r="F126" s="341"/>
      <c r="G126" s="341"/>
      <c r="H126" s="724"/>
    </row>
    <row r="127" spans="2:8" ht="15.75" customHeight="1" x14ac:dyDescent="0.25">
      <c r="B127" s="716"/>
      <c r="C127" s="340">
        <v>644</v>
      </c>
      <c r="D127" s="713" t="s">
        <v>17</v>
      </c>
      <c r="E127" s="713"/>
      <c r="F127" s="341"/>
      <c r="G127" s="341"/>
      <c r="H127" s="724"/>
    </row>
    <row r="128" spans="2:8" x14ac:dyDescent="0.25">
      <c r="B128" s="591" t="s">
        <v>185</v>
      </c>
      <c r="C128" s="591"/>
      <c r="D128" s="591"/>
      <c r="E128" s="591"/>
      <c r="F128" s="341"/>
      <c r="G128" s="341"/>
      <c r="H128" s="574" t="str">
        <f>IF(SUM(G126:G127)=0,"PM",SUM(G126:G127))</f>
        <v>PM</v>
      </c>
    </row>
    <row r="129" spans="1:8" x14ac:dyDescent="0.25">
      <c r="B129" s="586">
        <v>65</v>
      </c>
      <c r="C129" s="709" t="s">
        <v>69</v>
      </c>
      <c r="D129" s="709"/>
      <c r="E129" s="709"/>
      <c r="F129" s="341"/>
      <c r="G129" s="341"/>
      <c r="H129" s="724"/>
    </row>
    <row r="130" spans="1:8" ht="16.5" customHeight="1" x14ac:dyDescent="0.25">
      <c r="B130" s="712"/>
      <c r="C130" s="340">
        <v>650</v>
      </c>
      <c r="D130" s="713" t="s">
        <v>70</v>
      </c>
      <c r="E130" s="713"/>
      <c r="F130" s="341"/>
      <c r="G130" s="569" t="str">
        <f>IF(SUM(F131:F131)=0,"PM",SUM(F131:F131))</f>
        <v>PM</v>
      </c>
      <c r="H130" s="724"/>
    </row>
    <row r="131" spans="1:8" ht="18" customHeight="1" x14ac:dyDescent="0.25">
      <c r="B131" s="712"/>
      <c r="C131" s="588"/>
      <c r="D131" s="340"/>
      <c r="E131" s="589"/>
      <c r="F131" s="341" t="s">
        <v>7</v>
      </c>
      <c r="G131" s="592"/>
      <c r="H131" s="724"/>
    </row>
    <row r="132" spans="1:8" x14ac:dyDescent="0.25">
      <c r="B132" s="591" t="s">
        <v>186</v>
      </c>
      <c r="C132" s="591"/>
      <c r="D132" s="591"/>
      <c r="E132" s="591"/>
      <c r="F132" s="341"/>
      <c r="G132" s="341"/>
      <c r="H132" s="574" t="str">
        <f>IF(SUM(G130:G131)=0,"PM",SUM(G130:G131))</f>
        <v>PM</v>
      </c>
    </row>
    <row r="133" spans="1:8" x14ac:dyDescent="0.25">
      <c r="B133" s="709" t="s">
        <v>71</v>
      </c>
      <c r="C133" s="709"/>
      <c r="D133" s="709"/>
      <c r="E133" s="709"/>
      <c r="F133" s="709"/>
      <c r="G133" s="709"/>
      <c r="H133" s="574">
        <f>SUM(H90:H132)</f>
        <v>2905000</v>
      </c>
    </row>
    <row r="134" spans="1:8" x14ac:dyDescent="0.25">
      <c r="B134" s="287"/>
      <c r="C134" s="287"/>
      <c r="D134" s="287"/>
      <c r="E134" s="287"/>
      <c r="H134" s="288"/>
    </row>
    <row r="135" spans="1:8" x14ac:dyDescent="0.25">
      <c r="B135" s="287"/>
      <c r="C135" s="287"/>
      <c r="D135" s="287"/>
      <c r="E135" s="287"/>
      <c r="H135" s="296">
        <f>H133/H31</f>
        <v>0.4941082061252749</v>
      </c>
    </row>
    <row r="136" spans="1:8" x14ac:dyDescent="0.25">
      <c r="B136" s="287"/>
      <c r="C136" s="287"/>
      <c r="D136" s="287"/>
      <c r="E136" s="287"/>
      <c r="H136" s="288"/>
    </row>
    <row r="140" spans="1:8" x14ac:dyDescent="0.25">
      <c r="A140" s="282" t="s">
        <v>33</v>
      </c>
      <c r="B140" s="287"/>
      <c r="C140" s="287"/>
      <c r="D140" s="287"/>
      <c r="E140" s="447" t="s">
        <v>229</v>
      </c>
      <c r="F140" s="287"/>
      <c r="G140" s="287"/>
      <c r="H140" s="287"/>
    </row>
    <row r="141" spans="1:8" x14ac:dyDescent="0.25">
      <c r="C141" s="447"/>
      <c r="D141" s="447"/>
      <c r="E141" s="447"/>
      <c r="F141" s="447"/>
      <c r="G141" s="447"/>
      <c r="H141" s="447"/>
    </row>
    <row r="142" spans="1:8" ht="21.75" customHeight="1" x14ac:dyDescent="0.25">
      <c r="B142" s="584" t="s">
        <v>133</v>
      </c>
      <c r="C142" s="584" t="s">
        <v>134</v>
      </c>
      <c r="D142" s="584" t="s">
        <v>135</v>
      </c>
      <c r="E142" s="340" t="s">
        <v>136</v>
      </c>
      <c r="F142" s="585" t="s">
        <v>135</v>
      </c>
      <c r="G142" s="585" t="s">
        <v>134</v>
      </c>
      <c r="H142" s="585" t="s">
        <v>133</v>
      </c>
    </row>
    <row r="143" spans="1:8" ht="31.5" customHeight="1" x14ac:dyDescent="0.25">
      <c r="B143" s="586">
        <v>61</v>
      </c>
      <c r="C143" s="715" t="s">
        <v>60</v>
      </c>
      <c r="D143" s="715"/>
      <c r="E143" s="715"/>
      <c r="F143" s="341"/>
      <c r="G143" s="341"/>
      <c r="H143" s="724"/>
    </row>
    <row r="144" spans="1:8" x14ac:dyDescent="0.25">
      <c r="B144" s="712"/>
      <c r="C144" s="340">
        <v>610</v>
      </c>
      <c r="D144" s="713" t="s">
        <v>61</v>
      </c>
      <c r="E144" s="713"/>
      <c r="F144" s="341"/>
      <c r="G144" s="569">
        <f>IF(SUM(F145:F149)=0,"PM",SUM(F145:F149))</f>
        <v>617750</v>
      </c>
      <c r="H144" s="724"/>
    </row>
    <row r="145" spans="2:8" ht="42.75" customHeight="1" x14ac:dyDescent="0.25">
      <c r="B145" s="712"/>
      <c r="C145" s="712"/>
      <c r="D145" s="340">
        <v>6101</v>
      </c>
      <c r="E145" s="587" t="s">
        <v>378</v>
      </c>
      <c r="F145" s="341">
        <v>291000</v>
      </c>
      <c r="G145" s="737"/>
      <c r="H145" s="724"/>
    </row>
    <row r="146" spans="2:8" ht="18" customHeight="1" x14ac:dyDescent="0.25">
      <c r="B146" s="712"/>
      <c r="C146" s="712"/>
      <c r="D146" s="340">
        <v>6103</v>
      </c>
      <c r="E146" s="587" t="s">
        <v>237</v>
      </c>
      <c r="F146" s="341">
        <v>76750</v>
      </c>
      <c r="G146" s="737"/>
      <c r="H146" s="724"/>
    </row>
    <row r="147" spans="2:8" ht="30.75" customHeight="1" x14ac:dyDescent="0.25">
      <c r="B147" s="712"/>
      <c r="C147" s="712"/>
      <c r="D147" s="340">
        <v>6105</v>
      </c>
      <c r="E147" s="587" t="s">
        <v>413</v>
      </c>
      <c r="F147" s="341"/>
      <c r="G147" s="737"/>
      <c r="H147" s="724"/>
    </row>
    <row r="148" spans="2:8" ht="15" customHeight="1" x14ac:dyDescent="0.25">
      <c r="B148" s="712"/>
      <c r="C148" s="712"/>
      <c r="D148" s="340">
        <v>6107</v>
      </c>
      <c r="E148" s="589" t="s">
        <v>73</v>
      </c>
      <c r="F148" s="341">
        <v>250000</v>
      </c>
      <c r="G148" s="737"/>
      <c r="H148" s="724"/>
    </row>
    <row r="149" spans="2:8" ht="19.5" customHeight="1" x14ac:dyDescent="0.25">
      <c r="B149" s="712"/>
      <c r="C149" s="712"/>
      <c r="D149" s="340">
        <v>6109</v>
      </c>
      <c r="E149" s="589" t="s">
        <v>223</v>
      </c>
      <c r="F149" s="341"/>
      <c r="G149" s="737"/>
      <c r="H149" s="724"/>
    </row>
    <row r="150" spans="2:8" x14ac:dyDescent="0.25">
      <c r="B150" s="591" t="s">
        <v>182</v>
      </c>
      <c r="C150" s="591"/>
      <c r="D150" s="591"/>
      <c r="E150" s="591"/>
      <c r="F150" s="341"/>
      <c r="G150" s="341"/>
      <c r="H150" s="574">
        <f>IF(SUM(G144:G149)=0,"PM",SUM(G144:G149))</f>
        <v>617750</v>
      </c>
    </row>
    <row r="151" spans="2:8" x14ac:dyDescent="0.25">
      <c r="B151" s="586">
        <v>62</v>
      </c>
      <c r="C151" s="709" t="s">
        <v>67</v>
      </c>
      <c r="D151" s="709"/>
      <c r="E151" s="709"/>
      <c r="F151" s="341"/>
      <c r="G151" s="341"/>
      <c r="H151" s="724"/>
    </row>
    <row r="152" spans="2:8" ht="14.25" customHeight="1" x14ac:dyDescent="0.25">
      <c r="B152" s="716"/>
      <c r="C152" s="340">
        <v>620</v>
      </c>
      <c r="D152" s="713" t="s">
        <v>20</v>
      </c>
      <c r="E152" s="713"/>
      <c r="F152" s="341"/>
      <c r="G152" s="341">
        <v>180000</v>
      </c>
      <c r="H152" s="724"/>
    </row>
    <row r="153" spans="2:8" ht="18" customHeight="1" x14ac:dyDescent="0.25">
      <c r="B153" s="716"/>
      <c r="C153" s="340">
        <v>629</v>
      </c>
      <c r="D153" s="713" t="s">
        <v>21</v>
      </c>
      <c r="E153" s="713"/>
      <c r="F153" s="341"/>
      <c r="G153" s="341"/>
      <c r="H153" s="724"/>
    </row>
    <row r="154" spans="2:8" x14ac:dyDescent="0.25">
      <c r="B154" s="591" t="s">
        <v>183</v>
      </c>
      <c r="C154" s="591"/>
      <c r="D154" s="591"/>
      <c r="E154" s="591"/>
      <c r="F154" s="341"/>
      <c r="G154" s="341"/>
      <c r="H154" s="574">
        <f>IF(SUM(G152:G153)=0,"PM",SUM(G152:G153))</f>
        <v>180000</v>
      </c>
    </row>
    <row r="155" spans="2:8" ht="18.75" customHeight="1" x14ac:dyDescent="0.25">
      <c r="B155" s="586">
        <v>63</v>
      </c>
      <c r="C155" s="715" t="s">
        <v>97</v>
      </c>
      <c r="D155" s="715"/>
      <c r="E155" s="715"/>
      <c r="F155" s="341"/>
      <c r="G155" s="341"/>
      <c r="H155" s="724"/>
    </row>
    <row r="156" spans="2:8" x14ac:dyDescent="0.25">
      <c r="B156" s="712"/>
      <c r="C156" s="340">
        <v>631</v>
      </c>
      <c r="D156" s="713" t="s">
        <v>15</v>
      </c>
      <c r="E156" s="713"/>
      <c r="F156" s="341"/>
      <c r="G156" s="569" t="str">
        <f>IF(SUM(F157:F159)=0,"PM",SUM(F157:F159))</f>
        <v>PM</v>
      </c>
      <c r="H156" s="724"/>
    </row>
    <row r="157" spans="2:8" x14ac:dyDescent="0.25">
      <c r="B157" s="712"/>
      <c r="C157" s="712"/>
      <c r="D157" s="340">
        <v>6311</v>
      </c>
      <c r="E157" s="589" t="s">
        <v>74</v>
      </c>
      <c r="F157" s="341" t="s">
        <v>7</v>
      </c>
      <c r="G157" s="737"/>
      <c r="H157" s="724"/>
    </row>
    <row r="158" spans="2:8" ht="30.75" customHeight="1" x14ac:dyDescent="0.25">
      <c r="B158" s="712"/>
      <c r="C158" s="712"/>
      <c r="D158" s="340">
        <v>6313</v>
      </c>
      <c r="E158" s="587" t="s">
        <v>129</v>
      </c>
      <c r="F158" s="341" t="s">
        <v>7</v>
      </c>
      <c r="G158" s="737"/>
      <c r="H158" s="724"/>
    </row>
    <row r="159" spans="2:8" x14ac:dyDescent="0.25">
      <c r="B159" s="712"/>
      <c r="C159" s="712"/>
      <c r="D159" s="340">
        <v>6319</v>
      </c>
      <c r="E159" s="589" t="s">
        <v>257</v>
      </c>
      <c r="F159" s="341" t="s">
        <v>7</v>
      </c>
      <c r="G159" s="737"/>
      <c r="H159" s="724"/>
    </row>
    <row r="160" spans="2:8" x14ac:dyDescent="0.25">
      <c r="B160" s="712"/>
      <c r="C160" s="340">
        <v>638</v>
      </c>
      <c r="D160" s="713" t="s">
        <v>22</v>
      </c>
      <c r="E160" s="713"/>
      <c r="F160" s="341"/>
      <c r="G160" s="569">
        <f>IF(SUM(F161:F164)=0,"PM",SUM(F161:F164))</f>
        <v>448800</v>
      </c>
      <c r="H160" s="724"/>
    </row>
    <row r="161" spans="2:8" ht="17.25" customHeight="1" x14ac:dyDescent="0.25">
      <c r="B161" s="712"/>
      <c r="C161" s="712"/>
      <c r="D161" s="340">
        <v>6380</v>
      </c>
      <c r="E161" s="587" t="s">
        <v>379</v>
      </c>
      <c r="F161" s="341">
        <v>118800</v>
      </c>
      <c r="G161" s="737"/>
      <c r="H161" s="724"/>
    </row>
    <row r="162" spans="2:8" ht="17.25" customHeight="1" x14ac:dyDescent="0.25">
      <c r="B162" s="712"/>
      <c r="C162" s="712"/>
      <c r="D162" s="340">
        <v>6382</v>
      </c>
      <c r="E162" s="587" t="s">
        <v>380</v>
      </c>
      <c r="F162" s="341" t="s">
        <v>7</v>
      </c>
      <c r="G162" s="737"/>
      <c r="H162" s="724"/>
    </row>
    <row r="163" spans="2:8" ht="18" customHeight="1" x14ac:dyDescent="0.25">
      <c r="B163" s="712"/>
      <c r="C163" s="712"/>
      <c r="D163" s="340">
        <v>6383</v>
      </c>
      <c r="E163" s="589" t="s">
        <v>75</v>
      </c>
      <c r="F163" s="341">
        <v>330000</v>
      </c>
      <c r="G163" s="737"/>
      <c r="H163" s="724"/>
    </row>
    <row r="164" spans="2:8" x14ac:dyDescent="0.25">
      <c r="B164" s="712"/>
      <c r="C164" s="712"/>
      <c r="D164" s="340">
        <v>6384</v>
      </c>
      <c r="E164" s="589" t="s">
        <v>247</v>
      </c>
      <c r="F164" s="341" t="s">
        <v>7</v>
      </c>
      <c r="G164" s="737"/>
      <c r="H164" s="724"/>
    </row>
    <row r="165" spans="2:8" x14ac:dyDescent="0.25">
      <c r="B165" s="591" t="s">
        <v>184</v>
      </c>
      <c r="C165" s="591"/>
      <c r="D165" s="591"/>
      <c r="E165" s="591"/>
      <c r="F165" s="341"/>
      <c r="G165" s="341"/>
      <c r="H165" s="574">
        <f>IF(SUM(G156:G164)=0,"PM",SUM(G156:G164))</f>
        <v>448800</v>
      </c>
    </row>
    <row r="166" spans="2:8" x14ac:dyDescent="0.25">
      <c r="B166" s="591">
        <v>64</v>
      </c>
      <c r="C166" s="709" t="s">
        <v>89</v>
      </c>
      <c r="D166" s="709"/>
      <c r="E166" s="709"/>
      <c r="F166" s="341"/>
      <c r="G166" s="341"/>
      <c r="H166" s="574"/>
    </row>
    <row r="167" spans="2:8" ht="19.5" customHeight="1" x14ac:dyDescent="0.25">
      <c r="B167" s="591"/>
      <c r="C167" s="591">
        <v>647</v>
      </c>
      <c r="D167" s="713" t="s">
        <v>256</v>
      </c>
      <c r="E167" s="713"/>
      <c r="F167" s="341"/>
      <c r="G167" s="341"/>
      <c r="H167" s="574"/>
    </row>
    <row r="168" spans="2:8" x14ac:dyDescent="0.25">
      <c r="B168" s="709" t="s">
        <v>185</v>
      </c>
      <c r="C168" s="709"/>
      <c r="D168" s="709"/>
      <c r="E168" s="709"/>
      <c r="F168" s="341"/>
      <c r="G168" s="341"/>
      <c r="H168" s="574" t="str">
        <f>IF(SUM(G167)=0,"PM",SUM(G167))</f>
        <v>PM</v>
      </c>
    </row>
    <row r="169" spans="2:8" x14ac:dyDescent="0.25">
      <c r="B169" s="586">
        <v>65</v>
      </c>
      <c r="C169" s="709" t="s">
        <v>69</v>
      </c>
      <c r="D169" s="709"/>
      <c r="E169" s="709"/>
      <c r="F169" s="341"/>
      <c r="G169" s="341"/>
      <c r="H169" s="724"/>
    </row>
    <row r="170" spans="2:8" ht="18" customHeight="1" x14ac:dyDescent="0.25">
      <c r="B170" s="712"/>
      <c r="C170" s="340">
        <v>650</v>
      </c>
      <c r="D170" s="713" t="s">
        <v>76</v>
      </c>
      <c r="E170" s="713"/>
      <c r="F170" s="341"/>
      <c r="G170" s="569">
        <f>IF(SUM(F171:F176)=0,"PM",SUM(F171:F176))</f>
        <v>749000</v>
      </c>
      <c r="H170" s="724"/>
    </row>
    <row r="171" spans="2:8" ht="18.75" customHeight="1" x14ac:dyDescent="0.25">
      <c r="B171" s="712"/>
      <c r="C171" s="712"/>
      <c r="D171" s="340">
        <v>6501</v>
      </c>
      <c r="E171" s="589" t="s">
        <v>233</v>
      </c>
      <c r="F171" s="341"/>
      <c r="G171" s="737"/>
      <c r="H171" s="724"/>
    </row>
    <row r="172" spans="2:8" ht="32.25" customHeight="1" x14ac:dyDescent="0.25">
      <c r="B172" s="712"/>
      <c r="C172" s="712"/>
      <c r="D172" s="725">
        <v>6504</v>
      </c>
      <c r="E172" s="587" t="s">
        <v>317</v>
      </c>
      <c r="F172" s="341">
        <v>749000</v>
      </c>
      <c r="G172" s="737"/>
      <c r="H172" s="724"/>
    </row>
    <row r="173" spans="2:8" ht="14.25" customHeight="1" x14ac:dyDescent="0.25">
      <c r="B173" s="712"/>
      <c r="C173" s="712"/>
      <c r="D173" s="725"/>
      <c r="E173" s="593" t="s">
        <v>320</v>
      </c>
      <c r="F173" s="737"/>
      <c r="G173" s="737"/>
      <c r="H173" s="724"/>
    </row>
    <row r="174" spans="2:8" ht="15.75" customHeight="1" x14ac:dyDescent="0.25">
      <c r="B174" s="712"/>
      <c r="C174" s="712"/>
      <c r="D174" s="725"/>
      <c r="E174" s="593" t="s">
        <v>322</v>
      </c>
      <c r="F174" s="737"/>
      <c r="G174" s="737"/>
      <c r="H174" s="724"/>
    </row>
    <row r="175" spans="2:8" ht="14.25" customHeight="1" x14ac:dyDescent="0.25">
      <c r="B175" s="712"/>
      <c r="C175" s="712"/>
      <c r="D175" s="725"/>
      <c r="E175" s="593" t="s">
        <v>321</v>
      </c>
      <c r="F175" s="737"/>
      <c r="G175" s="737"/>
      <c r="H175" s="724"/>
    </row>
    <row r="176" spans="2:8" ht="34.5" customHeight="1" x14ac:dyDescent="0.25">
      <c r="B176" s="712"/>
      <c r="C176" s="712"/>
      <c r="D176" s="340">
        <v>6505</v>
      </c>
      <c r="E176" s="587" t="s">
        <v>382</v>
      </c>
      <c r="F176" s="341"/>
      <c r="G176" s="737"/>
      <c r="H176" s="724"/>
    </row>
    <row r="177" spans="2:8" ht="19.5" customHeight="1" x14ac:dyDescent="0.25">
      <c r="B177" s="712"/>
      <c r="C177" s="340">
        <v>656</v>
      </c>
      <c r="D177" s="714" t="s">
        <v>127</v>
      </c>
      <c r="E177" s="714"/>
      <c r="F177" s="341"/>
      <c r="G177" s="569" t="str">
        <f>IF(SUM(F178)=0,"PM",SUM(F178))</f>
        <v>PM</v>
      </c>
      <c r="H177" s="724"/>
    </row>
    <row r="178" spans="2:8" ht="20.25" customHeight="1" x14ac:dyDescent="0.25">
      <c r="B178" s="712"/>
      <c r="C178" s="340"/>
      <c r="D178" s="340">
        <v>6561</v>
      </c>
      <c r="E178" s="589" t="s">
        <v>234</v>
      </c>
      <c r="F178" s="341"/>
      <c r="G178" s="341"/>
      <c r="H178" s="724"/>
    </row>
    <row r="179" spans="2:8" x14ac:dyDescent="0.25">
      <c r="B179" s="709" t="s">
        <v>186</v>
      </c>
      <c r="C179" s="709"/>
      <c r="D179" s="709"/>
      <c r="E179" s="709"/>
      <c r="F179" s="590"/>
      <c r="G179" s="590"/>
      <c r="H179" s="574">
        <f>IF(SUM(G170:G178)=0,"PM",SUM(G170:G178))</f>
        <v>749000</v>
      </c>
    </row>
    <row r="180" spans="2:8" ht="16.5" customHeight="1" x14ac:dyDescent="0.25">
      <c r="B180" s="586">
        <v>66</v>
      </c>
      <c r="C180" s="709" t="s">
        <v>128</v>
      </c>
      <c r="D180" s="709"/>
      <c r="E180" s="709"/>
      <c r="F180" s="590"/>
      <c r="G180" s="590"/>
      <c r="H180" s="724"/>
    </row>
    <row r="181" spans="2:8" ht="33.75" customHeight="1" x14ac:dyDescent="0.25">
      <c r="B181" s="716"/>
      <c r="C181" s="340">
        <v>661</v>
      </c>
      <c r="D181" s="714" t="s">
        <v>318</v>
      </c>
      <c r="E181" s="714"/>
      <c r="F181" s="590"/>
      <c r="G181" s="341"/>
      <c r="H181" s="724"/>
    </row>
    <row r="182" spans="2:8" ht="19.5" customHeight="1" x14ac:dyDescent="0.25">
      <c r="B182" s="716"/>
      <c r="C182" s="340">
        <v>665</v>
      </c>
      <c r="D182" s="713" t="s">
        <v>174</v>
      </c>
      <c r="E182" s="713"/>
      <c r="F182" s="590"/>
      <c r="G182" s="341"/>
      <c r="H182" s="724"/>
    </row>
    <row r="183" spans="2:8" x14ac:dyDescent="0.25">
      <c r="B183" s="591" t="s">
        <v>187</v>
      </c>
      <c r="C183" s="591"/>
      <c r="D183" s="591"/>
      <c r="E183" s="591"/>
      <c r="F183" s="590"/>
      <c r="G183" s="590"/>
      <c r="H183" s="574" t="str">
        <f>IF(SUM(G181:G182)=0,"PM",SUM(G181:G182))</f>
        <v>PM</v>
      </c>
    </row>
    <row r="184" spans="2:8" x14ac:dyDescent="0.25">
      <c r="B184" s="586">
        <v>67</v>
      </c>
      <c r="C184" s="709" t="s">
        <v>77</v>
      </c>
      <c r="D184" s="709"/>
      <c r="E184" s="709"/>
      <c r="F184" s="341"/>
      <c r="G184" s="341"/>
      <c r="H184" s="724"/>
    </row>
    <row r="185" spans="2:8" x14ac:dyDescent="0.25">
      <c r="B185" s="712"/>
      <c r="C185" s="340">
        <v>670</v>
      </c>
      <c r="D185" s="713" t="s">
        <v>24</v>
      </c>
      <c r="E185" s="713"/>
      <c r="F185" s="341"/>
      <c r="G185" s="341"/>
      <c r="H185" s="724"/>
    </row>
    <row r="186" spans="2:8" x14ac:dyDescent="0.25">
      <c r="B186" s="712"/>
      <c r="C186" s="340">
        <v>671</v>
      </c>
      <c r="D186" s="713" t="s">
        <v>294</v>
      </c>
      <c r="E186" s="713"/>
      <c r="F186" s="341"/>
      <c r="G186" s="341">
        <v>3000</v>
      </c>
      <c r="H186" s="724"/>
    </row>
    <row r="187" spans="2:8" ht="14.25" customHeight="1" x14ac:dyDescent="0.25">
      <c r="B187" s="591" t="s">
        <v>188</v>
      </c>
      <c r="C187" s="591"/>
      <c r="D187" s="591"/>
      <c r="E187" s="591"/>
      <c r="F187" s="341"/>
      <c r="G187" s="341"/>
      <c r="H187" s="574">
        <f>IF(SUM(G185:G186)=0,"PM",SUM(G185:G186))</f>
        <v>3000</v>
      </c>
    </row>
    <row r="188" spans="2:8" x14ac:dyDescent="0.25">
      <c r="B188" s="709" t="s">
        <v>25</v>
      </c>
      <c r="C188" s="709"/>
      <c r="D188" s="709"/>
      <c r="E188" s="709"/>
      <c r="F188" s="709"/>
      <c r="G188" s="709"/>
      <c r="H188" s="574">
        <f>IF(SUM(H143:H187)=0,"PM",SUM(H143:H187))</f>
        <v>1998550</v>
      </c>
    </row>
    <row r="189" spans="2:8" x14ac:dyDescent="0.25">
      <c r="B189" s="287"/>
      <c r="C189" s="287"/>
      <c r="D189" s="287"/>
      <c r="E189" s="287"/>
      <c r="H189" s="288"/>
    </row>
    <row r="190" spans="2:8" x14ac:dyDescent="0.25">
      <c r="B190" s="287"/>
      <c r="C190" s="287"/>
      <c r="D190" s="287"/>
      <c r="E190" s="287"/>
      <c r="H190" s="296">
        <f>H188/H31</f>
        <v>0.33993113781468781</v>
      </c>
    </row>
    <row r="191" spans="2:8" x14ac:dyDescent="0.25">
      <c r="B191" s="287"/>
      <c r="C191" s="287"/>
      <c r="D191" s="287"/>
      <c r="E191" s="287"/>
      <c r="H191" s="288"/>
    </row>
    <row r="192" spans="2:8" x14ac:dyDescent="0.25">
      <c r="B192" s="287"/>
      <c r="C192" s="287"/>
      <c r="D192" s="287"/>
      <c r="E192" s="287"/>
      <c r="H192" s="288"/>
    </row>
    <row r="193" spans="1:8" x14ac:dyDescent="0.25">
      <c r="B193" s="287"/>
      <c r="C193" s="287"/>
      <c r="D193" s="287"/>
      <c r="E193" s="287"/>
      <c r="H193" s="288"/>
    </row>
    <row r="194" spans="1:8" x14ac:dyDescent="0.25">
      <c r="B194" s="287"/>
      <c r="C194" s="287"/>
      <c r="D194" s="287"/>
      <c r="E194" s="287"/>
      <c r="H194" s="288"/>
    </row>
    <row r="195" spans="1:8" x14ac:dyDescent="0.25">
      <c r="B195" s="287"/>
      <c r="C195" s="287"/>
      <c r="D195" s="287"/>
      <c r="E195" s="287"/>
      <c r="H195" s="288"/>
    </row>
    <row r="196" spans="1:8" x14ac:dyDescent="0.25">
      <c r="B196" s="287"/>
      <c r="C196" s="287"/>
      <c r="D196" s="287"/>
      <c r="E196" s="287"/>
      <c r="H196" s="288"/>
    </row>
    <row r="197" spans="1:8" x14ac:dyDescent="0.25">
      <c r="A197" s="282" t="s">
        <v>35</v>
      </c>
      <c r="B197" s="282"/>
      <c r="C197" s="287"/>
      <c r="D197" s="287"/>
      <c r="E197" s="447" t="s">
        <v>231</v>
      </c>
      <c r="F197" s="287"/>
      <c r="G197" s="287"/>
      <c r="H197" s="287"/>
    </row>
    <row r="198" spans="1:8" x14ac:dyDescent="0.25">
      <c r="C198" s="447"/>
      <c r="D198" s="447"/>
      <c r="E198" s="447"/>
      <c r="F198" s="447"/>
      <c r="G198" s="447"/>
      <c r="H198" s="447"/>
    </row>
    <row r="199" spans="1:8" ht="21.75" customHeight="1" x14ac:dyDescent="0.25">
      <c r="B199" s="584" t="s">
        <v>133</v>
      </c>
      <c r="C199" s="584" t="s">
        <v>134</v>
      </c>
      <c r="D199" s="584" t="s">
        <v>135</v>
      </c>
      <c r="E199" s="340" t="s">
        <v>136</v>
      </c>
      <c r="F199" s="585" t="s">
        <v>135</v>
      </c>
      <c r="G199" s="585" t="s">
        <v>134</v>
      </c>
      <c r="H199" s="585" t="s">
        <v>133</v>
      </c>
    </row>
    <row r="200" spans="1:8" ht="17.25" customHeight="1" x14ac:dyDescent="0.25">
      <c r="B200" s="586">
        <v>64</v>
      </c>
      <c r="C200" s="715" t="s">
        <v>89</v>
      </c>
      <c r="D200" s="715"/>
      <c r="E200" s="715"/>
      <c r="F200" s="341"/>
      <c r="G200" s="341"/>
      <c r="H200" s="724"/>
    </row>
    <row r="201" spans="1:8" x14ac:dyDescent="0.25">
      <c r="B201" s="712"/>
      <c r="C201" s="340">
        <v>646</v>
      </c>
      <c r="D201" s="713" t="s">
        <v>26</v>
      </c>
      <c r="E201" s="713"/>
      <c r="F201" s="341"/>
      <c r="G201" s="341">
        <v>10000</v>
      </c>
      <c r="H201" s="724"/>
    </row>
    <row r="202" spans="1:8" x14ac:dyDescent="0.25">
      <c r="B202" s="712"/>
      <c r="C202" s="340">
        <v>649</v>
      </c>
      <c r="D202" s="713" t="s">
        <v>78</v>
      </c>
      <c r="E202" s="713"/>
      <c r="F202" s="341"/>
      <c r="G202" s="569">
        <f>IF(SUM(F203:F206)=0,"PM",SUM(F203:F206))</f>
        <v>399600</v>
      </c>
      <c r="H202" s="724"/>
    </row>
    <row r="203" spans="1:8" ht="64.5" customHeight="1" x14ac:dyDescent="0.25">
      <c r="B203" s="712"/>
      <c r="C203" s="712"/>
      <c r="D203" s="340">
        <v>6490</v>
      </c>
      <c r="E203" s="587" t="s">
        <v>420</v>
      </c>
      <c r="F203" s="341">
        <v>107000</v>
      </c>
      <c r="G203" s="737"/>
      <c r="H203" s="724"/>
    </row>
    <row r="204" spans="1:8" ht="47.25" customHeight="1" x14ac:dyDescent="0.25">
      <c r="B204" s="712"/>
      <c r="C204" s="712"/>
      <c r="D204" s="340">
        <v>6491</v>
      </c>
      <c r="E204" s="587" t="s">
        <v>424</v>
      </c>
      <c r="F204" s="341">
        <v>209000</v>
      </c>
      <c r="G204" s="737"/>
      <c r="H204" s="724"/>
    </row>
    <row r="205" spans="1:8" ht="16.5" customHeight="1" x14ac:dyDescent="0.25">
      <c r="B205" s="712"/>
      <c r="C205" s="712"/>
      <c r="D205" s="340">
        <v>6492</v>
      </c>
      <c r="E205" s="589" t="s">
        <v>414</v>
      </c>
      <c r="F205" s="341">
        <v>83600</v>
      </c>
      <c r="G205" s="737"/>
      <c r="H205" s="724"/>
    </row>
    <row r="206" spans="1:8" ht="18" customHeight="1" x14ac:dyDescent="0.25">
      <c r="B206" s="712"/>
      <c r="C206" s="712"/>
      <c r="D206" s="340">
        <v>6493</v>
      </c>
      <c r="E206" s="589"/>
      <c r="F206" s="341"/>
      <c r="G206" s="737"/>
      <c r="H206" s="724"/>
    </row>
    <row r="207" spans="1:8" x14ac:dyDescent="0.25">
      <c r="B207" s="591" t="s">
        <v>185</v>
      </c>
      <c r="C207" s="591"/>
      <c r="D207" s="591"/>
      <c r="E207" s="591"/>
      <c r="F207" s="341"/>
      <c r="G207" s="341"/>
      <c r="H207" s="574">
        <f>IF(SUM(G201:G206)=0,"PM",SUM(G201:G206))</f>
        <v>409600</v>
      </c>
    </row>
    <row r="208" spans="1:8" x14ac:dyDescent="0.25">
      <c r="B208" s="709" t="s">
        <v>27</v>
      </c>
      <c r="C208" s="709"/>
      <c r="D208" s="709"/>
      <c r="E208" s="709"/>
      <c r="F208" s="709"/>
      <c r="G208" s="709"/>
      <c r="H208" s="574">
        <f>SUM(H200:H207)</f>
        <v>409600</v>
      </c>
    </row>
    <row r="210" spans="1:8" x14ac:dyDescent="0.25">
      <c r="H210" s="448">
        <f>H208/H31</f>
        <v>6.9668406619247017E-2</v>
      </c>
    </row>
    <row r="211" spans="1:8" x14ac:dyDescent="0.25">
      <c r="A211" s="282" t="s">
        <v>38</v>
      </c>
      <c r="B211" s="282"/>
      <c r="C211" s="287"/>
      <c r="D211" s="287"/>
      <c r="E211" s="447" t="s">
        <v>232</v>
      </c>
      <c r="F211" s="287"/>
      <c r="G211" s="287"/>
      <c r="H211" s="287"/>
    </row>
    <row r="213" spans="1:8" ht="23.25" customHeight="1" x14ac:dyDescent="0.25">
      <c r="B213" s="584" t="s">
        <v>133</v>
      </c>
      <c r="C213" s="584" t="s">
        <v>134</v>
      </c>
      <c r="D213" s="584" t="s">
        <v>135</v>
      </c>
      <c r="E213" s="340" t="s">
        <v>136</v>
      </c>
      <c r="F213" s="585" t="s">
        <v>135</v>
      </c>
      <c r="G213" s="585" t="s">
        <v>134</v>
      </c>
      <c r="H213" s="585" t="s">
        <v>133</v>
      </c>
    </row>
    <row r="214" spans="1:8" ht="15.75" customHeight="1" x14ac:dyDescent="0.25">
      <c r="B214" s="586">
        <v>69</v>
      </c>
      <c r="C214" s="709" t="s">
        <v>90</v>
      </c>
      <c r="D214" s="709"/>
      <c r="E214" s="709"/>
      <c r="F214" s="341"/>
      <c r="G214" s="737"/>
      <c r="H214" s="724"/>
    </row>
    <row r="215" spans="1:8" ht="15" customHeight="1" x14ac:dyDescent="0.25">
      <c r="B215" s="716"/>
      <c r="C215" s="340">
        <v>691</v>
      </c>
      <c r="D215" s="713" t="s">
        <v>29</v>
      </c>
      <c r="E215" s="713"/>
      <c r="F215" s="341"/>
      <c r="G215" s="737"/>
      <c r="H215" s="724"/>
    </row>
    <row r="216" spans="1:8" x14ac:dyDescent="0.25">
      <c r="B216" s="716"/>
      <c r="C216" s="717"/>
      <c r="D216" s="340">
        <v>6910</v>
      </c>
      <c r="E216" s="589" t="s">
        <v>91</v>
      </c>
      <c r="F216" s="341"/>
      <c r="G216" s="737"/>
      <c r="H216" s="724"/>
    </row>
    <row r="217" spans="1:8" x14ac:dyDescent="0.25">
      <c r="B217" s="716"/>
      <c r="C217" s="717"/>
      <c r="D217" s="340">
        <v>6911</v>
      </c>
      <c r="E217" s="589" t="s">
        <v>92</v>
      </c>
      <c r="F217" s="341"/>
      <c r="G217" s="737"/>
      <c r="H217" s="724"/>
    </row>
    <row r="218" spans="1:8" ht="17.25" customHeight="1" x14ac:dyDescent="0.25">
      <c r="B218" s="716"/>
      <c r="C218" s="717"/>
      <c r="D218" s="340">
        <v>6919</v>
      </c>
      <c r="E218" s="589" t="s">
        <v>238</v>
      </c>
      <c r="F218" s="341"/>
      <c r="G218" s="737"/>
      <c r="H218" s="724"/>
    </row>
    <row r="219" spans="1:8" x14ac:dyDescent="0.25">
      <c r="B219" s="716"/>
      <c r="C219" s="591" t="s">
        <v>189</v>
      </c>
      <c r="D219" s="591"/>
      <c r="E219" s="591"/>
      <c r="F219" s="341"/>
      <c r="G219" s="574" t="str">
        <f>IF(SUM(F216:F218)=0,"PM",SUM(F216:F218))</f>
        <v>PM</v>
      </c>
      <c r="H219" s="724"/>
    </row>
    <row r="220" spans="1:8" ht="15.75" customHeight="1" x14ac:dyDescent="0.25">
      <c r="B220" s="716"/>
      <c r="C220" s="340">
        <v>692</v>
      </c>
      <c r="D220" s="713" t="s">
        <v>93</v>
      </c>
      <c r="E220" s="713"/>
      <c r="F220" s="341"/>
      <c r="G220" s="737"/>
      <c r="H220" s="724"/>
    </row>
    <row r="221" spans="1:8" x14ac:dyDescent="0.25">
      <c r="B221" s="716"/>
      <c r="C221" s="717"/>
      <c r="D221" s="340">
        <v>6920</v>
      </c>
      <c r="E221" s="589" t="s">
        <v>91</v>
      </c>
      <c r="F221" s="341">
        <v>398175</v>
      </c>
      <c r="G221" s="737"/>
      <c r="H221" s="724"/>
    </row>
    <row r="222" spans="1:8" x14ac:dyDescent="0.25">
      <c r="B222" s="716"/>
      <c r="C222" s="717"/>
      <c r="D222" s="340">
        <v>6921</v>
      </c>
      <c r="E222" s="589" t="s">
        <v>393</v>
      </c>
      <c r="F222" s="341">
        <v>88000</v>
      </c>
      <c r="G222" s="737"/>
      <c r="H222" s="724"/>
    </row>
    <row r="223" spans="1:8" x14ac:dyDescent="0.25">
      <c r="B223" s="716"/>
      <c r="C223" s="717"/>
      <c r="D223" s="340">
        <v>6929</v>
      </c>
      <c r="E223" s="589" t="s">
        <v>239</v>
      </c>
      <c r="F223" s="341"/>
      <c r="G223" s="737"/>
      <c r="H223" s="724"/>
    </row>
    <row r="224" spans="1:8" x14ac:dyDescent="0.25">
      <c r="B224" s="716"/>
      <c r="C224" s="591" t="s">
        <v>190</v>
      </c>
      <c r="D224" s="591"/>
      <c r="E224" s="591"/>
      <c r="F224" s="341"/>
      <c r="G224" s="574">
        <f>IF(SUM(F221:F223)=0,"PM",SUM(F221:F223))</f>
        <v>486175</v>
      </c>
      <c r="H224" s="724"/>
    </row>
    <row r="225" spans="2:8" ht="15.75" customHeight="1" x14ac:dyDescent="0.25">
      <c r="B225" s="716"/>
      <c r="C225" s="340">
        <v>693</v>
      </c>
      <c r="D225" s="713" t="s">
        <v>313</v>
      </c>
      <c r="E225" s="713"/>
      <c r="F225" s="341"/>
      <c r="G225" s="737"/>
      <c r="H225" s="724"/>
    </row>
    <row r="226" spans="2:8" ht="18" customHeight="1" x14ac:dyDescent="0.25">
      <c r="B226" s="716"/>
      <c r="C226" s="717"/>
      <c r="D226" s="340">
        <v>6934</v>
      </c>
      <c r="E226" s="589" t="s">
        <v>319</v>
      </c>
      <c r="F226" s="341"/>
      <c r="G226" s="737"/>
      <c r="H226" s="724"/>
    </row>
    <row r="227" spans="2:8" x14ac:dyDescent="0.25">
      <c r="B227" s="716"/>
      <c r="C227" s="717"/>
      <c r="D227" s="340">
        <v>6935</v>
      </c>
      <c r="E227" s="589" t="s">
        <v>295</v>
      </c>
      <c r="F227" s="341"/>
      <c r="G227" s="737"/>
      <c r="H227" s="724"/>
    </row>
    <row r="228" spans="2:8" ht="16.5" customHeight="1" x14ac:dyDescent="0.25">
      <c r="B228" s="716"/>
      <c r="C228" s="717"/>
      <c r="D228" s="340">
        <v>6936</v>
      </c>
      <c r="E228" s="589" t="s">
        <v>419</v>
      </c>
      <c r="F228" s="341">
        <v>79954</v>
      </c>
      <c r="G228" s="737"/>
      <c r="H228" s="724"/>
    </row>
    <row r="229" spans="2:8" ht="19.5" customHeight="1" x14ac:dyDescent="0.25">
      <c r="B229" s="716"/>
      <c r="C229" s="717"/>
      <c r="D229" s="340">
        <v>6939</v>
      </c>
      <c r="E229" s="587" t="s">
        <v>249</v>
      </c>
      <c r="F229" s="341"/>
      <c r="G229" s="737"/>
      <c r="H229" s="724"/>
    </row>
    <row r="230" spans="2:8" x14ac:dyDescent="0.25">
      <c r="B230" s="591" t="s">
        <v>191</v>
      </c>
      <c r="C230" s="591"/>
      <c r="D230" s="591"/>
      <c r="E230" s="591"/>
      <c r="F230" s="341"/>
      <c r="G230" s="574">
        <f>IF(SUM(F226:F229)=0,"PM",SUM(F226:F229))</f>
        <v>79954</v>
      </c>
      <c r="H230" s="724"/>
    </row>
    <row r="231" spans="2:8" x14ac:dyDescent="0.25">
      <c r="B231" s="591" t="s">
        <v>192</v>
      </c>
      <c r="C231" s="591"/>
      <c r="D231" s="591"/>
      <c r="E231" s="591"/>
      <c r="F231" s="341"/>
      <c r="G231" s="579"/>
      <c r="H231" s="574">
        <f>IF(SUM(G214:G230)=0,"PM",SUM(G214:G230))</f>
        <v>566129</v>
      </c>
    </row>
    <row r="232" spans="2:8" x14ac:dyDescent="0.25">
      <c r="B232" s="709" t="s">
        <v>30</v>
      </c>
      <c r="C232" s="709"/>
      <c r="D232" s="709"/>
      <c r="E232" s="709"/>
      <c r="F232" s="709"/>
      <c r="G232" s="709"/>
      <c r="H232" s="574">
        <f>SUM(H214:H231)</f>
        <v>566129</v>
      </c>
    </row>
    <row r="233" spans="2:8" x14ac:dyDescent="0.25">
      <c r="B233" s="287"/>
      <c r="C233" s="287"/>
      <c r="D233" s="287"/>
      <c r="E233" s="287"/>
      <c r="H233" s="448">
        <f>H232/H31</f>
        <v>9.6292249440790276E-2</v>
      </c>
    </row>
    <row r="234" spans="2:8" ht="16.5" thickBot="1" x14ac:dyDescent="0.3">
      <c r="B234" s="287"/>
      <c r="C234" s="287"/>
      <c r="D234" s="287"/>
      <c r="E234" s="287"/>
      <c r="H234" s="345"/>
    </row>
    <row r="235" spans="2:8" ht="16.5" thickBot="1" x14ac:dyDescent="0.3">
      <c r="B235" s="365" t="s">
        <v>315</v>
      </c>
      <c r="C235" s="366"/>
      <c r="D235" s="366"/>
      <c r="E235" s="366"/>
      <c r="F235" s="367"/>
      <c r="G235" s="367"/>
      <c r="H235" s="368">
        <f>SUM(H133,H188,H208,H232)</f>
        <v>5879279</v>
      </c>
    </row>
    <row r="236" spans="2:8" x14ac:dyDescent="0.25">
      <c r="G236" s="282"/>
      <c r="H236" s="239"/>
    </row>
    <row r="237" spans="2:8" x14ac:dyDescent="0.25">
      <c r="E237" s="567"/>
      <c r="F237" s="282"/>
      <c r="H237" s="239">
        <f>F46-H235</f>
        <v>0</v>
      </c>
    </row>
    <row r="246" spans="3:9" ht="15" customHeight="1" x14ac:dyDescent="0.25">
      <c r="C246" s="736" t="s">
        <v>142</v>
      </c>
      <c r="D246" s="736"/>
      <c r="E246" s="736"/>
      <c r="F246" s="736"/>
      <c r="G246" s="736"/>
      <c r="I246" s="293"/>
    </row>
    <row r="247" spans="3:9" ht="15" customHeight="1" thickBot="1" x14ac:dyDescent="0.3">
      <c r="I247" s="297"/>
    </row>
    <row r="248" spans="3:9" ht="33.75" customHeight="1" thickBot="1" x14ac:dyDescent="0.3">
      <c r="C248" s="343" t="s">
        <v>126</v>
      </c>
      <c r="D248" s="342" t="s">
        <v>133</v>
      </c>
      <c r="E248" s="342" t="s">
        <v>136</v>
      </c>
      <c r="F248" s="346" t="s">
        <v>298</v>
      </c>
      <c r="G248" s="289"/>
      <c r="I248" s="297"/>
    </row>
    <row r="249" spans="3:9" ht="30" customHeight="1" thickTop="1" x14ac:dyDescent="0.25">
      <c r="C249" s="298" t="s">
        <v>31</v>
      </c>
      <c r="D249" s="729" t="s">
        <v>80</v>
      </c>
      <c r="E249" s="730"/>
      <c r="F249" s="299"/>
      <c r="I249" s="288"/>
    </row>
    <row r="250" spans="3:9" ht="19.5" customHeight="1" x14ac:dyDescent="0.25">
      <c r="C250" s="732"/>
      <c r="D250" s="140">
        <v>60</v>
      </c>
      <c r="E250" s="300" t="s">
        <v>81</v>
      </c>
      <c r="F250" s="291">
        <f>H98</f>
        <v>1260000</v>
      </c>
      <c r="I250" s="301"/>
    </row>
    <row r="251" spans="3:9" ht="34.5" customHeight="1" x14ac:dyDescent="0.25">
      <c r="C251" s="733"/>
      <c r="D251" s="140">
        <v>61</v>
      </c>
      <c r="E251" s="300" t="s">
        <v>82</v>
      </c>
      <c r="F251" s="639">
        <f>H112</f>
        <v>1625000</v>
      </c>
      <c r="I251" s="297"/>
    </row>
    <row r="252" spans="3:9" ht="15" customHeight="1" x14ac:dyDescent="0.25">
      <c r="C252" s="733"/>
      <c r="D252" s="140">
        <v>62</v>
      </c>
      <c r="E252" s="302" t="s">
        <v>13</v>
      </c>
      <c r="F252" s="291">
        <f>H118</f>
        <v>20000</v>
      </c>
      <c r="I252" s="293"/>
    </row>
    <row r="253" spans="3:9" ht="15" customHeight="1" x14ac:dyDescent="0.25">
      <c r="C253" s="733"/>
      <c r="D253" s="140">
        <v>63</v>
      </c>
      <c r="E253" s="300" t="s">
        <v>83</v>
      </c>
      <c r="F253" s="291" t="str">
        <f>H124</f>
        <v>PM</v>
      </c>
      <c r="I253" s="297"/>
    </row>
    <row r="254" spans="3:9" ht="15" customHeight="1" x14ac:dyDescent="0.25">
      <c r="C254" s="733"/>
      <c r="D254" s="140">
        <v>64</v>
      </c>
      <c r="E254" s="300" t="s">
        <v>84</v>
      </c>
      <c r="F254" s="291" t="str">
        <f>H128</f>
        <v>PM</v>
      </c>
      <c r="I254" s="293"/>
    </row>
    <row r="255" spans="3:9" ht="15" customHeight="1" thickBot="1" x14ac:dyDescent="0.3">
      <c r="C255" s="733"/>
      <c r="D255" s="140">
        <v>65</v>
      </c>
      <c r="E255" s="302" t="s">
        <v>18</v>
      </c>
      <c r="F255" s="303" t="str">
        <f>H132</f>
        <v>PM</v>
      </c>
      <c r="I255" s="293"/>
    </row>
    <row r="256" spans="3:9" ht="15" customHeight="1" thickBot="1" x14ac:dyDescent="0.3">
      <c r="C256" s="734"/>
      <c r="D256" s="710" t="s">
        <v>32</v>
      </c>
      <c r="E256" s="710"/>
      <c r="F256" s="640">
        <f>SUM(F250:F255)</f>
        <v>2905000</v>
      </c>
      <c r="I256" s="293"/>
    </row>
    <row r="257" spans="3:9" ht="15" customHeight="1" thickTop="1" x14ac:dyDescent="0.25">
      <c r="C257" s="304" t="s">
        <v>33</v>
      </c>
      <c r="D257" s="705" t="s">
        <v>72</v>
      </c>
      <c r="E257" s="706"/>
      <c r="F257" s="348"/>
      <c r="G257" s="347"/>
      <c r="I257" s="288"/>
    </row>
    <row r="258" spans="3:9" ht="30" customHeight="1" x14ac:dyDescent="0.25">
      <c r="C258" s="726"/>
      <c r="D258" s="140">
        <v>61</v>
      </c>
      <c r="E258" s="305" t="s">
        <v>82</v>
      </c>
      <c r="F258" s="306">
        <f>H150</f>
        <v>617750</v>
      </c>
      <c r="I258" s="288"/>
    </row>
    <row r="259" spans="3:9" ht="15" customHeight="1" x14ac:dyDescent="0.25">
      <c r="C259" s="727"/>
      <c r="D259" s="140">
        <v>62</v>
      </c>
      <c r="E259" s="307" t="s">
        <v>13</v>
      </c>
      <c r="F259" s="291">
        <f>H154</f>
        <v>180000</v>
      </c>
      <c r="I259" s="297"/>
    </row>
    <row r="260" spans="3:9" ht="15" customHeight="1" x14ac:dyDescent="0.25">
      <c r="C260" s="727"/>
      <c r="D260" s="140">
        <v>63</v>
      </c>
      <c r="E260" s="305" t="s">
        <v>83</v>
      </c>
      <c r="F260" s="638">
        <f>H165</f>
        <v>448800</v>
      </c>
      <c r="I260" s="288"/>
    </row>
    <row r="261" spans="3:9" ht="15" customHeight="1" x14ac:dyDescent="0.25">
      <c r="C261" s="727"/>
      <c r="D261" s="140">
        <v>64</v>
      </c>
      <c r="E261" s="305" t="s">
        <v>84</v>
      </c>
      <c r="F261" s="306" t="str">
        <f>H168</f>
        <v>PM</v>
      </c>
      <c r="I261" s="288"/>
    </row>
    <row r="262" spans="3:9" ht="15" customHeight="1" x14ac:dyDescent="0.25">
      <c r="C262" s="727"/>
      <c r="D262" s="140">
        <v>65</v>
      </c>
      <c r="E262" s="307" t="s">
        <v>18</v>
      </c>
      <c r="F262" s="291">
        <f>H179</f>
        <v>749000</v>
      </c>
      <c r="I262" s="301"/>
    </row>
    <row r="263" spans="3:9" ht="15" customHeight="1" x14ac:dyDescent="0.25">
      <c r="C263" s="727"/>
      <c r="D263" s="140">
        <v>66</v>
      </c>
      <c r="E263" s="307" t="s">
        <v>130</v>
      </c>
      <c r="F263" s="291" t="str">
        <f>H183</f>
        <v>PM</v>
      </c>
      <c r="I263" s="293"/>
    </row>
    <row r="264" spans="3:9" ht="15" customHeight="1" thickBot="1" x14ac:dyDescent="0.3">
      <c r="C264" s="727"/>
      <c r="D264" s="140">
        <v>67</v>
      </c>
      <c r="E264" s="307" t="s">
        <v>23</v>
      </c>
      <c r="F264" s="639">
        <f>H187</f>
        <v>3000</v>
      </c>
      <c r="I264" s="288"/>
    </row>
    <row r="265" spans="3:9" ht="15" customHeight="1" thickBot="1" x14ac:dyDescent="0.3">
      <c r="C265" s="728"/>
      <c r="D265" s="710" t="s">
        <v>34</v>
      </c>
      <c r="E265" s="710"/>
      <c r="F265" s="7">
        <f>SUM(F258:F264)</f>
        <v>1998550</v>
      </c>
      <c r="I265" s="288"/>
    </row>
    <row r="266" spans="3:9" ht="16.5" thickTop="1" x14ac:dyDescent="0.25">
      <c r="C266" s="308" t="s">
        <v>35</v>
      </c>
      <c r="D266" s="722" t="s">
        <v>36</v>
      </c>
      <c r="E266" s="723"/>
      <c r="F266" s="349"/>
      <c r="G266" s="345"/>
    </row>
    <row r="267" spans="3:9" ht="16.5" thickBot="1" x14ac:dyDescent="0.3">
      <c r="C267" s="726"/>
      <c r="D267" s="446">
        <v>64</v>
      </c>
      <c r="E267" s="309" t="s">
        <v>84</v>
      </c>
      <c r="F267" s="641">
        <f>H207</f>
        <v>409600</v>
      </c>
    </row>
    <row r="268" spans="3:9" ht="16.5" thickBot="1" x14ac:dyDescent="0.3">
      <c r="C268" s="728"/>
      <c r="D268" s="710" t="s">
        <v>37</v>
      </c>
      <c r="E268" s="710"/>
      <c r="F268" s="640">
        <f>SUM(F267)</f>
        <v>409600</v>
      </c>
    </row>
    <row r="269" spans="3:9" ht="16.5" thickTop="1" x14ac:dyDescent="0.25">
      <c r="C269" s="308" t="s">
        <v>38</v>
      </c>
      <c r="D269" s="705" t="s">
        <v>85</v>
      </c>
      <c r="E269" s="706"/>
      <c r="F269" s="348"/>
      <c r="G269" s="347"/>
    </row>
    <row r="270" spans="3:9" ht="16.5" thickBot="1" x14ac:dyDescent="0.3">
      <c r="C270" s="732"/>
      <c r="D270" s="446">
        <v>69</v>
      </c>
      <c r="E270" s="310" t="s">
        <v>28</v>
      </c>
      <c r="F270" s="642">
        <f>H231</f>
        <v>566129</v>
      </c>
    </row>
    <row r="271" spans="3:9" ht="16.5" thickBot="1" x14ac:dyDescent="0.3">
      <c r="C271" s="738"/>
      <c r="D271" s="739" t="s">
        <v>39</v>
      </c>
      <c r="E271" s="739"/>
      <c r="F271" s="643">
        <f>SUM(F270)</f>
        <v>566129</v>
      </c>
    </row>
    <row r="272" spans="3:9" ht="16.5" thickBot="1" x14ac:dyDescent="0.3">
      <c r="C272" s="350"/>
      <c r="D272" s="351"/>
      <c r="E272" s="351"/>
      <c r="F272" s="352"/>
    </row>
    <row r="273" spans="2:8" ht="16.5" thickBot="1" x14ac:dyDescent="0.3">
      <c r="C273" s="731" t="s">
        <v>94</v>
      </c>
      <c r="D273" s="710"/>
      <c r="E273" s="710"/>
      <c r="F273" s="640">
        <f>SUM(F256,F265,F268,F271)</f>
        <v>5879279</v>
      </c>
    </row>
    <row r="274" spans="2:8" ht="16.5" thickTop="1" x14ac:dyDescent="0.25"/>
    <row r="275" spans="2:8" x14ac:dyDescent="0.25">
      <c r="B275" s="289"/>
      <c r="C275" s="289"/>
      <c r="D275" s="289"/>
      <c r="E275" s="289"/>
      <c r="F275" s="289"/>
      <c r="G275" s="289"/>
      <c r="H275" s="289"/>
    </row>
    <row r="276" spans="2:8" x14ac:dyDescent="0.25">
      <c r="B276" s="289"/>
      <c r="C276" s="289"/>
      <c r="D276" s="289"/>
      <c r="E276" s="289"/>
      <c r="F276" s="289"/>
      <c r="G276" s="289"/>
      <c r="H276" s="289"/>
    </row>
    <row r="277" spans="2:8" x14ac:dyDescent="0.25">
      <c r="B277" s="289"/>
      <c r="C277" s="289"/>
      <c r="D277" s="289"/>
      <c r="E277" s="289"/>
      <c r="G277" s="290"/>
      <c r="H277" s="290"/>
    </row>
    <row r="283" spans="2:8" x14ac:dyDescent="0.25">
      <c r="B283" s="294"/>
      <c r="C283" s="294"/>
      <c r="D283" s="294"/>
      <c r="E283" s="294"/>
      <c r="F283" s="295"/>
      <c r="G283" s="290"/>
      <c r="H283" s="290"/>
    </row>
  </sheetData>
  <mergeCells count="160">
    <mergeCell ref="A2:A3"/>
    <mergeCell ref="H200:H206"/>
    <mergeCell ref="G203:G206"/>
    <mergeCell ref="D100:E100"/>
    <mergeCell ref="D104:E104"/>
    <mergeCell ref="C113:E113"/>
    <mergeCell ref="D114:E114"/>
    <mergeCell ref="D115:E115"/>
    <mergeCell ref="D116:E116"/>
    <mergeCell ref="D117:E117"/>
    <mergeCell ref="C119:E119"/>
    <mergeCell ref="D120:E120"/>
    <mergeCell ref="C125:E125"/>
    <mergeCell ref="D126:E126"/>
    <mergeCell ref="D127:E127"/>
    <mergeCell ref="C129:E129"/>
    <mergeCell ref="D130:E130"/>
    <mergeCell ref="C143:E143"/>
    <mergeCell ref="D144:E144"/>
    <mergeCell ref="H180:H182"/>
    <mergeCell ref="G105:G111"/>
    <mergeCell ref="B170:B178"/>
    <mergeCell ref="B126:B127"/>
    <mergeCell ref="G92:G95"/>
    <mergeCell ref="C105:C111"/>
    <mergeCell ref="C121:C123"/>
    <mergeCell ref="G145:G149"/>
    <mergeCell ref="A5:A9"/>
    <mergeCell ref="A23:A26"/>
    <mergeCell ref="A28:A29"/>
    <mergeCell ref="A11:A21"/>
    <mergeCell ref="G171:G176"/>
    <mergeCell ref="B114:B117"/>
    <mergeCell ref="B144:B149"/>
    <mergeCell ref="B168:E168"/>
    <mergeCell ref="F173:F175"/>
    <mergeCell ref="B21:E21"/>
    <mergeCell ref="H125:H127"/>
    <mergeCell ref="H113:H117"/>
    <mergeCell ref="H119:H123"/>
    <mergeCell ref="G161:G164"/>
    <mergeCell ref="H151:H153"/>
    <mergeCell ref="H155:H164"/>
    <mergeCell ref="G157:G159"/>
    <mergeCell ref="D160:E160"/>
    <mergeCell ref="H143:H149"/>
    <mergeCell ref="H129:H131"/>
    <mergeCell ref="G121:G123"/>
    <mergeCell ref="B1:H1"/>
    <mergeCell ref="C12:C14"/>
    <mergeCell ref="G12:G14"/>
    <mergeCell ref="B11:B20"/>
    <mergeCell ref="H10:H20"/>
    <mergeCell ref="B9:E9"/>
    <mergeCell ref="B5:B8"/>
    <mergeCell ref="H4:H8"/>
    <mergeCell ref="C16:C19"/>
    <mergeCell ref="B2:D2"/>
    <mergeCell ref="E2:E3"/>
    <mergeCell ref="G16:G19"/>
    <mergeCell ref="F2:H2"/>
    <mergeCell ref="C4:E4"/>
    <mergeCell ref="C10:E10"/>
    <mergeCell ref="D20:E20"/>
    <mergeCell ref="D5:E5"/>
    <mergeCell ref="D6:E6"/>
    <mergeCell ref="D7:E7"/>
    <mergeCell ref="D11:E11"/>
    <mergeCell ref="D15:E15"/>
    <mergeCell ref="C273:E273"/>
    <mergeCell ref="C250:C256"/>
    <mergeCell ref="D39:G39"/>
    <mergeCell ref="B87:H87"/>
    <mergeCell ref="C246:G246"/>
    <mergeCell ref="H214:H230"/>
    <mergeCell ref="G225:G229"/>
    <mergeCell ref="G220:G223"/>
    <mergeCell ref="G214:G218"/>
    <mergeCell ref="C270:C271"/>
    <mergeCell ref="D271:E271"/>
    <mergeCell ref="C267:C268"/>
    <mergeCell ref="D268:E268"/>
    <mergeCell ref="B100:B111"/>
    <mergeCell ref="F88:H88"/>
    <mergeCell ref="H90:H97"/>
    <mergeCell ref="D256:E256"/>
    <mergeCell ref="C101:C103"/>
    <mergeCell ref="G101:G103"/>
    <mergeCell ref="C92:C95"/>
    <mergeCell ref="D91:E91"/>
    <mergeCell ref="B91:B97"/>
    <mergeCell ref="B120:B123"/>
    <mergeCell ref="H99:H111"/>
    <mergeCell ref="C258:C265"/>
    <mergeCell ref="B232:G232"/>
    <mergeCell ref="B208:G208"/>
    <mergeCell ref="B188:G188"/>
    <mergeCell ref="B133:G133"/>
    <mergeCell ref="B181:B182"/>
    <mergeCell ref="C171:C176"/>
    <mergeCell ref="B130:B131"/>
    <mergeCell ref="D249:E249"/>
    <mergeCell ref="D257:E257"/>
    <mergeCell ref="C151:E151"/>
    <mergeCell ref="D152:E152"/>
    <mergeCell ref="D153:E153"/>
    <mergeCell ref="C155:E155"/>
    <mergeCell ref="D156:E156"/>
    <mergeCell ref="C214:E214"/>
    <mergeCell ref="D215:E215"/>
    <mergeCell ref="D220:E220"/>
    <mergeCell ref="C145:C149"/>
    <mergeCell ref="H27:H28"/>
    <mergeCell ref="H22:H25"/>
    <mergeCell ref="B29:E29"/>
    <mergeCell ref="B26:E26"/>
    <mergeCell ref="C22:E22"/>
    <mergeCell ref="C27:E27"/>
    <mergeCell ref="B23:B25"/>
    <mergeCell ref="C24:C25"/>
    <mergeCell ref="D266:E266"/>
    <mergeCell ref="B201:B206"/>
    <mergeCell ref="C203:C206"/>
    <mergeCell ref="C200:E200"/>
    <mergeCell ref="D201:E201"/>
    <mergeCell ref="D202:E202"/>
    <mergeCell ref="D225:E225"/>
    <mergeCell ref="D186:E186"/>
    <mergeCell ref="C221:C223"/>
    <mergeCell ref="B156:B164"/>
    <mergeCell ref="C157:C159"/>
    <mergeCell ref="C161:C164"/>
    <mergeCell ref="H184:H186"/>
    <mergeCell ref="D172:D175"/>
    <mergeCell ref="B152:B153"/>
    <mergeCell ref="H169:H178"/>
    <mergeCell ref="D269:E269"/>
    <mergeCell ref="D23:E23"/>
    <mergeCell ref="D28:E28"/>
    <mergeCell ref="C46:E46"/>
    <mergeCell ref="D265:E265"/>
    <mergeCell ref="C90:E90"/>
    <mergeCell ref="B179:E179"/>
    <mergeCell ref="B185:B186"/>
    <mergeCell ref="C166:E166"/>
    <mergeCell ref="D167:E167"/>
    <mergeCell ref="C169:E169"/>
    <mergeCell ref="D170:E170"/>
    <mergeCell ref="D177:E177"/>
    <mergeCell ref="C180:E180"/>
    <mergeCell ref="D181:E181"/>
    <mergeCell ref="D182:E182"/>
    <mergeCell ref="C184:E184"/>
    <mergeCell ref="D185:E185"/>
    <mergeCell ref="D96:E96"/>
    <mergeCell ref="C99:E99"/>
    <mergeCell ref="B215:B229"/>
    <mergeCell ref="C216:C218"/>
    <mergeCell ref="C226:C229"/>
    <mergeCell ref="B88:D88"/>
  </mergeCells>
  <printOptions horizontalCentered="1" verticalCentered="1"/>
  <pageMargins left="0.70866141732283472" right="0.23622047244094491" top="0.74803149606299213" bottom="0.74803149606299213" header="0.31496062992125984" footer="0.31496062992125984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>
    <tabColor rgb="FFFFFF00"/>
  </sheetPr>
  <dimension ref="A1:K284"/>
  <sheetViews>
    <sheetView view="pageBreakPreview" topLeftCell="A25" zoomScale="96" zoomScaleNormal="100" zoomScaleSheetLayoutView="96" workbookViewId="0">
      <selection activeCell="D19" sqref="A19:XFD19"/>
    </sheetView>
  </sheetViews>
  <sheetFormatPr baseColWidth="10" defaultColWidth="11.42578125" defaultRowHeight="15.75" x14ac:dyDescent="0.25"/>
  <cols>
    <col min="1" max="1" width="4.5703125" style="239" customWidth="1"/>
    <col min="2" max="2" width="6.28515625" style="288" customWidth="1"/>
    <col min="3" max="3" width="4.42578125" style="293" customWidth="1"/>
    <col min="4" max="4" width="5.42578125" style="483" customWidth="1"/>
    <col min="5" max="5" width="39.7109375" style="484" customWidth="1"/>
    <col min="6" max="6" width="10.85546875" style="293" customWidth="1"/>
    <col min="7" max="7" width="11.85546875" style="293" customWidth="1"/>
    <col min="8" max="8" width="10.85546875" style="293" customWidth="1"/>
    <col min="9" max="9" width="10.7109375" style="293" customWidth="1"/>
    <col min="10" max="10" width="11.85546875" style="293" customWidth="1"/>
    <col min="11" max="11" width="15.85546875" style="293" customWidth="1"/>
    <col min="12" max="16384" width="11.42578125" style="293"/>
  </cols>
  <sheetData>
    <row r="1" spans="1:10" x14ac:dyDescent="0.25">
      <c r="B1" s="292" t="str">
        <f>Budget!B1</f>
        <v>TABLEAU N° 9 : PREVISION DE PRODUITS</v>
      </c>
      <c r="C1" s="292"/>
      <c r="D1" s="292"/>
      <c r="E1" s="292"/>
      <c r="F1" s="292"/>
      <c r="G1" s="292"/>
      <c r="H1" s="292"/>
      <c r="I1" s="292"/>
      <c r="J1" s="292"/>
    </row>
    <row r="2" spans="1:10" x14ac:dyDescent="0.25">
      <c r="C2" s="288"/>
      <c r="D2" s="482"/>
      <c r="E2" s="288"/>
      <c r="F2" s="288"/>
      <c r="G2" s="288"/>
      <c r="H2" s="288"/>
      <c r="I2" s="288"/>
      <c r="J2" s="292"/>
    </row>
    <row r="3" spans="1:10" ht="30" customHeight="1" x14ac:dyDescent="0.25">
      <c r="A3" s="749" t="s">
        <v>126</v>
      </c>
      <c r="B3" s="754" t="str">
        <f>Budget!B2</f>
        <v>N° de comptes</v>
      </c>
      <c r="C3" s="754"/>
      <c r="D3" s="754"/>
      <c r="E3" s="724" t="str">
        <f>Budget!E2</f>
        <v>INTITULÉS</v>
      </c>
      <c r="F3" s="754" t="s">
        <v>343</v>
      </c>
      <c r="G3" s="724" t="s">
        <v>342</v>
      </c>
      <c r="H3" s="724"/>
      <c r="I3" s="754" t="s">
        <v>344</v>
      </c>
    </row>
    <row r="4" spans="1:10" ht="16.5" customHeight="1" x14ac:dyDescent="0.25">
      <c r="A4" s="750"/>
      <c r="B4" s="568" t="str">
        <f>Budget!B3</f>
        <v>CP</v>
      </c>
      <c r="C4" s="568" t="str">
        <f>Budget!C3</f>
        <v>CD</v>
      </c>
      <c r="D4" s="570" t="str">
        <f>Budget!D3</f>
        <v>SC</v>
      </c>
      <c r="E4" s="724"/>
      <c r="F4" s="754"/>
      <c r="G4" s="568" t="s">
        <v>100</v>
      </c>
      <c r="H4" s="568" t="s">
        <v>101</v>
      </c>
      <c r="I4" s="754"/>
    </row>
    <row r="5" spans="1:10" x14ac:dyDescent="0.25">
      <c r="A5" s="574" t="str">
        <f>Budget!A4</f>
        <v>I</v>
      </c>
      <c r="B5" s="574">
        <f>Budget!B4</f>
        <v>70</v>
      </c>
      <c r="C5" s="755" t="str">
        <f>Budget!C4</f>
        <v>VENTE DES IMPRIMES</v>
      </c>
      <c r="D5" s="755"/>
      <c r="E5" s="755"/>
      <c r="F5" s="569"/>
      <c r="G5" s="341"/>
      <c r="H5" s="341"/>
      <c r="I5" s="571"/>
    </row>
    <row r="6" spans="1:10" ht="32.25" customHeight="1" x14ac:dyDescent="0.25">
      <c r="A6" s="751"/>
      <c r="B6" s="756"/>
      <c r="C6" s="569">
        <f>Budget!C5</f>
        <v>701</v>
      </c>
      <c r="D6" s="757" t="str">
        <f>Budget!D5</f>
        <v>Certificat et attestation de scolarité; fiche de transfert</v>
      </c>
      <c r="E6" s="758"/>
      <c r="F6" s="569">
        <f>Budget!G5</f>
        <v>15600</v>
      </c>
      <c r="G6" s="341"/>
      <c r="H6" s="341"/>
      <c r="I6" s="569">
        <f t="shared" ref="I6:I9" si="0">SUM(F6,G6,-H6)</f>
        <v>15600</v>
      </c>
    </row>
    <row r="7" spans="1:10" ht="28.5" customHeight="1" x14ac:dyDescent="0.25">
      <c r="A7" s="752"/>
      <c r="B7" s="756"/>
      <c r="C7" s="569">
        <f>Budget!C6</f>
        <v>702</v>
      </c>
      <c r="D7" s="757" t="str">
        <f>Budget!D6</f>
        <v xml:space="preserve">Carte d'identité scolaire 350 x 1 000F = 350 000
Photo BEPC 45 x 1 000F
</v>
      </c>
      <c r="E7" s="758"/>
      <c r="F7" s="569">
        <f>Budget!G6</f>
        <v>395000</v>
      </c>
      <c r="G7" s="341"/>
      <c r="H7" s="341"/>
      <c r="I7" s="569">
        <f t="shared" si="0"/>
        <v>395000</v>
      </c>
    </row>
    <row r="8" spans="1:10" ht="15.75" customHeight="1" x14ac:dyDescent="0.25">
      <c r="A8" s="752"/>
      <c r="B8" s="756"/>
      <c r="C8" s="569">
        <f>Budget!C7</f>
        <v>709</v>
      </c>
      <c r="D8" s="757" t="str">
        <f>Budget!D7</f>
        <v>Autres ventes</v>
      </c>
      <c r="E8" s="758"/>
      <c r="F8" s="569"/>
      <c r="G8" s="341">
        <v>0</v>
      </c>
      <c r="H8" s="341">
        <v>0</v>
      </c>
      <c r="I8" s="569">
        <f t="shared" si="0"/>
        <v>0</v>
      </c>
    </row>
    <row r="9" spans="1:10" ht="15.75" customHeight="1" x14ac:dyDescent="0.25">
      <c r="A9" s="752"/>
      <c r="B9" s="756"/>
      <c r="C9" s="569"/>
      <c r="D9" s="572">
        <f>Budget!D8</f>
        <v>7090</v>
      </c>
      <c r="E9" s="573">
        <f>Budget!E8</f>
        <v>0</v>
      </c>
      <c r="F9" s="569">
        <f>Budget!F8</f>
        <v>0</v>
      </c>
      <c r="G9" s="341"/>
      <c r="H9" s="341"/>
      <c r="I9" s="569">
        <f t="shared" si="0"/>
        <v>0</v>
      </c>
    </row>
    <row r="10" spans="1:10" x14ac:dyDescent="0.25">
      <c r="A10" s="753"/>
      <c r="B10" s="755" t="str">
        <f>Budget!B9</f>
        <v>TOTAL CP 70</v>
      </c>
      <c r="C10" s="755"/>
      <c r="D10" s="755"/>
      <c r="E10" s="755"/>
      <c r="F10" s="574">
        <f>SUM(F6:F9)</f>
        <v>410600</v>
      </c>
      <c r="G10" s="574">
        <f>SUM(G6:G9)</f>
        <v>0</v>
      </c>
      <c r="H10" s="574">
        <f>SUM(H6:H9)</f>
        <v>0</v>
      </c>
      <c r="I10" s="574">
        <f>SUM(I6:I9)</f>
        <v>410600</v>
      </c>
    </row>
    <row r="11" spans="1:10" ht="33" customHeight="1" x14ac:dyDescent="0.25">
      <c r="A11" s="574" t="str">
        <f>Budget!A10</f>
        <v>II</v>
      </c>
      <c r="B11" s="574">
        <f>Budget!B10</f>
        <v>71</v>
      </c>
      <c r="C11" s="770" t="str">
        <f>Budget!C10</f>
        <v>PRODUITS SCOLAIRES, PRESTATION DE SERVICE, AUTRES PRODUITS</v>
      </c>
      <c r="D11" s="770"/>
      <c r="E11" s="770"/>
      <c r="F11" s="569"/>
      <c r="G11" s="341"/>
      <c r="H11" s="341"/>
      <c r="I11" s="571"/>
    </row>
    <row r="12" spans="1:10" x14ac:dyDescent="0.25">
      <c r="A12" s="751"/>
      <c r="B12" s="756"/>
      <c r="C12" s="575">
        <f>Budget!C11</f>
        <v>712</v>
      </c>
      <c r="D12" s="759" t="str">
        <f>Budget!D11</f>
        <v>Prestation de service</v>
      </c>
      <c r="E12" s="760"/>
      <c r="F12" s="569"/>
      <c r="G12" s="341"/>
      <c r="H12" s="341"/>
      <c r="I12" s="571"/>
    </row>
    <row r="13" spans="1:10" ht="14.25" customHeight="1" x14ac:dyDescent="0.25">
      <c r="A13" s="752"/>
      <c r="B13" s="756"/>
      <c r="C13" s="769"/>
      <c r="D13" s="572">
        <f>Budget!D12</f>
        <v>7121</v>
      </c>
      <c r="E13" s="576" t="str">
        <f>Budget!E12</f>
        <v>Manifestations culturelles et sportives</v>
      </c>
      <c r="F13" s="569" t="str">
        <f>Budget!F12</f>
        <v>PM</v>
      </c>
      <c r="G13" s="341"/>
      <c r="H13" s="341"/>
      <c r="I13" s="569">
        <f>SUM(F13,G13,-H13)</f>
        <v>0</v>
      </c>
    </row>
    <row r="14" spans="1:10" ht="14.25" customHeight="1" x14ac:dyDescent="0.25">
      <c r="A14" s="752"/>
      <c r="B14" s="756"/>
      <c r="C14" s="769"/>
      <c r="D14" s="572">
        <f>Budget!D13</f>
        <v>7122</v>
      </c>
      <c r="E14" s="576" t="str">
        <f>Budget!E13</f>
        <v>Locations diverses (Droits de place: vendeuses 42 000f; Kiosque 45 000f)</v>
      </c>
      <c r="F14" s="569">
        <f>Budget!F13</f>
        <v>87000</v>
      </c>
      <c r="G14" s="341"/>
      <c r="H14" s="341"/>
      <c r="I14" s="569">
        <f>SUM(F14,G14,-H14)</f>
        <v>87000</v>
      </c>
    </row>
    <row r="15" spans="1:10" ht="15.75" customHeight="1" x14ac:dyDescent="0.25">
      <c r="A15" s="752"/>
      <c r="B15" s="756"/>
      <c r="C15" s="769"/>
      <c r="D15" s="572">
        <f>Budget!D14</f>
        <v>7129</v>
      </c>
      <c r="E15" s="576" t="str">
        <f>Budget!E14</f>
        <v>Autres produits</v>
      </c>
      <c r="F15" s="569" t="str">
        <f>Budget!F14</f>
        <v>PM</v>
      </c>
      <c r="G15" s="341"/>
      <c r="H15" s="341"/>
      <c r="I15" s="569">
        <f>SUM(F15,G15,-H15)</f>
        <v>0</v>
      </c>
    </row>
    <row r="16" spans="1:10" x14ac:dyDescent="0.25">
      <c r="A16" s="752"/>
      <c r="B16" s="756"/>
      <c r="C16" s="575">
        <f>Budget!C15</f>
        <v>714</v>
      </c>
      <c r="D16" s="761" t="str">
        <f>Budget!D15</f>
        <v xml:space="preserve">Produits scolaires </v>
      </c>
      <c r="E16" s="762"/>
      <c r="F16" s="569"/>
      <c r="G16" s="341"/>
      <c r="H16" s="341"/>
      <c r="I16" s="571"/>
    </row>
    <row r="17" spans="1:9" ht="45" customHeight="1" x14ac:dyDescent="0.25">
      <c r="A17" s="752"/>
      <c r="B17" s="756"/>
      <c r="C17" s="769"/>
      <c r="D17" s="572">
        <f>Budget!D16</f>
        <v>7140</v>
      </c>
      <c r="E17" s="577" t="str">
        <f>Budget!E16</f>
        <v>Droits de scolarité : (Contribuables - filles du cyc 1) x 12 000
(418-152) x 12 000</v>
      </c>
      <c r="F17" s="569">
        <f>Budget!F16</f>
        <v>3192000</v>
      </c>
      <c r="G17" s="341"/>
      <c r="H17" s="341">
        <v>0</v>
      </c>
      <c r="I17" s="569">
        <f t="shared" ref="I17:I21" si="1">SUM(F17,G17,-H17)</f>
        <v>3192000</v>
      </c>
    </row>
    <row r="18" spans="1:9" ht="14.25" customHeight="1" x14ac:dyDescent="0.25">
      <c r="A18" s="752"/>
      <c r="B18" s="756"/>
      <c r="C18" s="769"/>
      <c r="D18" s="572">
        <f>Budget!D17</f>
        <v>7145</v>
      </c>
      <c r="E18" s="577" t="str">
        <f>Budget!E17</f>
        <v>Reste à recouvrer</v>
      </c>
      <c r="F18" s="569">
        <f>Budget!F17</f>
        <v>10000</v>
      </c>
      <c r="G18" s="341">
        <v>0</v>
      </c>
      <c r="H18" s="341">
        <v>0</v>
      </c>
      <c r="I18" s="569">
        <f t="shared" si="1"/>
        <v>10000</v>
      </c>
    </row>
    <row r="19" spans="1:9" ht="31.5" customHeight="1" x14ac:dyDescent="0.25">
      <c r="A19" s="752"/>
      <c r="B19" s="756"/>
      <c r="C19" s="769"/>
      <c r="D19" s="572">
        <f>Budget!D18</f>
        <v>7146</v>
      </c>
      <c r="E19" s="577" t="str">
        <f>Budget!E18</f>
        <v>Frais de Dossiers BEPC : 2 800Fx 45; BAC 8 000Fx16</v>
      </c>
      <c r="F19" s="569">
        <f>Budget!F18</f>
        <v>254000</v>
      </c>
      <c r="G19" s="341"/>
      <c r="H19" s="341"/>
      <c r="I19" s="569">
        <f t="shared" si="1"/>
        <v>254000</v>
      </c>
    </row>
    <row r="20" spans="1:9" ht="14.25" customHeight="1" x14ac:dyDescent="0.25">
      <c r="A20" s="752"/>
      <c r="B20" s="756"/>
      <c r="C20" s="769"/>
      <c r="D20" s="572">
        <f>Budget!D19</f>
        <v>7149</v>
      </c>
      <c r="E20" s="577" t="str">
        <f>Budget!E19</f>
        <v>Autres produits scolaires</v>
      </c>
      <c r="F20" s="569">
        <f>Budget!F19</f>
        <v>0</v>
      </c>
      <c r="G20" s="341">
        <v>0</v>
      </c>
      <c r="H20" s="341"/>
      <c r="I20" s="569">
        <f t="shared" si="1"/>
        <v>0</v>
      </c>
    </row>
    <row r="21" spans="1:9" x14ac:dyDescent="0.25">
      <c r="A21" s="752"/>
      <c r="B21" s="756"/>
      <c r="C21" s="569">
        <f>Budget!C20</f>
        <v>716</v>
      </c>
      <c r="D21" s="759" t="str">
        <f>Budget!D20</f>
        <v>Solde de l’exercice antérieur</v>
      </c>
      <c r="E21" s="760"/>
      <c r="F21" s="569">
        <f>Budget!G20</f>
        <v>101679</v>
      </c>
      <c r="G21" s="341">
        <v>0</v>
      </c>
      <c r="H21" s="341">
        <v>0</v>
      </c>
      <c r="I21" s="569">
        <f t="shared" si="1"/>
        <v>101679</v>
      </c>
    </row>
    <row r="22" spans="1:9" x14ac:dyDescent="0.25">
      <c r="A22" s="753"/>
      <c r="B22" s="755" t="str">
        <f>Budget!B21</f>
        <v>TOTAL CP 71</v>
      </c>
      <c r="C22" s="755"/>
      <c r="D22" s="755"/>
      <c r="E22" s="755"/>
      <c r="F22" s="574">
        <f>SUM(F13:F21)</f>
        <v>3644679</v>
      </c>
      <c r="G22" s="574">
        <f>SUM(G13:G21)</f>
        <v>0</v>
      </c>
      <c r="H22" s="574">
        <f>SUM(H13:H21)</f>
        <v>0</v>
      </c>
      <c r="I22" s="574">
        <f>SUM(I13:I21)</f>
        <v>3644679</v>
      </c>
    </row>
    <row r="23" spans="1:9" x14ac:dyDescent="0.25">
      <c r="A23" s="574" t="str">
        <f>Budget!A22</f>
        <v>III</v>
      </c>
      <c r="B23" s="574">
        <f>Budget!B22</f>
        <v>76</v>
      </c>
      <c r="C23" s="767" t="str">
        <f>Budget!C22</f>
        <v>SUBVENTIONS</v>
      </c>
      <c r="D23" s="767"/>
      <c r="E23" s="767"/>
      <c r="F23" s="569"/>
      <c r="G23" s="341"/>
      <c r="H23" s="341"/>
      <c r="I23" s="571"/>
    </row>
    <row r="24" spans="1:9" ht="15" customHeight="1" x14ac:dyDescent="0.25">
      <c r="A24" s="751"/>
      <c r="B24" s="769"/>
      <c r="C24" s="575">
        <f>Budget!C23</f>
        <v>760</v>
      </c>
      <c r="D24" s="759" t="str">
        <f>Budget!D23</f>
        <v xml:space="preserve">Subvention de l’État </v>
      </c>
      <c r="E24" s="760"/>
      <c r="F24" s="569"/>
      <c r="G24" s="341"/>
      <c r="H24" s="341"/>
      <c r="I24" s="571"/>
    </row>
    <row r="25" spans="1:9" ht="34.5" customHeight="1" x14ac:dyDescent="0.25">
      <c r="A25" s="752"/>
      <c r="B25" s="769"/>
      <c r="C25" s="768"/>
      <c r="D25" s="572">
        <f>Budget!D24</f>
        <v>7605</v>
      </c>
      <c r="E25" s="577" t="str">
        <f>Budget!E24</f>
        <v>Subvention pour droits de scolarité des filles du 1er cycle : 152 x 12 000</v>
      </c>
      <c r="F25" s="569">
        <f>Budget!F24</f>
        <v>1824000</v>
      </c>
      <c r="G25" s="341">
        <v>0</v>
      </c>
      <c r="H25" s="341"/>
      <c r="I25" s="569">
        <f>SUM(F25,G25,-H25)</f>
        <v>1824000</v>
      </c>
    </row>
    <row r="26" spans="1:9" ht="18" customHeight="1" x14ac:dyDescent="0.25">
      <c r="A26" s="752"/>
      <c r="B26" s="769"/>
      <c r="C26" s="768"/>
      <c r="D26" s="572">
        <f>Budget!D25</f>
        <v>7606</v>
      </c>
      <c r="E26" s="577" t="str">
        <f>Budget!E25</f>
        <v>Autres subventions</v>
      </c>
      <c r="F26" s="569">
        <f>Budget!F25</f>
        <v>0</v>
      </c>
      <c r="G26" s="341"/>
      <c r="H26" s="341">
        <v>0</v>
      </c>
      <c r="I26" s="569">
        <f>SUM(F26,G26,-H26)</f>
        <v>0</v>
      </c>
    </row>
    <row r="27" spans="1:9" x14ac:dyDescent="0.25">
      <c r="A27" s="753"/>
      <c r="B27" s="755" t="str">
        <f>Budget!B26</f>
        <v>TOTAL CP 76</v>
      </c>
      <c r="C27" s="755"/>
      <c r="D27" s="755"/>
      <c r="E27" s="755"/>
      <c r="F27" s="574">
        <f>SUM(F25:F26)</f>
        <v>1824000</v>
      </c>
      <c r="G27" s="574">
        <f t="shared" ref="G27:H27" si="2">SUM(G25:G26)</f>
        <v>0</v>
      </c>
      <c r="H27" s="574">
        <f t="shared" si="2"/>
        <v>0</v>
      </c>
      <c r="I27" s="574">
        <f>SUM(I25:I26)</f>
        <v>1824000</v>
      </c>
    </row>
    <row r="28" spans="1:9" ht="16.5" customHeight="1" x14ac:dyDescent="0.25">
      <c r="A28" s="574" t="str">
        <f>Budget!A27</f>
        <v>IV</v>
      </c>
      <c r="B28" s="574">
        <f>Budget!B27</f>
        <v>77</v>
      </c>
      <c r="C28" s="767" t="str">
        <f>Budget!C27</f>
        <v>INTERETS ET DIVIDENDES REÇUS</v>
      </c>
      <c r="D28" s="767"/>
      <c r="E28" s="767"/>
      <c r="F28" s="569"/>
      <c r="G28" s="341"/>
      <c r="H28" s="341"/>
      <c r="I28" s="571"/>
    </row>
    <row r="29" spans="1:9" ht="19.5" customHeight="1" x14ac:dyDescent="0.25">
      <c r="A29" s="751"/>
      <c r="B29" s="578"/>
      <c r="C29" s="569">
        <f>Budget!C28</f>
        <v>771</v>
      </c>
      <c r="D29" s="761" t="str">
        <f>Budget!D28</f>
        <v>Intérêts des comptes courants créditeurs</v>
      </c>
      <c r="E29" s="762"/>
      <c r="F29" s="569" t="str">
        <f>Budget!G28</f>
        <v>PM</v>
      </c>
      <c r="G29" s="341">
        <v>0</v>
      </c>
      <c r="H29" s="341">
        <v>0</v>
      </c>
      <c r="I29" s="569">
        <f>SUM(F29:G29,-H29)</f>
        <v>0</v>
      </c>
    </row>
    <row r="30" spans="1:9" x14ac:dyDescent="0.25">
      <c r="A30" s="752"/>
      <c r="B30" s="755" t="str">
        <f>Budget!B29</f>
        <v>TOTAL CP 77</v>
      </c>
      <c r="C30" s="755"/>
      <c r="D30" s="755"/>
      <c r="E30" s="755"/>
      <c r="F30" s="574">
        <f>SUM(F29)</f>
        <v>0</v>
      </c>
      <c r="G30" s="574">
        <f>SUM(G29)</f>
        <v>0</v>
      </c>
      <c r="H30" s="574">
        <f>SUM(H29)</f>
        <v>0</v>
      </c>
      <c r="I30" s="574">
        <f>SUM(I29)</f>
        <v>0</v>
      </c>
    </row>
    <row r="31" spans="1:9" x14ac:dyDescent="0.25">
      <c r="A31" s="752"/>
      <c r="B31" s="579"/>
      <c r="C31" s="341"/>
      <c r="D31" s="580"/>
      <c r="E31" s="581"/>
      <c r="F31" s="569"/>
      <c r="G31" s="341"/>
      <c r="H31" s="341"/>
      <c r="I31" s="569"/>
    </row>
    <row r="32" spans="1:9" x14ac:dyDescent="0.25">
      <c r="A32" s="753"/>
      <c r="B32" s="582" t="str">
        <f>Budget!B31</f>
        <v>TOTAL PRODUITS : 70 + 71 + 76 + 77</v>
      </c>
      <c r="C32" s="582"/>
      <c r="D32" s="583"/>
      <c r="E32" s="582"/>
      <c r="F32" s="574">
        <f>SUM(F10,F22,F27,F30)</f>
        <v>5879279</v>
      </c>
      <c r="G32" s="574">
        <f>SUM(G10,G22,G27,G30)</f>
        <v>0</v>
      </c>
      <c r="H32" s="574">
        <f>SUM(H10,H22,H27,H30)</f>
        <v>0</v>
      </c>
      <c r="I32" s="574">
        <f>SUM(I10,I22,I27,I30)</f>
        <v>5879279</v>
      </c>
    </row>
    <row r="33" spans="2:10" x14ac:dyDescent="0.25">
      <c r="B33" s="485"/>
      <c r="C33" s="485"/>
      <c r="D33" s="486"/>
      <c r="E33" s="485"/>
      <c r="F33" s="292"/>
      <c r="G33" s="292"/>
      <c r="H33" s="292"/>
      <c r="I33" s="292"/>
      <c r="J33" s="288"/>
    </row>
    <row r="34" spans="2:10" x14ac:dyDescent="0.25">
      <c r="B34" s="485"/>
      <c r="C34" s="485"/>
      <c r="D34" s="486"/>
      <c r="E34" s="485"/>
      <c r="F34" s="292"/>
      <c r="G34" s="292"/>
      <c r="H34" s="292"/>
      <c r="I34" s="292"/>
      <c r="J34" s="288"/>
    </row>
    <row r="35" spans="2:10" x14ac:dyDescent="0.25">
      <c r="B35" s="485"/>
      <c r="C35" s="485"/>
      <c r="D35" s="486"/>
      <c r="E35" s="485"/>
      <c r="F35" s="292"/>
      <c r="G35" s="292"/>
      <c r="H35" s="292"/>
      <c r="I35" s="292"/>
      <c r="J35" s="288"/>
    </row>
    <row r="36" spans="2:10" x14ac:dyDescent="0.25">
      <c r="B36" s="485"/>
      <c r="C36" s="485"/>
      <c r="D36" s="486"/>
      <c r="E36" s="485"/>
      <c r="F36" s="292"/>
      <c r="G36" s="292"/>
      <c r="H36" s="292"/>
      <c r="I36" s="292"/>
      <c r="J36" s="288"/>
    </row>
    <row r="37" spans="2:10" x14ac:dyDescent="0.25">
      <c r="B37" s="485"/>
      <c r="C37" s="485"/>
      <c r="D37" s="486"/>
      <c r="E37" s="485"/>
      <c r="F37" s="292"/>
      <c r="G37" s="292"/>
      <c r="H37" s="292"/>
      <c r="I37" s="292"/>
      <c r="J37" s="288"/>
    </row>
    <row r="38" spans="2:10" x14ac:dyDescent="0.25">
      <c r="B38" s="485"/>
      <c r="C38" s="485"/>
      <c r="D38" s="486"/>
      <c r="E38" s="485"/>
      <c r="F38" s="292"/>
      <c r="G38" s="292"/>
      <c r="H38" s="292"/>
      <c r="I38" s="292"/>
      <c r="J38" s="288"/>
    </row>
    <row r="39" spans="2:10" x14ac:dyDescent="0.25">
      <c r="B39" s="292"/>
      <c r="C39" s="292"/>
      <c r="D39" s="295" t="str">
        <f>Budget!D39</f>
        <v>TABLEAU N° 10 : RECAPITULATIF PRODUITS</v>
      </c>
      <c r="E39" s="295"/>
      <c r="F39" s="295"/>
      <c r="G39" s="295"/>
      <c r="H39" s="295"/>
      <c r="I39" s="295"/>
      <c r="J39" s="292"/>
    </row>
    <row r="40" spans="2:10" ht="16.5" customHeight="1" x14ac:dyDescent="0.25">
      <c r="C40" s="288"/>
      <c r="D40" s="482"/>
      <c r="E40" s="487"/>
      <c r="F40" s="288"/>
      <c r="G40" s="288"/>
      <c r="H40" s="288"/>
      <c r="I40" s="288"/>
      <c r="J40" s="288"/>
    </row>
    <row r="41" spans="2:10" ht="18" customHeight="1" x14ac:dyDescent="0.25">
      <c r="C41" s="718" t="str">
        <f>Budget!C41</f>
        <v>Chp</v>
      </c>
      <c r="D41" s="771" t="s">
        <v>133</v>
      </c>
      <c r="E41" s="718" t="s">
        <v>136</v>
      </c>
      <c r="F41" s="772" t="s">
        <v>343</v>
      </c>
      <c r="G41" s="718" t="s">
        <v>342</v>
      </c>
      <c r="H41" s="718"/>
      <c r="I41" s="772" t="s">
        <v>346</v>
      </c>
    </row>
    <row r="42" spans="2:10" ht="19.5" customHeight="1" x14ac:dyDescent="0.25">
      <c r="C42" s="718"/>
      <c r="D42" s="771"/>
      <c r="E42" s="718"/>
      <c r="F42" s="772"/>
      <c r="G42" s="528" t="s">
        <v>100</v>
      </c>
      <c r="H42" s="528" t="s">
        <v>101</v>
      </c>
      <c r="I42" s="772"/>
    </row>
    <row r="43" spans="2:10" x14ac:dyDescent="0.25">
      <c r="C43" s="281" t="str">
        <f>Budget!C42</f>
        <v>I</v>
      </c>
      <c r="D43" s="495">
        <f>Budget!D42</f>
        <v>70</v>
      </c>
      <c r="E43" s="497" t="str">
        <f>Budget!E42</f>
        <v>Vente des imprimés</v>
      </c>
      <c r="F43" s="281">
        <f>F10</f>
        <v>410600</v>
      </c>
      <c r="G43" s="281">
        <f>G10</f>
        <v>0</v>
      </c>
      <c r="H43" s="281">
        <f>H10</f>
        <v>0</v>
      </c>
      <c r="I43" s="281">
        <f>I10</f>
        <v>410600</v>
      </c>
    </row>
    <row r="44" spans="2:10" ht="33" customHeight="1" x14ac:dyDescent="0.25">
      <c r="C44" s="281" t="str">
        <f>Budget!C43</f>
        <v>II</v>
      </c>
      <c r="D44" s="495">
        <f>Budget!D43</f>
        <v>71</v>
      </c>
      <c r="E44" s="499" t="str">
        <f>Budget!E43</f>
        <v>Produits scolaires, prestations de service, autres produits</v>
      </c>
      <c r="F44" s="281">
        <f>F22</f>
        <v>3644679</v>
      </c>
      <c r="G44" s="281">
        <f>G22</f>
        <v>0</v>
      </c>
      <c r="H44" s="281">
        <f>H22</f>
        <v>0</v>
      </c>
      <c r="I44" s="281">
        <f>I22</f>
        <v>3644679</v>
      </c>
    </row>
    <row r="45" spans="2:10" x14ac:dyDescent="0.25">
      <c r="C45" s="281" t="str">
        <f>Budget!C44</f>
        <v>III</v>
      </c>
      <c r="D45" s="495">
        <f>Budget!D44</f>
        <v>76</v>
      </c>
      <c r="E45" s="500" t="str">
        <f>Budget!E44</f>
        <v>Subventions et dons</v>
      </c>
      <c r="F45" s="281">
        <f>F27</f>
        <v>1824000</v>
      </c>
      <c r="G45" s="281">
        <f>G27</f>
        <v>0</v>
      </c>
      <c r="H45" s="281">
        <f>H27</f>
        <v>0</v>
      </c>
      <c r="I45" s="281">
        <f>I27</f>
        <v>1824000</v>
      </c>
    </row>
    <row r="46" spans="2:10" x14ac:dyDescent="0.25">
      <c r="C46" s="281" t="str">
        <f>Budget!C45</f>
        <v>IV</v>
      </c>
      <c r="D46" s="495">
        <f>Budget!D45</f>
        <v>77</v>
      </c>
      <c r="E46" s="500" t="str">
        <f>Budget!E45</f>
        <v>Intérêts et dividendes reçus</v>
      </c>
      <c r="F46" s="281">
        <f>F30</f>
        <v>0</v>
      </c>
      <c r="G46" s="281">
        <f>G30</f>
        <v>0</v>
      </c>
      <c r="H46" s="281">
        <f>H30</f>
        <v>0</v>
      </c>
      <c r="I46" s="281">
        <f>I30</f>
        <v>0</v>
      </c>
    </row>
    <row r="47" spans="2:10" x14ac:dyDescent="0.25">
      <c r="C47" s="532" t="str">
        <f>Budget!C46</f>
        <v>TOTAL GENERAL</v>
      </c>
      <c r="D47" s="495"/>
      <c r="E47" s="534"/>
      <c r="F47" s="535">
        <f>SUM(F43:F46)</f>
        <v>5879279</v>
      </c>
      <c r="G47" s="535">
        <f t="shared" ref="G47:I47" si="3">SUM(G43:G46)</f>
        <v>0</v>
      </c>
      <c r="H47" s="535">
        <f t="shared" si="3"/>
        <v>0</v>
      </c>
      <c r="I47" s="535">
        <f t="shared" si="3"/>
        <v>5879279</v>
      </c>
    </row>
    <row r="48" spans="2:10" x14ac:dyDescent="0.25">
      <c r="C48" s="288"/>
      <c r="D48" s="482"/>
      <c r="E48" s="487"/>
    </row>
    <row r="49" spans="3:5" x14ac:dyDescent="0.25">
      <c r="C49" s="288"/>
      <c r="D49" s="482"/>
      <c r="E49" s="487"/>
    </row>
    <row r="50" spans="3:5" x14ac:dyDescent="0.25">
      <c r="C50" s="288"/>
      <c r="D50" s="482"/>
      <c r="E50" s="487"/>
    </row>
    <row r="51" spans="3:5" x14ac:dyDescent="0.25">
      <c r="C51" s="288"/>
      <c r="D51" s="482"/>
      <c r="E51" s="487"/>
    </row>
    <row r="52" spans="3:5" x14ac:dyDescent="0.25">
      <c r="C52" s="288"/>
      <c r="D52" s="482"/>
      <c r="E52" s="487"/>
    </row>
    <row r="53" spans="3:5" x14ac:dyDescent="0.25">
      <c r="C53" s="288"/>
      <c r="D53" s="482"/>
      <c r="E53" s="487"/>
    </row>
    <row r="54" spans="3:5" x14ac:dyDescent="0.25">
      <c r="C54" s="288"/>
      <c r="D54" s="482"/>
      <c r="E54" s="487"/>
    </row>
    <row r="55" spans="3:5" x14ac:dyDescent="0.25">
      <c r="C55" s="288"/>
      <c r="D55" s="482"/>
      <c r="E55" s="487"/>
    </row>
    <row r="56" spans="3:5" x14ac:dyDescent="0.25">
      <c r="C56" s="288"/>
      <c r="D56" s="482"/>
      <c r="E56" s="487"/>
    </row>
    <row r="57" spans="3:5" x14ac:dyDescent="0.25">
      <c r="C57" s="288"/>
      <c r="D57" s="482"/>
      <c r="E57" s="487"/>
    </row>
    <row r="58" spans="3:5" x14ac:dyDescent="0.25">
      <c r="C58" s="288"/>
      <c r="D58" s="482"/>
      <c r="E58" s="487"/>
    </row>
    <row r="59" spans="3:5" x14ac:dyDescent="0.25">
      <c r="C59" s="288"/>
      <c r="D59" s="482"/>
      <c r="E59" s="487"/>
    </row>
    <row r="60" spans="3:5" x14ac:dyDescent="0.25">
      <c r="C60" s="288"/>
      <c r="D60" s="482"/>
      <c r="E60" s="487"/>
    </row>
    <row r="61" spans="3:5" x14ac:dyDescent="0.25">
      <c r="C61" s="288"/>
      <c r="D61" s="482"/>
      <c r="E61" s="487"/>
    </row>
    <row r="62" spans="3:5" x14ac:dyDescent="0.25">
      <c r="C62" s="288"/>
      <c r="D62" s="482"/>
      <c r="E62" s="487"/>
    </row>
    <row r="63" spans="3:5" x14ac:dyDescent="0.25">
      <c r="C63" s="288"/>
      <c r="D63" s="482"/>
      <c r="E63" s="487"/>
    </row>
    <row r="64" spans="3:5" x14ac:dyDescent="0.25">
      <c r="C64" s="288"/>
      <c r="D64" s="482"/>
      <c r="E64" s="487"/>
    </row>
    <row r="65" spans="2:10" x14ac:dyDescent="0.25">
      <c r="C65" s="288"/>
      <c r="D65" s="482"/>
      <c r="E65" s="487"/>
    </row>
    <row r="66" spans="2:10" x14ac:dyDescent="0.25">
      <c r="C66" s="288"/>
      <c r="D66" s="482"/>
      <c r="E66" s="487"/>
    </row>
    <row r="67" spans="2:10" x14ac:dyDescent="0.25">
      <c r="C67" s="288"/>
      <c r="D67" s="482"/>
      <c r="E67" s="487"/>
    </row>
    <row r="68" spans="2:10" x14ac:dyDescent="0.25">
      <c r="C68" s="288"/>
      <c r="D68" s="482"/>
      <c r="E68" s="487"/>
    </row>
    <row r="69" spans="2:10" x14ac:dyDescent="0.25">
      <c r="C69" s="288"/>
      <c r="D69" s="482"/>
      <c r="E69" s="487"/>
    </row>
    <row r="70" spans="2:10" x14ac:dyDescent="0.25">
      <c r="C70" s="288"/>
      <c r="D70" s="482"/>
      <c r="E70" s="487"/>
    </row>
    <row r="71" spans="2:10" x14ac:dyDescent="0.25">
      <c r="C71" s="288"/>
      <c r="D71" s="482"/>
      <c r="E71" s="487"/>
    </row>
    <row r="72" spans="2:10" x14ac:dyDescent="0.25">
      <c r="C72" s="288"/>
      <c r="D72" s="482"/>
      <c r="E72" s="487"/>
    </row>
    <row r="73" spans="2:10" x14ac:dyDescent="0.25">
      <c r="C73" s="288"/>
      <c r="D73" s="482"/>
      <c r="E73" s="487"/>
    </row>
    <row r="74" spans="2:10" x14ac:dyDescent="0.25">
      <c r="C74" s="288"/>
      <c r="D74" s="482"/>
      <c r="E74" s="487"/>
    </row>
    <row r="75" spans="2:10" x14ac:dyDescent="0.25">
      <c r="C75" s="288"/>
      <c r="D75" s="482"/>
      <c r="E75" s="487"/>
    </row>
    <row r="77" spans="2:10" x14ac:dyDescent="0.25">
      <c r="B77" s="295"/>
      <c r="C77" s="295"/>
      <c r="D77" s="488"/>
      <c r="E77" s="489"/>
      <c r="F77" s="295"/>
      <c r="G77" s="295"/>
      <c r="H77" s="295"/>
      <c r="I77" s="290"/>
      <c r="J77" s="290"/>
    </row>
    <row r="78" spans="2:10" x14ac:dyDescent="0.25">
      <c r="B78" s="295"/>
      <c r="C78" s="295"/>
      <c r="D78" s="488"/>
      <c r="E78" s="489"/>
      <c r="F78" s="295"/>
      <c r="G78" s="295"/>
      <c r="H78" s="295"/>
      <c r="I78" s="290"/>
      <c r="J78" s="290"/>
    </row>
    <row r="79" spans="2:10" x14ac:dyDescent="0.25">
      <c r="B79" s="295"/>
      <c r="C79" s="295"/>
      <c r="D79" s="488"/>
      <c r="E79" s="489"/>
      <c r="F79" s="295"/>
      <c r="G79" s="295"/>
      <c r="H79" s="295"/>
      <c r="I79" s="290"/>
      <c r="J79" s="290"/>
    </row>
    <row r="80" spans="2:10" x14ac:dyDescent="0.25">
      <c r="B80" s="295"/>
      <c r="C80" s="295"/>
      <c r="D80" s="488"/>
      <c r="E80" s="489"/>
      <c r="F80" s="295"/>
      <c r="G80" s="295"/>
      <c r="H80" s="295"/>
      <c r="I80" s="290"/>
      <c r="J80" s="290"/>
    </row>
    <row r="85" spans="2:10" ht="15.75" customHeight="1" x14ac:dyDescent="0.25">
      <c r="B85" s="293"/>
      <c r="C85" s="501"/>
      <c r="D85" s="502"/>
      <c r="E85" s="345" t="str">
        <f>Budget!E85</f>
        <v>CHARGES</v>
      </c>
      <c r="F85" s="501"/>
      <c r="G85" s="501"/>
      <c r="H85" s="292"/>
      <c r="I85" s="292"/>
      <c r="J85" s="292"/>
    </row>
    <row r="86" spans="2:10" x14ac:dyDescent="0.25">
      <c r="C86" s="239"/>
      <c r="D86" s="503"/>
      <c r="E86" s="504" t="str">
        <f>Budget!E86</f>
        <v>CHAPITRE A : ACTIVITE EDUCACATIVE ET PEDAGOGIQUE</v>
      </c>
      <c r="F86" s="239"/>
      <c r="G86" s="239"/>
    </row>
    <row r="87" spans="2:10" x14ac:dyDescent="0.25">
      <c r="B87" s="775"/>
      <c r="C87" s="775"/>
      <c r="D87" s="775"/>
      <c r="E87" s="775"/>
      <c r="F87" s="775"/>
      <c r="G87" s="775"/>
      <c r="H87" s="775"/>
      <c r="I87" s="775"/>
      <c r="J87" s="775"/>
    </row>
    <row r="88" spans="2:10" ht="20.25" customHeight="1" x14ac:dyDescent="0.25">
      <c r="B88" s="718" t="str">
        <f>Budget!B88</f>
        <v>N° de comptes</v>
      </c>
      <c r="C88" s="718"/>
      <c r="D88" s="718"/>
      <c r="E88" s="496"/>
      <c r="F88" s="772" t="s">
        <v>347</v>
      </c>
      <c r="G88" s="772"/>
      <c r="H88" s="718" t="s">
        <v>342</v>
      </c>
      <c r="I88" s="718"/>
      <c r="J88" s="772" t="s">
        <v>345</v>
      </c>
    </row>
    <row r="89" spans="2:10" ht="25.5" customHeight="1" x14ac:dyDescent="0.25">
      <c r="B89" s="528" t="str">
        <f>Budget!B89</f>
        <v>CP</v>
      </c>
      <c r="C89" s="528" t="str">
        <f>Budget!C89</f>
        <v>CD</v>
      </c>
      <c r="D89" s="529" t="str">
        <f>Budget!D89</f>
        <v>SC</v>
      </c>
      <c r="E89" s="281" t="str">
        <f>Budget!E89</f>
        <v>INTITULÉS</v>
      </c>
      <c r="F89" s="528" t="s">
        <v>348</v>
      </c>
      <c r="G89" s="528" t="s">
        <v>349</v>
      </c>
      <c r="H89" s="528" t="s">
        <v>100</v>
      </c>
      <c r="I89" s="528" t="s">
        <v>101</v>
      </c>
      <c r="J89" s="772"/>
    </row>
    <row r="90" spans="2:10" ht="33.75" customHeight="1" x14ac:dyDescent="0.25">
      <c r="B90" s="530">
        <v>60</v>
      </c>
      <c r="C90" s="281"/>
      <c r="D90" s="495"/>
      <c r="E90" s="531" t="str">
        <f>Budget!C90</f>
        <v>ANIMATION PEDAGOGIQUE ET FORMATION</v>
      </c>
      <c r="F90" s="281"/>
      <c r="G90" s="281"/>
      <c r="H90" s="141"/>
      <c r="I90" s="141"/>
      <c r="J90" s="500"/>
    </row>
    <row r="91" spans="2:10" ht="18" customHeight="1" x14ac:dyDescent="0.25">
      <c r="B91" s="763"/>
      <c r="C91" s="496">
        <f>Budget!C91</f>
        <v>600</v>
      </c>
      <c r="D91" s="495"/>
      <c r="E91" s="497" t="str">
        <f>Budget!D91</f>
        <v>Animation pédagogique</v>
      </c>
      <c r="F91" s="281"/>
      <c r="G91" s="281"/>
      <c r="H91" s="141"/>
      <c r="I91" s="141"/>
      <c r="J91" s="500"/>
    </row>
    <row r="92" spans="2:10" x14ac:dyDescent="0.25">
      <c r="B92" s="763"/>
      <c r="C92" s="763"/>
      <c r="D92" s="495">
        <f>Budget!D92</f>
        <v>6001</v>
      </c>
      <c r="E92" s="497" t="str">
        <f>Budget!E92</f>
        <v>Animation Pédagogigue de Zone (APZ)</v>
      </c>
      <c r="F92" s="281">
        <f>Budget!F92</f>
        <v>96000</v>
      </c>
      <c r="G92" s="281">
        <f>'Suivi Dépenses'!F66</f>
        <v>96000</v>
      </c>
      <c r="H92" s="141"/>
      <c r="I92" s="141"/>
      <c r="J92" s="281">
        <f>SUM(F92,H92,-I92)</f>
        <v>96000</v>
      </c>
    </row>
    <row r="93" spans="2:10" x14ac:dyDescent="0.25">
      <c r="B93" s="763"/>
      <c r="C93" s="763"/>
      <c r="D93" s="495">
        <f>Budget!D93</f>
        <v>6002</v>
      </c>
      <c r="E93" s="497" t="str">
        <f>Budget!E93</f>
        <v>Primes PP 09 et AE 06: 15 000f x 15 x 2</v>
      </c>
      <c r="F93" s="281">
        <f>Budget!F93</f>
        <v>450000</v>
      </c>
      <c r="G93" s="281">
        <f>'Suivi Dépenses'!F111</f>
        <v>450000</v>
      </c>
      <c r="H93" s="141"/>
      <c r="I93" s="141"/>
      <c r="J93" s="281">
        <f t="shared" ref="J93:J94" si="4">SUM(F93,H93,-I93)</f>
        <v>450000</v>
      </c>
    </row>
    <row r="94" spans="2:10" x14ac:dyDescent="0.25">
      <c r="B94" s="763"/>
      <c r="C94" s="763"/>
      <c r="D94" s="495">
        <f>Budget!D94</f>
        <v>6003</v>
      </c>
      <c r="E94" s="497" t="str">
        <f>Budget!E94</f>
        <v>Organisation des travaux dirigés (TD)</v>
      </c>
      <c r="F94" s="281">
        <f>Budget!F94</f>
        <v>300000</v>
      </c>
      <c r="G94" s="281">
        <f>'Suivi Dépenses'!F167</f>
        <v>300000</v>
      </c>
      <c r="H94" s="141"/>
      <c r="I94" s="141"/>
      <c r="J94" s="281">
        <f t="shared" si="4"/>
        <v>300000</v>
      </c>
    </row>
    <row r="95" spans="2:10" ht="47.25" x14ac:dyDescent="0.25">
      <c r="B95" s="763"/>
      <c r="C95" s="763"/>
      <c r="D95" s="495">
        <f>Budget!D95</f>
        <v>6004</v>
      </c>
      <c r="E95" s="498" t="str">
        <f>Budget!E95</f>
        <v>Examens blancs: Secrétariat 16 000f; BEPC 49 000f; BAC 63 000f (NB: All + Esp = un correcteur)</v>
      </c>
      <c r="F95" s="281">
        <f>Budget!F95</f>
        <v>144000</v>
      </c>
      <c r="G95" s="281">
        <f>'Suivi Dépenses'!F204</f>
        <v>144000</v>
      </c>
      <c r="H95" s="141">
        <v>0</v>
      </c>
      <c r="I95" s="141">
        <v>0</v>
      </c>
      <c r="J95" s="281">
        <f>SUM(F95,H95,-I95)</f>
        <v>144000</v>
      </c>
    </row>
    <row r="96" spans="2:10" ht="15.75" customHeight="1" x14ac:dyDescent="0.25">
      <c r="B96" s="763"/>
      <c r="C96" s="281">
        <f>Budget!C96</f>
        <v>601</v>
      </c>
      <c r="D96" s="495"/>
      <c r="E96" s="497" t="str">
        <f>Budget!D96</f>
        <v>Formation</v>
      </c>
      <c r="F96" s="281"/>
      <c r="G96" s="281"/>
      <c r="H96" s="141"/>
      <c r="I96" s="141"/>
      <c r="J96" s="500"/>
    </row>
    <row r="97" spans="1:10" ht="18" customHeight="1" x14ac:dyDescent="0.25">
      <c r="B97" s="763"/>
      <c r="C97" s="281"/>
      <c r="D97" s="495">
        <f>Budget!D97</f>
        <v>6010</v>
      </c>
      <c r="E97" s="498" t="str">
        <f>Budget!E97</f>
        <v>Formation des personnels</v>
      </c>
      <c r="F97" s="281">
        <f>Budget!F97</f>
        <v>270000</v>
      </c>
      <c r="G97" s="281">
        <f>'Suivi Dépenses'!F256</f>
        <v>270000</v>
      </c>
      <c r="H97" s="141"/>
      <c r="I97" s="141">
        <v>0</v>
      </c>
      <c r="J97" s="281">
        <f>SUM(F97,H97,-I97)</f>
        <v>270000</v>
      </c>
    </row>
    <row r="98" spans="1:10" x14ac:dyDescent="0.25">
      <c r="B98" s="532" t="str">
        <f>Budget!B98</f>
        <v>TOTAL CP 60</v>
      </c>
      <c r="C98" s="532"/>
      <c r="D98" s="533"/>
      <c r="E98" s="534"/>
      <c r="F98" s="535">
        <f>SUM(F92:F97)</f>
        <v>1260000</v>
      </c>
      <c r="G98" s="535">
        <f>SUM(G92:G97)</f>
        <v>1260000</v>
      </c>
      <c r="H98" s="535">
        <f t="shared" ref="H98:I98" si="5">SUM(H92:H97)</f>
        <v>0</v>
      </c>
      <c r="I98" s="535">
        <f t="shared" si="5"/>
        <v>0</v>
      </c>
      <c r="J98" s="535">
        <f>SUM(J92:J97)</f>
        <v>1260000</v>
      </c>
    </row>
    <row r="99" spans="1:10" ht="30" customHeight="1" x14ac:dyDescent="0.25">
      <c r="B99" s="530">
        <f>Budget!B99</f>
        <v>61</v>
      </c>
      <c r="C99" s="281"/>
      <c r="D99" s="495"/>
      <c r="E99" s="536" t="str">
        <f>Budget!C99</f>
        <v>MATIERES, MATERIELS ET
FOURNITURES CONSOMMEES</v>
      </c>
      <c r="F99" s="281"/>
      <c r="G99" s="281"/>
      <c r="H99" s="141"/>
      <c r="I99" s="141"/>
      <c r="J99" s="500"/>
    </row>
    <row r="100" spans="1:10" ht="18" customHeight="1" x14ac:dyDescent="0.25">
      <c r="B100" s="763"/>
      <c r="C100" s="496">
        <f>Budget!C100</f>
        <v>610</v>
      </c>
      <c r="D100" s="495"/>
      <c r="E100" s="497" t="str">
        <f>Budget!D100</f>
        <v>Matières et fournitures consommées</v>
      </c>
      <c r="F100" s="281"/>
      <c r="G100" s="281"/>
      <c r="H100" s="141"/>
      <c r="I100" s="141"/>
      <c r="J100" s="500"/>
    </row>
    <row r="101" spans="1:10" ht="16.5" customHeight="1" x14ac:dyDescent="0.25">
      <c r="B101" s="763"/>
      <c r="C101" s="763"/>
      <c r="D101" s="495">
        <f>Budget!D101</f>
        <v>6100</v>
      </c>
      <c r="E101" s="498" t="str">
        <f>Budget!E101</f>
        <v>Fournitures scolaires</v>
      </c>
      <c r="F101" s="281">
        <f>Budget!F101</f>
        <v>630000</v>
      </c>
      <c r="G101" s="281">
        <f>'Suivi Dépenses'!F298</f>
        <v>630000</v>
      </c>
      <c r="H101" s="141">
        <v>0</v>
      </c>
      <c r="I101" s="141"/>
      <c r="J101" s="281">
        <f t="shared" ref="J101:J103" si="6">SUM(F101,H101,-I101)</f>
        <v>630000</v>
      </c>
    </row>
    <row r="102" spans="1:10" ht="15" customHeight="1" x14ac:dyDescent="0.25">
      <c r="B102" s="763"/>
      <c r="C102" s="763"/>
      <c r="D102" s="495">
        <f>Budget!D102</f>
        <v>6104</v>
      </c>
      <c r="E102" s="498" t="str">
        <f>Budget!E102</f>
        <v>Produits de laboratoire</v>
      </c>
      <c r="F102" s="281">
        <f>Budget!F102</f>
        <v>0</v>
      </c>
      <c r="G102" s="281">
        <f>'Suivi Dépenses'!F343</f>
        <v>0</v>
      </c>
      <c r="H102" s="141">
        <v>0</v>
      </c>
      <c r="I102" s="141">
        <v>0</v>
      </c>
      <c r="J102" s="281">
        <f t="shared" si="6"/>
        <v>0</v>
      </c>
    </row>
    <row r="103" spans="1:10" ht="30" customHeight="1" x14ac:dyDescent="0.25">
      <c r="B103" s="763"/>
      <c r="C103" s="763"/>
      <c r="D103" s="495">
        <f>Budget!D103</f>
        <v>6109</v>
      </c>
      <c r="E103" s="498" t="str">
        <f>Budget!E103</f>
        <v>Autres matières et fournitures consommées : Services informatique et de reprographie</v>
      </c>
      <c r="F103" s="281">
        <f>Budget!F103</f>
        <v>600000</v>
      </c>
      <c r="G103" s="281">
        <f>'Suivi Dépenses'!F415</f>
        <v>600000</v>
      </c>
      <c r="H103" s="141">
        <v>0</v>
      </c>
      <c r="I103" s="141">
        <v>0</v>
      </c>
      <c r="J103" s="281">
        <f t="shared" si="6"/>
        <v>600000</v>
      </c>
    </row>
    <row r="104" spans="1:10" ht="17.25" customHeight="1" x14ac:dyDescent="0.25">
      <c r="B104" s="763"/>
      <c r="C104" s="496">
        <f>Budget!C104</f>
        <v>611</v>
      </c>
      <c r="D104" s="495"/>
      <c r="E104" s="498" t="str">
        <f>Budget!D104</f>
        <v>Matières pédagogiques non amortissables</v>
      </c>
      <c r="F104" s="281"/>
      <c r="G104" s="281"/>
      <c r="H104" s="141"/>
      <c r="I104" s="141"/>
      <c r="J104" s="500"/>
    </row>
    <row r="105" spans="1:10" x14ac:dyDescent="0.25">
      <c r="B105" s="763"/>
      <c r="C105" s="765"/>
      <c r="D105" s="495">
        <f>Budget!D105</f>
        <v>6110</v>
      </c>
      <c r="E105" s="497" t="str">
        <f>Budget!E105</f>
        <v>Manuels scolaires</v>
      </c>
      <c r="F105" s="281" t="str">
        <f>Budget!F105</f>
        <v>PM</v>
      </c>
      <c r="G105" s="281">
        <f>'Suivi Dépenses'!F451</f>
        <v>0</v>
      </c>
      <c r="H105" s="141">
        <v>0</v>
      </c>
      <c r="I105" s="141">
        <v>0</v>
      </c>
      <c r="J105" s="281">
        <f>SUM(F105,H105,-I105)</f>
        <v>0</v>
      </c>
    </row>
    <row r="106" spans="1:10" x14ac:dyDescent="0.25">
      <c r="B106" s="763"/>
      <c r="C106" s="765"/>
      <c r="D106" s="495">
        <f>Budget!D106</f>
        <v>6112</v>
      </c>
      <c r="E106" s="497" t="str">
        <f>Budget!E106</f>
        <v>Matériel de laboratoire</v>
      </c>
      <c r="F106" s="281" t="str">
        <f>Budget!F106</f>
        <v>PM</v>
      </c>
      <c r="G106" s="281">
        <f>'Suivi Dépenses'!F500</f>
        <v>0</v>
      </c>
      <c r="H106" s="141">
        <v>0</v>
      </c>
      <c r="I106" s="141">
        <v>0</v>
      </c>
      <c r="J106" s="281">
        <f t="shared" ref="J106:J111" si="7">SUM(F106,H106,-I106)</f>
        <v>0</v>
      </c>
    </row>
    <row r="107" spans="1:10" ht="16.5" customHeight="1" x14ac:dyDescent="0.25">
      <c r="B107" s="763"/>
      <c r="C107" s="765"/>
      <c r="D107" s="495">
        <f>Budget!D107</f>
        <v>6113</v>
      </c>
      <c r="E107" s="497" t="str">
        <f>Budget!E107</f>
        <v>Matériel de sport</v>
      </c>
      <c r="F107" s="281" t="str">
        <f>Budget!F107</f>
        <v>PM</v>
      </c>
      <c r="G107" s="281">
        <f>'Suivi Dépenses'!F544</f>
        <v>0</v>
      </c>
      <c r="H107" s="141">
        <v>0</v>
      </c>
      <c r="I107" s="141">
        <v>0</v>
      </c>
      <c r="J107" s="281">
        <f t="shared" si="7"/>
        <v>0</v>
      </c>
    </row>
    <row r="108" spans="1:10" ht="18" customHeight="1" x14ac:dyDescent="0.25">
      <c r="B108" s="763"/>
      <c r="C108" s="765"/>
      <c r="D108" s="495">
        <f>Budget!D108</f>
        <v>6114</v>
      </c>
      <c r="E108" s="497" t="str">
        <f>Budget!E108</f>
        <v>Outillage individuel</v>
      </c>
      <c r="F108" s="281" t="str">
        <f>Budget!F108</f>
        <v>PM</v>
      </c>
      <c r="G108" s="281">
        <f>'Suivi Dépenses'!F594</f>
        <v>0</v>
      </c>
      <c r="H108" s="141">
        <v>0</v>
      </c>
      <c r="I108" s="141">
        <v>0</v>
      </c>
      <c r="J108" s="281">
        <f t="shared" si="7"/>
        <v>0</v>
      </c>
    </row>
    <row r="109" spans="1:10" ht="18" customHeight="1" x14ac:dyDescent="0.25">
      <c r="B109" s="763"/>
      <c r="C109" s="765"/>
      <c r="D109" s="495">
        <f>Budget!D109</f>
        <v>6115</v>
      </c>
      <c r="E109" s="497" t="str">
        <f>Budget!E109</f>
        <v>Documentation pédagogique</v>
      </c>
      <c r="F109" s="281" t="str">
        <f>Budget!F109</f>
        <v>PM</v>
      </c>
      <c r="G109" s="281">
        <f>'Suivi Dépenses'!F647</f>
        <v>0</v>
      </c>
      <c r="H109" s="141"/>
      <c r="I109" s="141"/>
      <c r="J109" s="281">
        <f t="shared" si="7"/>
        <v>0</v>
      </c>
    </row>
    <row r="110" spans="1:10" ht="18" customHeight="1" x14ac:dyDescent="0.25">
      <c r="B110" s="763"/>
      <c r="C110" s="765"/>
      <c r="D110" s="495">
        <f>Budget!D110</f>
        <v>6117</v>
      </c>
      <c r="E110" s="497" t="str">
        <f>Budget!E110</f>
        <v>Frais de cartes scolaires + photo BEPC</v>
      </c>
      <c r="F110" s="281">
        <f>Budget!F110</f>
        <v>395000</v>
      </c>
      <c r="G110" s="281">
        <f>'Suivi Dépenses'!F700</f>
        <v>395000</v>
      </c>
      <c r="H110" s="141"/>
      <c r="I110" s="141"/>
      <c r="J110" s="281">
        <f t="shared" si="7"/>
        <v>395000</v>
      </c>
    </row>
    <row r="111" spans="1:10" ht="42.75" customHeight="1" x14ac:dyDescent="0.25">
      <c r="B111" s="763"/>
      <c r="C111" s="765"/>
      <c r="D111" s="495">
        <f>Budget!D111</f>
        <v>6118</v>
      </c>
      <c r="E111" s="498" t="str">
        <f>Budget!E111</f>
        <v>Autre matériel pédagogique non amortissable : Equipement en matériel didactique</v>
      </c>
      <c r="F111" s="281">
        <f>Budget!F111</f>
        <v>0</v>
      </c>
      <c r="G111" s="281">
        <f>'Suivi Dépenses'!F747</f>
        <v>0</v>
      </c>
      <c r="H111" s="141"/>
      <c r="I111" s="141"/>
      <c r="J111" s="281">
        <f t="shared" si="7"/>
        <v>0</v>
      </c>
    </row>
    <row r="112" spans="1:10" s="288" customFormat="1" x14ac:dyDescent="0.25">
      <c r="A112" s="345"/>
      <c r="B112" s="532" t="str">
        <f>Budget!B112</f>
        <v>TOTAL CP 61</v>
      </c>
      <c r="C112" s="532"/>
      <c r="D112" s="533"/>
      <c r="E112" s="534"/>
      <c r="F112" s="535">
        <f>SUM(F101:F111)</f>
        <v>1625000</v>
      </c>
      <c r="G112" s="535">
        <f>SUM(G101:G111)</f>
        <v>1625000</v>
      </c>
      <c r="H112" s="535">
        <f>SUM(H101:H111)</f>
        <v>0</v>
      </c>
      <c r="I112" s="535">
        <f>SUM(I101:I111)</f>
        <v>0</v>
      </c>
      <c r="J112" s="535">
        <f>SUM(J101:J111)</f>
        <v>1625000</v>
      </c>
    </row>
    <row r="113" spans="2:10" x14ac:dyDescent="0.25">
      <c r="B113" s="530">
        <f>Budget!B113</f>
        <v>62</v>
      </c>
      <c r="C113" s="281"/>
      <c r="D113" s="495"/>
      <c r="E113" s="537" t="str">
        <f>Budget!C113</f>
        <v>TRANSPORTS CONSOMMES</v>
      </c>
      <c r="F113" s="281"/>
      <c r="G113" s="281"/>
      <c r="H113" s="141"/>
      <c r="I113" s="141"/>
      <c r="J113" s="500"/>
    </row>
    <row r="114" spans="2:10" ht="18" customHeight="1" x14ac:dyDescent="0.25">
      <c r="B114" s="766"/>
      <c r="C114" s="281">
        <f>Budget!C114</f>
        <v>621</v>
      </c>
      <c r="D114" s="495"/>
      <c r="E114" s="498" t="str">
        <f>Budget!D114</f>
        <v>Frais de mission pour sorties pédagogiques</v>
      </c>
      <c r="F114" s="281">
        <f>Budget!G114</f>
        <v>0</v>
      </c>
      <c r="G114" s="281">
        <f>'Suivi Dépenses'!F798</f>
        <v>0</v>
      </c>
      <c r="H114" s="141">
        <v>0</v>
      </c>
      <c r="I114" s="141">
        <v>0</v>
      </c>
      <c r="J114" s="281">
        <f t="shared" ref="J114:J117" si="8">SUM(F114,H114,-I114)</f>
        <v>0</v>
      </c>
    </row>
    <row r="115" spans="2:10" ht="18" customHeight="1" x14ac:dyDescent="0.25">
      <c r="B115" s="766"/>
      <c r="C115" s="281">
        <f>Budget!C115</f>
        <v>622</v>
      </c>
      <c r="D115" s="495"/>
      <c r="E115" s="498" t="str">
        <f>Budget!D115</f>
        <v>Frais de déplacement des élèves</v>
      </c>
      <c r="F115" s="281">
        <f>Budget!G115</f>
        <v>0</v>
      </c>
      <c r="G115" s="281">
        <f>'Suivi Dépenses'!F843</f>
        <v>0</v>
      </c>
      <c r="H115" s="141">
        <v>0</v>
      </c>
      <c r="I115" s="141">
        <v>0</v>
      </c>
      <c r="J115" s="281">
        <f t="shared" si="8"/>
        <v>0</v>
      </c>
    </row>
    <row r="116" spans="2:10" ht="30.75" customHeight="1" x14ac:dyDescent="0.25">
      <c r="B116" s="766"/>
      <c r="C116" s="281">
        <f>Budget!C116</f>
        <v>623</v>
      </c>
      <c r="D116" s="495"/>
      <c r="E116" s="498" t="str">
        <f>Budget!D116</f>
        <v>Frais de déplacement pour activités sportive et culturelle</v>
      </c>
      <c r="F116" s="281">
        <f>Budget!G116</f>
        <v>20000</v>
      </c>
      <c r="G116" s="281">
        <f>'Suivi Dépenses'!F901</f>
        <v>20000</v>
      </c>
      <c r="H116" s="141">
        <v>0</v>
      </c>
      <c r="I116" s="141">
        <v>0</v>
      </c>
      <c r="J116" s="281">
        <f t="shared" si="8"/>
        <v>20000</v>
      </c>
    </row>
    <row r="117" spans="2:10" ht="18" customHeight="1" x14ac:dyDescent="0.25">
      <c r="B117" s="766"/>
      <c r="C117" s="281">
        <f>Budget!C117</f>
        <v>629</v>
      </c>
      <c r="D117" s="495"/>
      <c r="E117" s="498" t="str">
        <f>Budget!D117</f>
        <v>Autres transports consommés</v>
      </c>
      <c r="F117" s="281">
        <f>Budget!G117</f>
        <v>0</v>
      </c>
      <c r="G117" s="281">
        <f>'Suivi Dépenses'!F956</f>
        <v>0</v>
      </c>
      <c r="H117" s="141">
        <v>0</v>
      </c>
      <c r="I117" s="141">
        <v>0</v>
      </c>
      <c r="J117" s="281">
        <f t="shared" si="8"/>
        <v>0</v>
      </c>
    </row>
    <row r="118" spans="2:10" x14ac:dyDescent="0.25">
      <c r="B118" s="532" t="str">
        <f>Budget!B118</f>
        <v>TOTAL CP 62</v>
      </c>
      <c r="C118" s="532"/>
      <c r="D118" s="533"/>
      <c r="E118" s="534"/>
      <c r="F118" s="535">
        <f>SUM(F114:F117)</f>
        <v>20000</v>
      </c>
      <c r="G118" s="535">
        <f>SUM(G114:G117)</f>
        <v>20000</v>
      </c>
      <c r="H118" s="535">
        <f t="shared" ref="H118:I118" si="9">SUM(H114:H117)</f>
        <v>0</v>
      </c>
      <c r="I118" s="535">
        <f t="shared" si="9"/>
        <v>0</v>
      </c>
      <c r="J118" s="535">
        <f>SUM(J114:J117)</f>
        <v>20000</v>
      </c>
    </row>
    <row r="119" spans="2:10" ht="16.5" customHeight="1" x14ac:dyDescent="0.25">
      <c r="B119" s="530">
        <f>Budget!B119</f>
        <v>63</v>
      </c>
      <c r="C119" s="281"/>
      <c r="D119" s="495"/>
      <c r="E119" s="536" t="str">
        <f>Budget!C119</f>
        <v>AUTRES SERVICES CONSOMMES</v>
      </c>
      <c r="F119" s="281"/>
      <c r="G119" s="281"/>
      <c r="H119" s="141"/>
      <c r="I119" s="141"/>
      <c r="J119" s="500"/>
    </row>
    <row r="120" spans="2:10" ht="14.25" customHeight="1" x14ac:dyDescent="0.25">
      <c r="B120" s="763"/>
      <c r="C120" s="496">
        <f>Budget!C120</f>
        <v>631</v>
      </c>
      <c r="D120" s="495"/>
      <c r="E120" s="497" t="str">
        <f>Budget!D120</f>
        <v>Entretien et maintenance</v>
      </c>
      <c r="F120" s="281"/>
      <c r="G120" s="281"/>
      <c r="H120" s="141"/>
      <c r="I120" s="141"/>
      <c r="J120" s="500"/>
    </row>
    <row r="121" spans="2:10" x14ac:dyDescent="0.25">
      <c r="B121" s="763"/>
      <c r="C121" s="763"/>
      <c r="D121" s="495">
        <f>Budget!D121</f>
        <v>6312</v>
      </c>
      <c r="E121" s="497" t="str">
        <f>Budget!E121</f>
        <v>Entretien du matériel et mobilier scolaire</v>
      </c>
      <c r="F121" s="281" t="str">
        <f>Budget!F121</f>
        <v>PM</v>
      </c>
      <c r="G121" s="281">
        <f>'Suivi Dépenses'!F1015</f>
        <v>0</v>
      </c>
      <c r="H121" s="141"/>
      <c r="I121" s="141"/>
      <c r="J121" s="281">
        <f t="shared" ref="J121:J122" si="10">SUM(F121,H121,-I121)</f>
        <v>0</v>
      </c>
    </row>
    <row r="122" spans="2:10" ht="15" customHeight="1" x14ac:dyDescent="0.25">
      <c r="B122" s="763"/>
      <c r="C122" s="763"/>
      <c r="D122" s="495">
        <f>Budget!D122</f>
        <v>6316</v>
      </c>
      <c r="E122" s="497" t="str">
        <f>Budget!E122</f>
        <v>Entretien du matériel de laboratoire</v>
      </c>
      <c r="F122" s="281" t="str">
        <f>Budget!F122</f>
        <v>PM</v>
      </c>
      <c r="G122" s="281">
        <f>'Suivi Dépenses'!F1073</f>
        <v>0</v>
      </c>
      <c r="H122" s="141"/>
      <c r="I122" s="141"/>
      <c r="J122" s="281">
        <f t="shared" si="10"/>
        <v>0</v>
      </c>
    </row>
    <row r="123" spans="2:10" x14ac:dyDescent="0.25">
      <c r="B123" s="763"/>
      <c r="C123" s="763"/>
      <c r="D123" s="495">
        <f>Budget!D123</f>
        <v>6319</v>
      </c>
      <c r="E123" s="497" t="str">
        <f>Budget!E123</f>
        <v xml:space="preserve">Autres entretiens </v>
      </c>
      <c r="F123" s="281" t="str">
        <f>Budget!F123</f>
        <v>PM</v>
      </c>
      <c r="G123" s="281">
        <f>'Suivi Dépenses'!F1119</f>
        <v>0</v>
      </c>
      <c r="H123" s="141"/>
      <c r="I123" s="141"/>
      <c r="J123" s="281">
        <f>SUM(F123,H123,-I123)</f>
        <v>0</v>
      </c>
    </row>
    <row r="124" spans="2:10" x14ac:dyDescent="0.25">
      <c r="B124" s="532" t="str">
        <f>Budget!B124</f>
        <v>TOTAL CP 63</v>
      </c>
      <c r="C124" s="532"/>
      <c r="D124" s="533"/>
      <c r="E124" s="534"/>
      <c r="F124" s="535">
        <f>SUM(F121:F123)</f>
        <v>0</v>
      </c>
      <c r="G124" s="535">
        <f>SUM(G121:G123)</f>
        <v>0</v>
      </c>
      <c r="H124" s="535">
        <f>SUM(H121:H123)</f>
        <v>0</v>
      </c>
      <c r="I124" s="535">
        <f>SUM(I121:I123)</f>
        <v>0</v>
      </c>
      <c r="J124" s="535">
        <f>SUM(J121:J123)</f>
        <v>0</v>
      </c>
    </row>
    <row r="125" spans="2:10" ht="15.75" customHeight="1" x14ac:dyDescent="0.25">
      <c r="B125" s="530">
        <f>Budget!B125</f>
        <v>64</v>
      </c>
      <c r="C125" s="281"/>
      <c r="D125" s="495"/>
      <c r="E125" s="536" t="str">
        <f>Budget!C125</f>
        <v>CHARGES ET PERTES DIVERSES</v>
      </c>
      <c r="F125" s="281"/>
      <c r="G125" s="281"/>
      <c r="H125" s="141"/>
      <c r="I125" s="141"/>
      <c r="J125" s="500"/>
    </row>
    <row r="126" spans="2:10" ht="18" customHeight="1" x14ac:dyDescent="0.25">
      <c r="B126" s="766"/>
      <c r="C126" s="281">
        <f>Budget!C126</f>
        <v>643</v>
      </c>
      <c r="D126" s="495"/>
      <c r="E126" s="538" t="str">
        <f>Budget!D126</f>
        <v>Affiliation-enseignement-licences sportives</v>
      </c>
      <c r="F126" s="281">
        <f>Budget!G126</f>
        <v>0</v>
      </c>
      <c r="G126" s="281">
        <f>'Suivi Dépenses'!F1176</f>
        <v>0</v>
      </c>
      <c r="H126" s="141">
        <v>0</v>
      </c>
      <c r="I126" s="141">
        <v>0</v>
      </c>
      <c r="J126" s="281">
        <f t="shared" ref="J126:J127" si="11">SUM(F126,H126,-I126)</f>
        <v>0</v>
      </c>
    </row>
    <row r="127" spans="2:10" ht="15.75" customHeight="1" x14ac:dyDescent="0.25">
      <c r="B127" s="766"/>
      <c r="C127" s="281">
        <f>Budget!C127</f>
        <v>644</v>
      </c>
      <c r="D127" s="495"/>
      <c r="E127" s="538" t="str">
        <f>Budget!D127</f>
        <v>Distribution de prix</v>
      </c>
      <c r="F127" s="281">
        <f>Budget!G127</f>
        <v>0</v>
      </c>
      <c r="G127" s="281">
        <f>'Suivi Dépenses'!F1218</f>
        <v>0</v>
      </c>
      <c r="H127" s="141">
        <v>0</v>
      </c>
      <c r="I127" s="141"/>
      <c r="J127" s="281">
        <f t="shared" si="11"/>
        <v>0</v>
      </c>
    </row>
    <row r="128" spans="2:10" x14ac:dyDescent="0.25">
      <c r="B128" s="532" t="str">
        <f>Budget!B128</f>
        <v>TOTAL CP 64</v>
      </c>
      <c r="C128" s="532"/>
      <c r="D128" s="533"/>
      <c r="E128" s="534"/>
      <c r="F128" s="535">
        <f>SUM(F126:F127)</f>
        <v>0</v>
      </c>
      <c r="G128" s="535">
        <f>SUM(G126:G127)</f>
        <v>0</v>
      </c>
      <c r="H128" s="535">
        <f>SUM(H126:H127)</f>
        <v>0</v>
      </c>
      <c r="I128" s="535">
        <f>SUM(I126:I127)</f>
        <v>0</v>
      </c>
      <c r="J128" s="535">
        <f>SUM(J126:J127)</f>
        <v>0</v>
      </c>
    </row>
    <row r="129" spans="2:10" x14ac:dyDescent="0.25">
      <c r="B129" s="530">
        <f>Budget!B129</f>
        <v>65</v>
      </c>
      <c r="C129" s="281"/>
      <c r="D129" s="495"/>
      <c r="E129" s="537" t="str">
        <f>Budget!C129</f>
        <v>FRAIS DE PERSONNEL</v>
      </c>
      <c r="F129" s="281"/>
      <c r="G129" s="281"/>
      <c r="H129" s="141"/>
      <c r="I129" s="141"/>
      <c r="J129" s="500"/>
    </row>
    <row r="130" spans="2:10" ht="16.5" customHeight="1" x14ac:dyDescent="0.25">
      <c r="B130" s="763"/>
      <c r="C130" s="496">
        <f>Budget!C130</f>
        <v>650</v>
      </c>
      <c r="D130" s="495"/>
      <c r="E130" s="497" t="str">
        <f>Budget!D130</f>
        <v>Salaires et appointements</v>
      </c>
      <c r="F130" s="281"/>
      <c r="G130" s="281"/>
      <c r="H130" s="141"/>
      <c r="I130" s="141"/>
      <c r="J130" s="500"/>
    </row>
    <row r="131" spans="2:10" ht="18" customHeight="1" x14ac:dyDescent="0.25">
      <c r="B131" s="763"/>
      <c r="C131" s="527"/>
      <c r="D131" s="495">
        <f>Budget!D131</f>
        <v>0</v>
      </c>
      <c r="E131" s="497">
        <f>Budget!E131</f>
        <v>0</v>
      </c>
      <c r="F131" s="281" t="str">
        <f>Budget!F131</f>
        <v>PM</v>
      </c>
      <c r="G131" s="281">
        <f>'Suivi Dépenses'!F1273</f>
        <v>0</v>
      </c>
      <c r="H131" s="141">
        <v>0</v>
      </c>
      <c r="I131" s="141">
        <v>0</v>
      </c>
      <c r="J131" s="281">
        <f t="shared" ref="J131" si="12">SUM(F131,H131,-I131)</f>
        <v>0</v>
      </c>
    </row>
    <row r="132" spans="2:10" x14ac:dyDescent="0.25">
      <c r="B132" s="532" t="str">
        <f>Budget!B132</f>
        <v>TOTAL CP 65</v>
      </c>
      <c r="C132" s="532"/>
      <c r="D132" s="533"/>
      <c r="E132" s="534"/>
      <c r="F132" s="535">
        <f>SUM(F131:F131)</f>
        <v>0</v>
      </c>
      <c r="G132" s="535">
        <f>SUM(G131:G131)</f>
        <v>0</v>
      </c>
      <c r="H132" s="535">
        <f>SUM(H131:H131)</f>
        <v>0</v>
      </c>
      <c r="I132" s="535">
        <f>SUM(I131:I131)</f>
        <v>0</v>
      </c>
      <c r="J132" s="535">
        <f>SUM(J131:J131)</f>
        <v>0</v>
      </c>
    </row>
    <row r="133" spans="2:10" x14ac:dyDescent="0.25">
      <c r="B133" s="532" t="str">
        <f>Budget!B133</f>
        <v>TOTAL CHAPITRE A</v>
      </c>
      <c r="C133" s="532"/>
      <c r="D133" s="533"/>
      <c r="E133" s="532"/>
      <c r="F133" s="535">
        <f>SUM(F98,F112,F118,F124,F128,F132)</f>
        <v>2905000</v>
      </c>
      <c r="G133" s="535">
        <f>SUM(G98,G112,G118,G124,G128,G132)</f>
        <v>2905000</v>
      </c>
      <c r="H133" s="535">
        <f>SUM(H98,H112,H118,H124,H128,H132)</f>
        <v>0</v>
      </c>
      <c r="I133" s="535">
        <f>SUM(I98,I112,I118,I124,I128,I132)</f>
        <v>0</v>
      </c>
      <c r="J133" s="535">
        <f>SUM(J98,J112,J118,J124,J128,J132)</f>
        <v>2905000</v>
      </c>
    </row>
    <row r="134" spans="2:10" x14ac:dyDescent="0.25">
      <c r="B134" s="292"/>
      <c r="C134" s="292"/>
      <c r="D134" s="490"/>
      <c r="E134" s="491"/>
      <c r="J134" s="345"/>
    </row>
    <row r="135" spans="2:10" x14ac:dyDescent="0.25">
      <c r="B135" s="292"/>
      <c r="C135" s="292"/>
      <c r="D135" s="490"/>
      <c r="E135" s="491"/>
      <c r="J135" s="448">
        <f>J133/I32</f>
        <v>0.4941082061252749</v>
      </c>
    </row>
    <row r="136" spans="2:10" x14ac:dyDescent="0.25">
      <c r="B136" s="292"/>
      <c r="C136" s="292"/>
      <c r="D136" s="490"/>
      <c r="E136" s="491"/>
      <c r="J136" s="288"/>
    </row>
    <row r="140" spans="2:10" x14ac:dyDescent="0.25">
      <c r="B140" s="292"/>
      <c r="C140" s="292"/>
      <c r="D140" s="490"/>
      <c r="E140" s="288" t="str">
        <f>Budget!E140</f>
        <v>CHAPITRE B : CHARGES GENERALES</v>
      </c>
      <c r="F140" s="292"/>
      <c r="G140" s="292"/>
      <c r="H140" s="292"/>
      <c r="I140" s="292"/>
      <c r="J140" s="292"/>
    </row>
    <row r="141" spans="2:10" x14ac:dyDescent="0.25">
      <c r="C141" s="288"/>
      <c r="D141" s="482"/>
      <c r="E141" s="288"/>
      <c r="F141" s="288"/>
      <c r="G141" s="288"/>
      <c r="H141" s="288"/>
      <c r="I141" s="288"/>
      <c r="J141" s="288"/>
    </row>
    <row r="142" spans="2:10" ht="21.75" customHeight="1" x14ac:dyDescent="0.25">
      <c r="B142" s="528" t="str">
        <f>Budget!B142</f>
        <v>CP</v>
      </c>
      <c r="C142" s="528" t="str">
        <f>Budget!C142</f>
        <v>CD</v>
      </c>
      <c r="D142" s="529" t="str">
        <f>Budget!D142</f>
        <v>SC</v>
      </c>
      <c r="E142" s="281" t="str">
        <f>Budget!E142</f>
        <v>INTITULÉS</v>
      </c>
      <c r="F142" s="772" t="s">
        <v>347</v>
      </c>
      <c r="G142" s="772"/>
      <c r="H142" s="740" t="s">
        <v>342</v>
      </c>
      <c r="I142" s="740"/>
      <c r="J142" s="772" t="s">
        <v>345</v>
      </c>
    </row>
    <row r="143" spans="2:10" ht="31.5" customHeight="1" x14ac:dyDescent="0.25">
      <c r="B143" s="530">
        <f>Budget!B143</f>
        <v>61</v>
      </c>
      <c r="C143" s="281"/>
      <c r="D143" s="495"/>
      <c r="E143" s="536" t="str">
        <f>Budget!C143</f>
        <v>MATIERES, MATERIELS ET
FOURNITURES CONSOMMEES</v>
      </c>
      <c r="F143" s="528" t="s">
        <v>348</v>
      </c>
      <c r="G143" s="528" t="s">
        <v>349</v>
      </c>
      <c r="H143" s="540" t="s">
        <v>100</v>
      </c>
      <c r="I143" s="540" t="s">
        <v>101</v>
      </c>
      <c r="J143" s="772"/>
    </row>
    <row r="144" spans="2:10" x14ac:dyDescent="0.25">
      <c r="B144" s="763"/>
      <c r="C144" s="496">
        <f>Budget!C144</f>
        <v>610</v>
      </c>
      <c r="D144" s="495"/>
      <c r="E144" s="497" t="str">
        <f>Budget!D144</f>
        <v>Matières et fournitures consommées</v>
      </c>
      <c r="F144" s="281"/>
      <c r="G144" s="281"/>
      <c r="H144" s="141"/>
      <c r="I144" s="141"/>
      <c r="J144" s="500"/>
    </row>
    <row r="145" spans="2:10" ht="45" customHeight="1" x14ac:dyDescent="0.25">
      <c r="B145" s="763"/>
      <c r="C145" s="763"/>
      <c r="D145" s="495">
        <f>Budget!D145</f>
        <v>6101</v>
      </c>
      <c r="E145" s="498" t="str">
        <f>Budget!E145</f>
        <v>Fournitures administratives (imprimés techniques, fournitures de matériel technique)</v>
      </c>
      <c r="F145" s="281">
        <f>Budget!F145</f>
        <v>291000</v>
      </c>
      <c r="G145" s="281">
        <f>'Suivi Dépenses'!F1329</f>
        <v>291000</v>
      </c>
      <c r="H145" s="141"/>
      <c r="I145" s="141"/>
      <c r="J145" s="281">
        <f t="shared" ref="J145:J149" si="13">SUM(F145,H145,-I145)</f>
        <v>291000</v>
      </c>
    </row>
    <row r="146" spans="2:10" ht="18" customHeight="1" x14ac:dyDescent="0.25">
      <c r="B146" s="763"/>
      <c r="C146" s="763"/>
      <c r="D146" s="495">
        <f>Budget!D146</f>
        <v>6103</v>
      </c>
      <c r="E146" s="498" t="str">
        <f>Budget!E146</f>
        <v>Fournitures et petits matériels d’entretien</v>
      </c>
      <c r="F146" s="281">
        <f>Budget!F146</f>
        <v>76750</v>
      </c>
      <c r="G146" s="281">
        <f>'Suivi Dépenses'!F1383</f>
        <v>76750</v>
      </c>
      <c r="H146" s="141">
        <v>0</v>
      </c>
      <c r="I146" s="141"/>
      <c r="J146" s="281">
        <f t="shared" si="13"/>
        <v>76750</v>
      </c>
    </row>
    <row r="147" spans="2:10" ht="30.75" customHeight="1" x14ac:dyDescent="0.25">
      <c r="B147" s="763"/>
      <c r="C147" s="763"/>
      <c r="D147" s="495">
        <f>Budget!D147</f>
        <v>6105</v>
      </c>
      <c r="E147" s="498" t="str">
        <f>Budget!E147</f>
        <v>Infirmerie et produits pharmaceutiques ; petits matériels d’infirmerie</v>
      </c>
      <c r="F147" s="281">
        <f>Budget!F147</f>
        <v>0</v>
      </c>
      <c r="G147" s="281">
        <f>'Suivi Dépenses'!F1440</f>
        <v>0</v>
      </c>
      <c r="H147" s="141">
        <v>0</v>
      </c>
      <c r="I147" s="141">
        <v>0</v>
      </c>
      <c r="J147" s="281">
        <f t="shared" si="13"/>
        <v>0</v>
      </c>
    </row>
    <row r="148" spans="2:10" ht="15" customHeight="1" x14ac:dyDescent="0.25">
      <c r="B148" s="763"/>
      <c r="C148" s="763"/>
      <c r="D148" s="495">
        <f>Budget!D148</f>
        <v>6107</v>
      </c>
      <c r="E148" s="498" t="str">
        <f>Budget!E148</f>
        <v>Electricité et eau</v>
      </c>
      <c r="F148" s="281">
        <f>Budget!F148</f>
        <v>250000</v>
      </c>
      <c r="G148" s="281">
        <f>'Suivi Dépenses'!F1508</f>
        <v>210725</v>
      </c>
      <c r="H148" s="141">
        <v>0</v>
      </c>
      <c r="I148" s="141"/>
      <c r="J148" s="281">
        <f t="shared" si="13"/>
        <v>250000</v>
      </c>
    </row>
    <row r="149" spans="2:10" ht="19.5" customHeight="1" x14ac:dyDescent="0.25">
      <c r="B149" s="763"/>
      <c r="C149" s="763"/>
      <c r="D149" s="495">
        <f>Budget!D149</f>
        <v>6109</v>
      </c>
      <c r="E149" s="498" t="str">
        <f>Budget!E149</f>
        <v>Autre matériels et fournitures consommés</v>
      </c>
      <c r="F149" s="281">
        <f>Budget!F149</f>
        <v>0</v>
      </c>
      <c r="G149" s="281">
        <f>'Suivi Dépenses'!F1545</f>
        <v>0</v>
      </c>
      <c r="H149" s="141">
        <v>0</v>
      </c>
      <c r="I149" s="141">
        <v>0</v>
      </c>
      <c r="J149" s="281">
        <f t="shared" si="13"/>
        <v>0</v>
      </c>
    </row>
    <row r="150" spans="2:10" x14ac:dyDescent="0.25">
      <c r="B150" s="532" t="str">
        <f>Budget!B150</f>
        <v>TOTAL CP 61</v>
      </c>
      <c r="C150" s="532"/>
      <c r="D150" s="533"/>
      <c r="E150" s="532"/>
      <c r="F150" s="535">
        <f>SUM(F145:F149)</f>
        <v>617750</v>
      </c>
      <c r="G150" s="535">
        <f>SUM(G145:G149)</f>
        <v>578475</v>
      </c>
      <c r="H150" s="535">
        <f>SUM(H145:H149)</f>
        <v>0</v>
      </c>
      <c r="I150" s="535">
        <f t="shared" ref="I150:J150" si="14">SUM(I145:I149)</f>
        <v>0</v>
      </c>
      <c r="J150" s="535">
        <f t="shared" si="14"/>
        <v>617750</v>
      </c>
    </row>
    <row r="151" spans="2:10" x14ac:dyDescent="0.25">
      <c r="B151" s="535">
        <f>Budget!B151</f>
        <v>62</v>
      </c>
      <c r="C151" s="281"/>
      <c r="D151" s="495"/>
      <c r="E151" s="534" t="str">
        <f>Budget!C151</f>
        <v>TRANSPORTS CONSOMMES</v>
      </c>
      <c r="F151" s="281"/>
      <c r="G151" s="281"/>
      <c r="H151" s="141"/>
      <c r="I151" s="141"/>
      <c r="J151" s="500"/>
    </row>
    <row r="152" spans="2:10" ht="14.25" customHeight="1" x14ac:dyDescent="0.25">
      <c r="B152" s="764"/>
      <c r="C152" s="281">
        <f>Budget!C152</f>
        <v>620</v>
      </c>
      <c r="D152" s="495"/>
      <c r="E152" s="497" t="str">
        <f>Budget!D152</f>
        <v>Frais de mission</v>
      </c>
      <c r="F152" s="281">
        <f>Budget!G152</f>
        <v>180000</v>
      </c>
      <c r="G152" s="281">
        <f>'Suivi Dépenses'!F1611</f>
        <v>180000</v>
      </c>
      <c r="H152" s="141"/>
      <c r="I152" s="141">
        <v>0</v>
      </c>
      <c r="J152" s="281">
        <f t="shared" ref="J152:J153" si="15">SUM(F152,H152,-I152)</f>
        <v>180000</v>
      </c>
    </row>
    <row r="153" spans="2:10" ht="18" customHeight="1" x14ac:dyDescent="0.25">
      <c r="B153" s="764"/>
      <c r="C153" s="281">
        <f>Budget!C153</f>
        <v>629</v>
      </c>
      <c r="D153" s="495"/>
      <c r="E153" s="497" t="str">
        <f>Budget!D153</f>
        <v>Autres transports consommés</v>
      </c>
      <c r="F153" s="281">
        <f>Budget!G153</f>
        <v>0</v>
      </c>
      <c r="G153" s="281">
        <f>'Suivi Dépenses'!F1660</f>
        <v>0</v>
      </c>
      <c r="H153" s="141">
        <v>0</v>
      </c>
      <c r="I153" s="141">
        <v>0</v>
      </c>
      <c r="J153" s="281">
        <f t="shared" si="15"/>
        <v>0</v>
      </c>
    </row>
    <row r="154" spans="2:10" x14ac:dyDescent="0.25">
      <c r="B154" s="532" t="str">
        <f>Budget!B154</f>
        <v>TOTAL CP 62</v>
      </c>
      <c r="C154" s="532"/>
      <c r="D154" s="533"/>
      <c r="E154" s="532"/>
      <c r="F154" s="535">
        <f>SUM(F152:F153)</f>
        <v>180000</v>
      </c>
      <c r="G154" s="535">
        <f>SUM(G152:G153)</f>
        <v>180000</v>
      </c>
      <c r="H154" s="535">
        <f t="shared" ref="H154:I154" si="16">SUM(H152:H153)</f>
        <v>0</v>
      </c>
      <c r="I154" s="535">
        <f t="shared" si="16"/>
        <v>0</v>
      </c>
      <c r="J154" s="535">
        <f>SUM(J152:J153)</f>
        <v>180000</v>
      </c>
    </row>
    <row r="155" spans="2:10" ht="18.75" customHeight="1" x14ac:dyDescent="0.25">
      <c r="B155" s="530">
        <f>Budget!B155</f>
        <v>63</v>
      </c>
      <c r="C155" s="281"/>
      <c r="D155" s="495"/>
      <c r="E155" s="541" t="str">
        <f>Budget!C155</f>
        <v>AUTRES SERVICES CONSOMMES</v>
      </c>
      <c r="F155" s="281"/>
      <c r="G155" s="281"/>
      <c r="H155" s="141"/>
      <c r="I155" s="141"/>
      <c r="J155" s="500"/>
    </row>
    <row r="156" spans="2:10" x14ac:dyDescent="0.25">
      <c r="B156" s="763"/>
      <c r="C156" s="496">
        <f>Budget!C156</f>
        <v>631</v>
      </c>
      <c r="D156" s="495"/>
      <c r="E156" s="497" t="str">
        <f>Budget!D156</f>
        <v>Entretien et maintenance</v>
      </c>
      <c r="F156" s="281"/>
      <c r="G156" s="281"/>
      <c r="H156" s="141"/>
      <c r="I156" s="141"/>
      <c r="J156" s="500"/>
    </row>
    <row r="157" spans="2:10" x14ac:dyDescent="0.25">
      <c r="B157" s="763"/>
      <c r="C157" s="763"/>
      <c r="D157" s="495">
        <f>Budget!D157</f>
        <v>6311</v>
      </c>
      <c r="E157" s="497" t="str">
        <f>Budget!E157</f>
        <v>Entretien et réparation des bâtiments</v>
      </c>
      <c r="F157" s="281" t="str">
        <f>Budget!F157</f>
        <v>PM</v>
      </c>
      <c r="G157" s="281">
        <f>'Suivi Dépenses'!F1711</f>
        <v>0</v>
      </c>
      <c r="H157" s="141">
        <v>0</v>
      </c>
      <c r="I157" s="141"/>
      <c r="J157" s="281">
        <f t="shared" ref="J157:J164" si="17">SUM(F157,H157,-I157)</f>
        <v>0</v>
      </c>
    </row>
    <row r="158" spans="2:10" ht="34.5" customHeight="1" x14ac:dyDescent="0.25">
      <c r="B158" s="763"/>
      <c r="C158" s="763"/>
      <c r="D158" s="495">
        <f>Budget!D158</f>
        <v>6313</v>
      </c>
      <c r="E158" s="498" t="str">
        <f>Budget!E158</f>
        <v>Entretien et réparation du mobilier et matériel non pédagogique</v>
      </c>
      <c r="F158" s="281" t="str">
        <f>Budget!F158</f>
        <v>PM</v>
      </c>
      <c r="G158" s="281">
        <f>'Suivi Dépenses'!F1756</f>
        <v>0</v>
      </c>
      <c r="H158" s="141">
        <v>0</v>
      </c>
      <c r="I158" s="141">
        <v>0</v>
      </c>
      <c r="J158" s="281">
        <f t="shared" si="17"/>
        <v>0</v>
      </c>
    </row>
    <row r="159" spans="2:10" x14ac:dyDescent="0.25">
      <c r="B159" s="763"/>
      <c r="C159" s="763"/>
      <c r="D159" s="495">
        <f>Budget!D159</f>
        <v>6319</v>
      </c>
      <c r="E159" s="497" t="str">
        <f>Budget!E159</f>
        <v>Autres entretiens (Espaces)</v>
      </c>
      <c r="F159" s="281" t="str">
        <f>Budget!F159</f>
        <v>PM</v>
      </c>
      <c r="G159" s="281">
        <f>'Suivi Dépenses'!F1806</f>
        <v>0</v>
      </c>
      <c r="H159" s="141">
        <v>0</v>
      </c>
      <c r="I159" s="141"/>
      <c r="J159" s="281">
        <f t="shared" si="17"/>
        <v>0</v>
      </c>
    </row>
    <row r="160" spans="2:10" x14ac:dyDescent="0.25">
      <c r="B160" s="763"/>
      <c r="C160" s="496">
        <f>Budget!C160</f>
        <v>638</v>
      </c>
      <c r="D160" s="495"/>
      <c r="E160" s="497" t="str">
        <f>Budget!D160</f>
        <v>Autres services extérieurs</v>
      </c>
      <c r="F160" s="281"/>
      <c r="G160" s="281"/>
      <c r="H160" s="141"/>
      <c r="I160" s="141"/>
      <c r="J160" s="281"/>
    </row>
    <row r="161" spans="2:10" ht="17.25" customHeight="1" x14ac:dyDescent="0.25">
      <c r="B161" s="763"/>
      <c r="C161" s="763"/>
      <c r="D161" s="495">
        <f>Budget!D161</f>
        <v>6380</v>
      </c>
      <c r="E161" s="497" t="str">
        <f>Budget!E161</f>
        <v>Internet; Boîte postale</v>
      </c>
      <c r="F161" s="281">
        <f>Budget!F161</f>
        <v>118800</v>
      </c>
      <c r="G161" s="281">
        <f>'Suivi Dépenses'!F1861</f>
        <v>108900</v>
      </c>
      <c r="H161" s="141">
        <v>0</v>
      </c>
      <c r="I161" s="141">
        <v>0</v>
      </c>
      <c r="J161" s="281">
        <f t="shared" si="17"/>
        <v>118800</v>
      </c>
    </row>
    <row r="162" spans="2:10" ht="17.25" customHeight="1" x14ac:dyDescent="0.25">
      <c r="B162" s="763"/>
      <c r="C162" s="763"/>
      <c r="D162" s="495">
        <f>Budget!D162</f>
        <v>6382</v>
      </c>
      <c r="E162" s="497" t="str">
        <f>Budget!E162</f>
        <v>Frais locatifs</v>
      </c>
      <c r="F162" s="281" t="str">
        <f>Budget!F162</f>
        <v>PM</v>
      </c>
      <c r="G162" s="281">
        <f>'Suivi Dépenses'!F1899</f>
        <v>0</v>
      </c>
      <c r="H162" s="141">
        <v>0</v>
      </c>
      <c r="I162" s="141">
        <v>0</v>
      </c>
      <c r="J162" s="281">
        <f t="shared" si="17"/>
        <v>0</v>
      </c>
    </row>
    <row r="163" spans="2:10" ht="18" customHeight="1" x14ac:dyDescent="0.25">
      <c r="B163" s="763"/>
      <c r="C163" s="763"/>
      <c r="D163" s="495">
        <f>Budget!D163</f>
        <v>6383</v>
      </c>
      <c r="E163" s="497" t="str">
        <f>Budget!E163</f>
        <v>Frais de réception</v>
      </c>
      <c r="F163" s="281">
        <f>Budget!F163</f>
        <v>330000</v>
      </c>
      <c r="G163" s="281">
        <f>'Suivi Dépenses'!F1957</f>
        <v>330000</v>
      </c>
      <c r="H163" s="141">
        <v>0</v>
      </c>
      <c r="I163" s="141">
        <v>0</v>
      </c>
      <c r="J163" s="281">
        <f t="shared" si="17"/>
        <v>330000</v>
      </c>
    </row>
    <row r="164" spans="2:10" x14ac:dyDescent="0.25">
      <c r="B164" s="763"/>
      <c r="C164" s="763"/>
      <c r="D164" s="495">
        <f>Budget!D164</f>
        <v>6384</v>
      </c>
      <c r="E164" s="497" t="str">
        <f>Budget!E164</f>
        <v>Publicité - Information</v>
      </c>
      <c r="F164" s="281" t="str">
        <f>Budget!F164</f>
        <v>PM</v>
      </c>
      <c r="G164" s="281">
        <f>'Suivi Dépenses'!F1996</f>
        <v>0</v>
      </c>
      <c r="H164" s="141">
        <v>0</v>
      </c>
      <c r="I164" s="141">
        <v>0</v>
      </c>
      <c r="J164" s="281">
        <f t="shared" si="17"/>
        <v>0</v>
      </c>
    </row>
    <row r="165" spans="2:10" x14ac:dyDescent="0.25">
      <c r="B165" s="532" t="str">
        <f>Budget!B165</f>
        <v>TOTAL CP 63</v>
      </c>
      <c r="C165" s="532"/>
      <c r="D165" s="533"/>
      <c r="E165" s="532"/>
      <c r="F165" s="535">
        <f>SUM(F157:F164)</f>
        <v>448800</v>
      </c>
      <c r="G165" s="535">
        <f>SUM(G157:G164)</f>
        <v>438900</v>
      </c>
      <c r="H165" s="535">
        <f t="shared" ref="H165" si="18">SUM(H157:H164)</f>
        <v>0</v>
      </c>
      <c r="I165" s="535">
        <f>SUM(I157:I164)</f>
        <v>0</v>
      </c>
      <c r="J165" s="535">
        <f>SUM(J157:J164)</f>
        <v>448800</v>
      </c>
    </row>
    <row r="166" spans="2:10" x14ac:dyDescent="0.25">
      <c r="B166" s="532">
        <f>Budget!B166</f>
        <v>64</v>
      </c>
      <c r="C166" s="532"/>
      <c r="D166" s="533"/>
      <c r="E166" s="532" t="str">
        <f>Budget!C166</f>
        <v>CHARGES ET PERTES DIVERSES</v>
      </c>
      <c r="F166" s="281"/>
      <c r="G166" s="281"/>
      <c r="H166" s="141"/>
      <c r="I166" s="141"/>
      <c r="J166" s="535"/>
    </row>
    <row r="167" spans="2:10" ht="17.25" customHeight="1" x14ac:dyDescent="0.25">
      <c r="B167" s="532"/>
      <c r="C167" s="532">
        <f>Budget!C167</f>
        <v>647</v>
      </c>
      <c r="D167" s="533"/>
      <c r="E167" s="500" t="str">
        <f>Budget!D167</f>
        <v>Charges sur exercice antérieur</v>
      </c>
      <c r="F167" s="281">
        <f>Budget!G167</f>
        <v>0</v>
      </c>
      <c r="G167" s="281">
        <f>'Suivi Dépenses'!F2052</f>
        <v>0</v>
      </c>
      <c r="H167" s="141">
        <v>0</v>
      </c>
      <c r="I167" s="141">
        <v>0</v>
      </c>
      <c r="J167" s="281">
        <f t="shared" ref="J167" si="19">SUM(F167,H167,-I167)</f>
        <v>0</v>
      </c>
    </row>
    <row r="168" spans="2:10" x14ac:dyDescent="0.25">
      <c r="B168" s="774" t="str">
        <f>Budget!B168</f>
        <v>TOTAL CP 64</v>
      </c>
      <c r="C168" s="774"/>
      <c r="D168" s="774"/>
      <c r="E168" s="774"/>
      <c r="F168" s="535">
        <f>SUM(F167)</f>
        <v>0</v>
      </c>
      <c r="G168" s="535">
        <f>SUM(G167)</f>
        <v>0</v>
      </c>
      <c r="H168" s="535">
        <f t="shared" ref="H168:I168" si="20">SUM(H167)</f>
        <v>0</v>
      </c>
      <c r="I168" s="535">
        <f t="shared" si="20"/>
        <v>0</v>
      </c>
      <c r="J168" s="535">
        <f>SUM(J167)</f>
        <v>0</v>
      </c>
    </row>
    <row r="169" spans="2:10" x14ac:dyDescent="0.25">
      <c r="B169" s="530">
        <f>Budget!B169</f>
        <v>65</v>
      </c>
      <c r="C169" s="281"/>
      <c r="D169" s="495"/>
      <c r="E169" s="534" t="str">
        <f>Budget!C169</f>
        <v>FRAIS DE PERSONNEL</v>
      </c>
      <c r="F169" s="281"/>
      <c r="G169" s="281"/>
      <c r="H169" s="141"/>
      <c r="I169" s="141"/>
      <c r="J169" s="500"/>
    </row>
    <row r="170" spans="2:10" ht="18" customHeight="1" x14ac:dyDescent="0.25">
      <c r="B170" s="763"/>
      <c r="C170" s="496">
        <f>Budget!C170</f>
        <v>650</v>
      </c>
      <c r="D170" s="495"/>
      <c r="E170" s="497" t="str">
        <f>Budget!D170</f>
        <v>Salaire et appointements</v>
      </c>
      <c r="F170" s="281"/>
      <c r="G170" s="281"/>
      <c r="H170" s="141"/>
      <c r="I170" s="141"/>
      <c r="J170" s="500"/>
    </row>
    <row r="171" spans="2:10" ht="18.75" customHeight="1" x14ac:dyDescent="0.25">
      <c r="B171" s="763"/>
      <c r="C171" s="763"/>
      <c r="D171" s="495">
        <f>Budget!D171</f>
        <v>6501</v>
      </c>
      <c r="E171" s="497" t="str">
        <f>Budget!E171</f>
        <v>Traitement et salaire du personnel de soutien</v>
      </c>
      <c r="F171" s="281">
        <f>Budget!F171</f>
        <v>0</v>
      </c>
      <c r="G171" s="281">
        <f>'Suivi Dépenses'!F2105</f>
        <v>0</v>
      </c>
      <c r="H171" s="141">
        <v>0</v>
      </c>
      <c r="I171" s="141">
        <v>0</v>
      </c>
      <c r="J171" s="281">
        <f t="shared" ref="J171:J176" si="21">SUM(F171,H171,-I171)</f>
        <v>0</v>
      </c>
    </row>
    <row r="172" spans="2:10" ht="32.25" customHeight="1" x14ac:dyDescent="0.25">
      <c r="B172" s="763"/>
      <c r="C172" s="763"/>
      <c r="D172" s="505">
        <f>Budget!D172</f>
        <v>6504</v>
      </c>
      <c r="E172" s="498" t="str">
        <f>Budget!E172</f>
        <v xml:space="preserve">Indemnités et primes du personnel administratif </v>
      </c>
      <c r="F172" s="281">
        <f>Budget!F172</f>
        <v>749000</v>
      </c>
      <c r="G172" s="281">
        <f>'Suivi Dépenses'!F2148</f>
        <v>749000</v>
      </c>
      <c r="H172" s="141">
        <v>0</v>
      </c>
      <c r="I172" s="141">
        <v>0</v>
      </c>
      <c r="J172" s="281">
        <f t="shared" si="21"/>
        <v>749000</v>
      </c>
    </row>
    <row r="173" spans="2:10" ht="14.25" customHeight="1" x14ac:dyDescent="0.25">
      <c r="B173" s="763"/>
      <c r="C173" s="763"/>
      <c r="D173" s="773"/>
      <c r="E173" s="506" t="str">
        <f>Budget!E173</f>
        <v>*Caisse : 10 000 x 12 = 120 000</v>
      </c>
      <c r="F173" s="765"/>
      <c r="G173" s="718"/>
      <c r="H173" s="740"/>
      <c r="I173" s="740"/>
      <c r="J173" s="718"/>
    </row>
    <row r="174" spans="2:10" ht="15.75" customHeight="1" x14ac:dyDescent="0.25">
      <c r="B174" s="763"/>
      <c r="C174" s="763"/>
      <c r="D174" s="773"/>
      <c r="E174" s="506" t="str">
        <f>Budget!E174</f>
        <v>*Déplacement (20 000 + 10 000 + 7 000) x 12 = 444 000</v>
      </c>
      <c r="F174" s="765"/>
      <c r="G174" s="718"/>
      <c r="H174" s="740"/>
      <c r="I174" s="740"/>
      <c r="J174" s="718"/>
    </row>
    <row r="175" spans="2:10" ht="14.25" customHeight="1" x14ac:dyDescent="0.25">
      <c r="B175" s="763"/>
      <c r="C175" s="763"/>
      <c r="D175" s="773"/>
      <c r="E175" s="506" t="str">
        <f>Budget!E175</f>
        <v>*Productions (15 000 + 11 000 + 11 000) x 5 = 185 000</v>
      </c>
      <c r="F175" s="765"/>
      <c r="G175" s="718"/>
      <c r="H175" s="740"/>
      <c r="I175" s="740"/>
      <c r="J175" s="718"/>
    </row>
    <row r="176" spans="2:10" ht="34.5" customHeight="1" x14ac:dyDescent="0.25">
      <c r="B176" s="763"/>
      <c r="C176" s="763"/>
      <c r="D176" s="495">
        <f>Budget!D176</f>
        <v>6505</v>
      </c>
      <c r="E176" s="498" t="str">
        <f>Budget!E176</f>
        <v>Indemnités et primes du personnel de service et de santé</v>
      </c>
      <c r="F176" s="281">
        <f>Budget!F176</f>
        <v>0</v>
      </c>
      <c r="G176" s="281">
        <f>'Suivi Dépenses'!F2214</f>
        <v>0</v>
      </c>
      <c r="H176" s="141">
        <v>0</v>
      </c>
      <c r="I176" s="141">
        <v>0</v>
      </c>
      <c r="J176" s="281">
        <f t="shared" si="21"/>
        <v>0</v>
      </c>
    </row>
    <row r="177" spans="2:10" ht="19.5" customHeight="1" x14ac:dyDescent="0.25">
      <c r="B177" s="763"/>
      <c r="C177" s="281">
        <f>Budget!C177</f>
        <v>656</v>
      </c>
      <c r="D177" s="495"/>
      <c r="E177" s="498" t="str">
        <f>Budget!D177</f>
        <v>Charge de protection sociale CNSS</v>
      </c>
      <c r="F177" s="281"/>
      <c r="G177" s="281"/>
      <c r="H177" s="141"/>
      <c r="I177" s="141"/>
      <c r="J177" s="500"/>
    </row>
    <row r="178" spans="2:10" ht="35.25" customHeight="1" x14ac:dyDescent="0.25">
      <c r="B178" s="763"/>
      <c r="C178" s="281"/>
      <c r="D178" s="495">
        <f>Budget!D178</f>
        <v>6561</v>
      </c>
      <c r="E178" s="498" t="str">
        <f>Budget!E178</f>
        <v>Charges sociales du personnel non enseignant</v>
      </c>
      <c r="F178" s="281">
        <f>Budget!F178</f>
        <v>0</v>
      </c>
      <c r="G178" s="281">
        <f>'Suivi Dépenses'!F2242</f>
        <v>0</v>
      </c>
      <c r="H178" s="141">
        <v>0</v>
      </c>
      <c r="I178" s="141">
        <v>0</v>
      </c>
      <c r="J178" s="281">
        <f t="shared" ref="J178" si="22">SUM(F178,H178,-I178)</f>
        <v>0</v>
      </c>
    </row>
    <row r="179" spans="2:10" x14ac:dyDescent="0.25">
      <c r="B179" s="774" t="str">
        <f>Budget!B179</f>
        <v>TOTAL CP 65</v>
      </c>
      <c r="C179" s="774"/>
      <c r="D179" s="774"/>
      <c r="E179" s="774"/>
      <c r="F179" s="535">
        <f>SUM(F171:F178)</f>
        <v>749000</v>
      </c>
      <c r="G179" s="535">
        <f>SUM(G171:G178)</f>
        <v>749000</v>
      </c>
      <c r="H179" s="535">
        <f>SUM(H171:H178)</f>
        <v>0</v>
      </c>
      <c r="I179" s="535">
        <f t="shared" ref="I179:J179" si="23">SUM(I171:I178)</f>
        <v>0</v>
      </c>
      <c r="J179" s="535">
        <f t="shared" si="23"/>
        <v>749000</v>
      </c>
    </row>
    <row r="180" spans="2:10" ht="15" customHeight="1" x14ac:dyDescent="0.25">
      <c r="B180" s="535">
        <f>Budget!B180</f>
        <v>66</v>
      </c>
      <c r="C180" s="535"/>
      <c r="D180" s="542"/>
      <c r="E180" s="534" t="str">
        <f>Budget!C180</f>
        <v>IMPÔTS ET TAXES</v>
      </c>
      <c r="F180" s="532"/>
      <c r="G180" s="532"/>
      <c r="H180" s="543"/>
      <c r="I180" s="543"/>
      <c r="J180" s="500"/>
    </row>
    <row r="181" spans="2:10" ht="33.75" customHeight="1" x14ac:dyDescent="0.25">
      <c r="B181" s="764"/>
      <c r="C181" s="281">
        <f>Budget!C181</f>
        <v>661</v>
      </c>
      <c r="D181" s="542"/>
      <c r="E181" s="498" t="str">
        <f>Budget!D181</f>
        <v>Versement patronal du personnel non enseignant (Charge de l'employeur)</v>
      </c>
      <c r="F181" s="281">
        <f>Budget!G181</f>
        <v>0</v>
      </c>
      <c r="G181" s="281">
        <f>'Suivi Dépenses'!F2290</f>
        <v>0</v>
      </c>
      <c r="H181" s="141">
        <v>0</v>
      </c>
      <c r="I181" s="141">
        <v>0</v>
      </c>
      <c r="J181" s="281">
        <f>SUM(F181,H181,-I181)</f>
        <v>0</v>
      </c>
    </row>
    <row r="182" spans="2:10" ht="19.5" customHeight="1" x14ac:dyDescent="0.25">
      <c r="B182" s="764"/>
      <c r="C182" s="281">
        <f>Budget!C182</f>
        <v>665</v>
      </c>
      <c r="D182" s="542"/>
      <c r="E182" s="498" t="str">
        <f>Budget!D182</f>
        <v>Taxe radio du personnel non enseignant</v>
      </c>
      <c r="F182" s="281">
        <f>Budget!G182</f>
        <v>0</v>
      </c>
      <c r="G182" s="281">
        <f>'Suivi Dépenses'!F2327</f>
        <v>0</v>
      </c>
      <c r="H182" s="141">
        <v>0</v>
      </c>
      <c r="I182" s="141">
        <v>0</v>
      </c>
      <c r="J182" s="281">
        <f t="shared" ref="J182" si="24">SUM(F182,H182,-I182)</f>
        <v>0</v>
      </c>
    </row>
    <row r="183" spans="2:10" x14ac:dyDescent="0.25">
      <c r="B183" s="532" t="str">
        <f>Budget!B183</f>
        <v>TOTAL CP 66</v>
      </c>
      <c r="C183" s="532"/>
      <c r="D183" s="533"/>
      <c r="E183" s="532"/>
      <c r="F183" s="535">
        <f>SUM(F181:F182)</f>
        <v>0</v>
      </c>
      <c r="G183" s="535">
        <f>SUM(G181:G182)</f>
        <v>0</v>
      </c>
      <c r="H183" s="535">
        <f>SUM(H181:H182)</f>
        <v>0</v>
      </c>
      <c r="I183" s="535">
        <f>SUM(I181:I182)</f>
        <v>0</v>
      </c>
      <c r="J183" s="535">
        <f>SUM(J181:J182)</f>
        <v>0</v>
      </c>
    </row>
    <row r="184" spans="2:10" x14ac:dyDescent="0.25">
      <c r="B184" s="530">
        <f>Budget!B184</f>
        <v>67</v>
      </c>
      <c r="C184" s="281"/>
      <c r="D184" s="495"/>
      <c r="E184" s="534" t="str">
        <f>Budget!C184</f>
        <v>CHARGES FINANCIERES</v>
      </c>
      <c r="F184" s="281"/>
      <c r="G184" s="281"/>
      <c r="H184" s="141"/>
      <c r="I184" s="141"/>
      <c r="J184" s="500"/>
    </row>
    <row r="185" spans="2:10" x14ac:dyDescent="0.25">
      <c r="B185" s="763"/>
      <c r="C185" s="281">
        <f>Budget!C185</f>
        <v>670</v>
      </c>
      <c r="D185" s="495"/>
      <c r="E185" s="497" t="str">
        <f>Budget!D185</f>
        <v>Intérêts des emprunts</v>
      </c>
      <c r="F185" s="281">
        <f>Budget!G185</f>
        <v>0</v>
      </c>
      <c r="G185" s="281">
        <f>'Suivi Dépenses'!F2371</f>
        <v>0</v>
      </c>
      <c r="H185" s="141">
        <v>0</v>
      </c>
      <c r="I185" s="141">
        <v>0</v>
      </c>
      <c r="J185" s="281">
        <f t="shared" ref="J185:J186" si="25">SUM(F185,H185,-I185)</f>
        <v>0</v>
      </c>
    </row>
    <row r="186" spans="2:10" x14ac:dyDescent="0.25">
      <c r="B186" s="763"/>
      <c r="C186" s="281">
        <f>Budget!C186</f>
        <v>671</v>
      </c>
      <c r="D186" s="495"/>
      <c r="E186" s="497" t="str">
        <f>Budget!D186</f>
        <v>Prélèvements bancaires (CLCAM)</v>
      </c>
      <c r="F186" s="281">
        <f>Budget!G186</f>
        <v>3000</v>
      </c>
      <c r="G186" s="281">
        <f>'Suivi Dépenses'!F2442</f>
        <v>3000</v>
      </c>
      <c r="H186" s="141">
        <v>0</v>
      </c>
      <c r="I186" s="141">
        <v>0</v>
      </c>
      <c r="J186" s="281">
        <f t="shared" si="25"/>
        <v>3000</v>
      </c>
    </row>
    <row r="187" spans="2:10" ht="14.25" customHeight="1" x14ac:dyDescent="0.25">
      <c r="B187" s="532" t="str">
        <f>Budget!B187</f>
        <v>TOTAL CP 67</v>
      </c>
      <c r="C187" s="532"/>
      <c r="D187" s="533"/>
      <c r="E187" s="534"/>
      <c r="F187" s="535">
        <f>SUM(F185:F186)</f>
        <v>3000</v>
      </c>
      <c r="G187" s="535">
        <f>SUM(G185:G186)</f>
        <v>3000</v>
      </c>
      <c r="H187" s="535">
        <f t="shared" ref="H187:J187" si="26">SUM(H185:H186)</f>
        <v>0</v>
      </c>
      <c r="I187" s="535">
        <f t="shared" si="26"/>
        <v>0</v>
      </c>
      <c r="J187" s="535">
        <f t="shared" si="26"/>
        <v>3000</v>
      </c>
    </row>
    <row r="188" spans="2:10" x14ac:dyDescent="0.25">
      <c r="B188" s="532" t="str">
        <f>Budget!B188</f>
        <v>TOTAL CHAPITRE B</v>
      </c>
      <c r="C188" s="532"/>
      <c r="D188" s="533"/>
      <c r="E188" s="532"/>
      <c r="F188" s="535">
        <f>SUM(F150,F154,F165,F168,F179,F183,F187)</f>
        <v>1998550</v>
      </c>
      <c r="G188" s="535">
        <f>SUM(G150,G154,G165,G168,G179,G183,G187)</f>
        <v>1949375</v>
      </c>
      <c r="H188" s="535">
        <f>SUM(H150,H154,H165,H168,H179,H183,H187)</f>
        <v>0</v>
      </c>
      <c r="I188" s="535">
        <f t="shared" ref="I188:J188" si="27">SUM(I150,I154,I165,I168,I179,I183,I187)</f>
        <v>0</v>
      </c>
      <c r="J188" s="535">
        <f t="shared" si="27"/>
        <v>1998550</v>
      </c>
    </row>
    <row r="189" spans="2:10" x14ac:dyDescent="0.25">
      <c r="B189" s="292"/>
      <c r="C189" s="292"/>
      <c r="D189" s="490"/>
      <c r="E189" s="491"/>
      <c r="J189" s="345"/>
    </row>
    <row r="190" spans="2:10" x14ac:dyDescent="0.25">
      <c r="B190" s="292"/>
      <c r="C190" s="292"/>
      <c r="D190" s="490"/>
      <c r="E190" s="491"/>
      <c r="J190" s="448">
        <f>J188/I32</f>
        <v>0.33993113781468781</v>
      </c>
    </row>
    <row r="191" spans="2:10" x14ac:dyDescent="0.25">
      <c r="B191" s="292"/>
      <c r="C191" s="292"/>
      <c r="D191" s="490"/>
      <c r="E191" s="491"/>
      <c r="J191" s="288"/>
    </row>
    <row r="192" spans="2:10" x14ac:dyDescent="0.25">
      <c r="B192" s="292"/>
      <c r="C192" s="292"/>
      <c r="D192" s="490"/>
      <c r="E192" s="491"/>
      <c r="J192" s="288"/>
    </row>
    <row r="193" spans="2:10" x14ac:dyDescent="0.25">
      <c r="B193" s="292"/>
      <c r="C193" s="292"/>
      <c r="D193" s="490"/>
      <c r="E193" s="491"/>
      <c r="J193" s="288"/>
    </row>
    <row r="194" spans="2:10" x14ac:dyDescent="0.25">
      <c r="B194" s="292"/>
      <c r="C194" s="292"/>
      <c r="D194" s="490"/>
      <c r="E194" s="491"/>
      <c r="J194" s="288"/>
    </row>
    <row r="195" spans="2:10" x14ac:dyDescent="0.25">
      <c r="B195" s="292"/>
      <c r="C195" s="292"/>
      <c r="D195" s="490"/>
      <c r="E195" s="491"/>
      <c r="J195" s="288"/>
    </row>
    <row r="196" spans="2:10" x14ac:dyDescent="0.25">
      <c r="B196" s="292"/>
      <c r="C196" s="292"/>
      <c r="D196" s="490"/>
      <c r="E196" s="491"/>
      <c r="J196" s="288"/>
    </row>
    <row r="197" spans="2:10" x14ac:dyDescent="0.25">
      <c r="B197" s="293"/>
      <c r="C197" s="292"/>
      <c r="D197" s="490"/>
      <c r="E197" s="288" t="str">
        <f>Budget!E197</f>
        <v>CHAPITRE D : TRANSFERT</v>
      </c>
      <c r="F197" s="292"/>
      <c r="G197" s="292"/>
      <c r="H197" s="292"/>
      <c r="I197" s="292"/>
      <c r="J197" s="292"/>
    </row>
    <row r="198" spans="2:10" x14ac:dyDescent="0.25">
      <c r="C198" s="288"/>
      <c r="D198" s="482"/>
      <c r="E198" s="288"/>
      <c r="F198" s="288"/>
      <c r="G198" s="288"/>
      <c r="H198" s="288"/>
      <c r="I198" s="288"/>
      <c r="J198" s="288"/>
    </row>
    <row r="199" spans="2:10" ht="21.75" customHeight="1" x14ac:dyDescent="0.25">
      <c r="B199" s="281" t="str">
        <f>Budget!B199</f>
        <v>CP</v>
      </c>
      <c r="C199" s="281" t="str">
        <f>Budget!C199</f>
        <v>CD</v>
      </c>
      <c r="D199" s="495" t="str">
        <f>Budget!D199</f>
        <v>SC</v>
      </c>
      <c r="E199" s="281" t="s">
        <v>136</v>
      </c>
      <c r="F199" s="772" t="s">
        <v>347</v>
      </c>
      <c r="G199" s="772"/>
      <c r="H199" s="740" t="s">
        <v>342</v>
      </c>
      <c r="I199" s="740"/>
      <c r="J199" s="772" t="s">
        <v>345</v>
      </c>
    </row>
    <row r="200" spans="2:10" ht="17.25" customHeight="1" x14ac:dyDescent="0.25">
      <c r="B200" s="530">
        <f>Budget!B200</f>
        <v>64</v>
      </c>
      <c r="C200" s="281"/>
      <c r="D200" s="495"/>
      <c r="E200" s="541" t="str">
        <f>Budget!C200</f>
        <v>CHARGES ET PERTES DIVERSES</v>
      </c>
      <c r="F200" s="528" t="s">
        <v>348</v>
      </c>
      <c r="G200" s="528" t="s">
        <v>349</v>
      </c>
      <c r="H200" s="540" t="s">
        <v>100</v>
      </c>
      <c r="I200" s="540" t="s">
        <v>101</v>
      </c>
      <c r="J200" s="772"/>
    </row>
    <row r="201" spans="2:10" x14ac:dyDescent="0.25">
      <c r="B201" s="763"/>
      <c r="C201" s="281">
        <f>Budget!C201</f>
        <v>646</v>
      </c>
      <c r="D201" s="495"/>
      <c r="E201" s="497" t="str">
        <f>Budget!D201</f>
        <v>Aides sociales</v>
      </c>
      <c r="F201" s="281">
        <f>Budget!G201</f>
        <v>10000</v>
      </c>
      <c r="G201" s="281">
        <f>'Suivi Dépenses'!F2477</f>
        <v>10000</v>
      </c>
      <c r="H201" s="141">
        <v>0</v>
      </c>
      <c r="I201" s="141">
        <v>0</v>
      </c>
      <c r="J201" s="281">
        <f>SUM(F201,H201,-I201)</f>
        <v>10000</v>
      </c>
    </row>
    <row r="202" spans="2:10" x14ac:dyDescent="0.25">
      <c r="B202" s="763"/>
      <c r="C202" s="281">
        <f>Budget!C202</f>
        <v>649</v>
      </c>
      <c r="D202" s="495"/>
      <c r="E202" s="497" t="str">
        <f>Budget!D202</f>
        <v>Autres dépenses de transfert</v>
      </c>
      <c r="F202" s="281"/>
      <c r="G202" s="281"/>
      <c r="H202" s="141"/>
      <c r="I202" s="141"/>
      <c r="J202" s="281">
        <f t="shared" ref="J202:J204" si="28">SUM(F202,H202,-I202)</f>
        <v>0</v>
      </c>
    </row>
    <row r="203" spans="2:10" x14ac:dyDescent="0.25">
      <c r="B203" s="763"/>
      <c r="C203" s="718"/>
      <c r="D203" s="495">
        <f>Budget!D203</f>
        <v>6490</v>
      </c>
      <c r="E203" s="497" t="str">
        <f>Budget!E203</f>
        <v>Participation aux examens blancs : 45x100+16x150= 6 900
Feuilles :BEPC 2feuillesx8x45x100F=72 000F; BAC 2feuillesx7x16x100F=22 400F</v>
      </c>
      <c r="F203" s="281">
        <f>Budget!F203</f>
        <v>107000</v>
      </c>
      <c r="G203" s="281">
        <f>'Suivi Dépenses'!F2520</f>
        <v>107000</v>
      </c>
      <c r="H203" s="141"/>
      <c r="I203" s="141"/>
      <c r="J203" s="281">
        <f t="shared" si="28"/>
        <v>107000</v>
      </c>
    </row>
    <row r="204" spans="2:10" x14ac:dyDescent="0.25">
      <c r="B204" s="763"/>
      <c r="C204" s="718"/>
      <c r="D204" s="495">
        <f>Budget!D204</f>
        <v>6491</v>
      </c>
      <c r="E204" s="497" t="str">
        <f>Budget!E204</f>
        <v>Dossiers d’examens BEPC: certificat + inscription+relevé (300f+1000f+500f)x45; BAC 8000fx16</v>
      </c>
      <c r="F204" s="281">
        <f>Budget!F204</f>
        <v>209000</v>
      </c>
      <c r="G204" s="281">
        <f>'Suivi Dépenses'!F2577</f>
        <v>209000</v>
      </c>
      <c r="H204" s="141"/>
      <c r="I204" s="141"/>
      <c r="J204" s="281">
        <f t="shared" si="28"/>
        <v>209000</v>
      </c>
    </row>
    <row r="205" spans="2:10" ht="16.5" customHeight="1" x14ac:dyDescent="0.25">
      <c r="B205" s="763"/>
      <c r="C205" s="718"/>
      <c r="D205" s="495">
        <f>Budget!D205</f>
        <v>6492</v>
      </c>
      <c r="E205" s="497" t="str">
        <f>Budget!E205</f>
        <v>APE : 200F x (nbre de contribuables)</v>
      </c>
      <c r="F205" s="281">
        <f>Budget!F205</f>
        <v>83600</v>
      </c>
      <c r="G205" s="281">
        <f>'Suivi Dépenses'!F2615</f>
        <v>83600</v>
      </c>
      <c r="H205" s="141"/>
      <c r="I205" s="141">
        <v>0</v>
      </c>
      <c r="J205" s="281">
        <f t="shared" ref="J205:J206" si="29">SUM(F205,H205,-I205)</f>
        <v>83600</v>
      </c>
    </row>
    <row r="206" spans="2:10" ht="18" customHeight="1" x14ac:dyDescent="0.25">
      <c r="B206" s="763"/>
      <c r="C206" s="718"/>
      <c r="D206" s="495">
        <f>Budget!D206</f>
        <v>6493</v>
      </c>
      <c r="E206" s="497">
        <f>Budget!E206</f>
        <v>0</v>
      </c>
      <c r="F206" s="281">
        <f>Budget!F206</f>
        <v>0</v>
      </c>
      <c r="G206" s="281">
        <f>'Suivi Dépenses'!F2662</f>
        <v>0</v>
      </c>
      <c r="H206" s="141">
        <v>0</v>
      </c>
      <c r="I206" s="141">
        <v>0</v>
      </c>
      <c r="J206" s="281">
        <f t="shared" si="29"/>
        <v>0</v>
      </c>
    </row>
    <row r="207" spans="2:10" x14ac:dyDescent="0.25">
      <c r="B207" s="532" t="str">
        <f>Budget!B207</f>
        <v>TOTAL CP 64</v>
      </c>
      <c r="C207" s="532"/>
      <c r="D207" s="533"/>
      <c r="E207" s="534"/>
      <c r="F207" s="535">
        <f>SUM(F201:F206)</f>
        <v>409600</v>
      </c>
      <c r="G207" s="535">
        <f>SUM(G201:G206)</f>
        <v>409600</v>
      </c>
      <c r="H207" s="535">
        <f>SUM(H201:H206)</f>
        <v>0</v>
      </c>
      <c r="I207" s="535">
        <f>SUM(I201:I206)</f>
        <v>0</v>
      </c>
      <c r="J207" s="535">
        <f>SUM(J201:J206)</f>
        <v>409600</v>
      </c>
    </row>
    <row r="208" spans="2:10" x14ac:dyDescent="0.25">
      <c r="B208" s="532" t="str">
        <f>Budget!B208</f>
        <v>TOTAL CHAPITRE D</v>
      </c>
      <c r="C208" s="535"/>
      <c r="D208" s="542"/>
      <c r="E208" s="535"/>
      <c r="F208" s="535">
        <f>SUM(F207)</f>
        <v>409600</v>
      </c>
      <c r="G208" s="535">
        <f>SUM(G207)</f>
        <v>409600</v>
      </c>
      <c r="H208" s="535">
        <f>SUM(H207)</f>
        <v>0</v>
      </c>
      <c r="I208" s="535">
        <f>SUM(I207)</f>
        <v>0</v>
      </c>
      <c r="J208" s="535">
        <f>SUM(J207)</f>
        <v>409600</v>
      </c>
    </row>
    <row r="210" spans="2:10" x14ac:dyDescent="0.25">
      <c r="J210" s="448">
        <f>J208/I32</f>
        <v>6.9668406619247017E-2</v>
      </c>
    </row>
    <row r="211" spans="2:10" x14ac:dyDescent="0.25">
      <c r="B211" s="293"/>
      <c r="C211" s="292"/>
      <c r="D211" s="490"/>
      <c r="E211" s="288" t="str">
        <f>Budget!E211</f>
        <v>CHAPITRE Z : DEPENSES EN CAPITAL</v>
      </c>
      <c r="F211" s="292"/>
      <c r="G211" s="292"/>
      <c r="H211" s="292"/>
      <c r="I211" s="292"/>
      <c r="J211" s="292"/>
    </row>
    <row r="213" spans="2:10" ht="23.25" customHeight="1" x14ac:dyDescent="0.25">
      <c r="B213" s="528" t="str">
        <f>Budget!B213</f>
        <v>CP</v>
      </c>
      <c r="C213" s="528" t="str">
        <f>Budget!C213</f>
        <v>CD</v>
      </c>
      <c r="D213" s="529" t="str">
        <f>Budget!D213</f>
        <v>SC</v>
      </c>
      <c r="E213" s="281" t="str">
        <f>Budget!E213</f>
        <v>INTITULÉS</v>
      </c>
      <c r="F213" s="772" t="s">
        <v>347</v>
      </c>
      <c r="G213" s="772"/>
      <c r="H213" s="740" t="s">
        <v>342</v>
      </c>
      <c r="I213" s="740"/>
      <c r="J213" s="772" t="s">
        <v>345</v>
      </c>
    </row>
    <row r="214" spans="2:10" x14ac:dyDescent="0.25">
      <c r="B214" s="535">
        <f>Budget!B214</f>
        <v>69</v>
      </c>
      <c r="C214" s="281"/>
      <c r="D214" s="495"/>
      <c r="E214" s="534" t="str">
        <f>Budget!C214</f>
        <v>INVESTISSEMENTS</v>
      </c>
      <c r="F214" s="528" t="s">
        <v>348</v>
      </c>
      <c r="G214" s="528" t="s">
        <v>349</v>
      </c>
      <c r="H214" s="540" t="s">
        <v>100</v>
      </c>
      <c r="I214" s="540" t="s">
        <v>101</v>
      </c>
      <c r="J214" s="772"/>
    </row>
    <row r="215" spans="2:10" x14ac:dyDescent="0.25">
      <c r="B215" s="766"/>
      <c r="C215" s="281">
        <f>Budget!C215</f>
        <v>691</v>
      </c>
      <c r="D215" s="495"/>
      <c r="E215" s="497" t="str">
        <f>Budget!D215</f>
        <v>Constructions</v>
      </c>
      <c r="F215" s="281"/>
      <c r="G215" s="281"/>
      <c r="H215" s="141"/>
      <c r="I215" s="539"/>
      <c r="J215" s="500"/>
    </row>
    <row r="216" spans="2:10" x14ac:dyDescent="0.25">
      <c r="B216" s="766"/>
      <c r="C216" s="718"/>
      <c r="D216" s="495">
        <f>Budget!D216</f>
        <v>6910</v>
      </c>
      <c r="E216" s="497" t="str">
        <f>Budget!E216</f>
        <v>Bâtiments administratifs</v>
      </c>
      <c r="F216" s="281">
        <f>Budget!F216</f>
        <v>0</v>
      </c>
      <c r="G216" s="281">
        <f>'Suivi Dépenses'!F2708</f>
        <v>0</v>
      </c>
      <c r="H216" s="141">
        <v>0</v>
      </c>
      <c r="I216" s="141">
        <v>0</v>
      </c>
      <c r="J216" s="281">
        <f t="shared" ref="J216:J218" si="30">SUM(F216,H216,-I216)</f>
        <v>0</v>
      </c>
    </row>
    <row r="217" spans="2:10" x14ac:dyDescent="0.25">
      <c r="B217" s="766"/>
      <c r="C217" s="718"/>
      <c r="D217" s="495">
        <f>Budget!D217</f>
        <v>6911</v>
      </c>
      <c r="E217" s="497" t="str">
        <f>Budget!E217</f>
        <v>Salles de classe</v>
      </c>
      <c r="F217" s="281">
        <f>Budget!F217</f>
        <v>0</v>
      </c>
      <c r="G217" s="281">
        <f>'Suivi Dépenses'!F2764</f>
        <v>0</v>
      </c>
      <c r="H217" s="141"/>
      <c r="I217" s="141">
        <v>0</v>
      </c>
      <c r="J217" s="281">
        <f t="shared" si="30"/>
        <v>0</v>
      </c>
    </row>
    <row r="218" spans="2:10" ht="17.25" customHeight="1" x14ac:dyDescent="0.25">
      <c r="B218" s="766"/>
      <c r="C218" s="718"/>
      <c r="D218" s="495">
        <f>Budget!D218</f>
        <v>6919</v>
      </c>
      <c r="E218" s="497" t="str">
        <f>Budget!E218</f>
        <v>Autres constructions</v>
      </c>
      <c r="F218" s="281">
        <f>Budget!F218</f>
        <v>0</v>
      </c>
      <c r="G218" s="281">
        <f>'Suivi Dépenses'!F2813</f>
        <v>0</v>
      </c>
      <c r="H218" s="141">
        <v>0</v>
      </c>
      <c r="I218" s="141"/>
      <c r="J218" s="281">
        <f t="shared" si="30"/>
        <v>0</v>
      </c>
    </row>
    <row r="219" spans="2:10" x14ac:dyDescent="0.25">
      <c r="B219" s="766"/>
      <c r="C219" s="532" t="str">
        <f>Budget!C219</f>
        <v>TOTAL CD 691</v>
      </c>
      <c r="D219" s="533"/>
      <c r="E219" s="534"/>
      <c r="F219" s="535">
        <f>SUM(F216:F218)</f>
        <v>0</v>
      </c>
      <c r="G219" s="535">
        <f>SUM(G216:G218)</f>
        <v>0</v>
      </c>
      <c r="H219" s="535">
        <f>SUM(H216:H218)</f>
        <v>0</v>
      </c>
      <c r="I219" s="535">
        <f>SUM(I216:I218)</f>
        <v>0</v>
      </c>
      <c r="J219" s="535">
        <f>SUM(J216:J218)</f>
        <v>0</v>
      </c>
    </row>
    <row r="220" spans="2:10" x14ac:dyDescent="0.25">
      <c r="B220" s="766"/>
      <c r="C220" s="281">
        <f>Budget!C220</f>
        <v>692</v>
      </c>
      <c r="D220" s="495"/>
      <c r="E220" s="497" t="str">
        <f>Budget!D220</f>
        <v>Aménagements</v>
      </c>
      <c r="F220" s="281"/>
      <c r="G220" s="281"/>
      <c r="H220" s="141"/>
      <c r="I220" s="141"/>
      <c r="J220" s="500"/>
    </row>
    <row r="221" spans="2:10" x14ac:dyDescent="0.25">
      <c r="B221" s="766"/>
      <c r="C221" s="718"/>
      <c r="D221" s="495">
        <f>Budget!D221</f>
        <v>6920</v>
      </c>
      <c r="E221" s="497" t="str">
        <f>Budget!E221</f>
        <v>Bâtiments administratifs</v>
      </c>
      <c r="F221" s="281">
        <f>Budget!F221</f>
        <v>398175</v>
      </c>
      <c r="G221" s="281">
        <f>'Suivi Dépenses'!F2860</f>
        <v>398175</v>
      </c>
      <c r="H221" s="141">
        <v>0</v>
      </c>
      <c r="I221" s="141"/>
      <c r="J221" s="281">
        <f t="shared" ref="J221:J223" si="31">SUM(F221,H221,-I221)</f>
        <v>398175</v>
      </c>
    </row>
    <row r="222" spans="2:10" x14ac:dyDescent="0.25">
      <c r="B222" s="766"/>
      <c r="C222" s="718"/>
      <c r="D222" s="495">
        <f>Budget!D222</f>
        <v>6921</v>
      </c>
      <c r="E222" s="497" t="str">
        <f>Budget!E222</f>
        <v>Salles de classe (Noircissement de tableaux)</v>
      </c>
      <c r="F222" s="281">
        <f>Budget!F222</f>
        <v>88000</v>
      </c>
      <c r="G222" s="281">
        <f>'Suivi Dépenses'!F2904</f>
        <v>88000</v>
      </c>
      <c r="H222" s="141">
        <v>0</v>
      </c>
      <c r="I222" s="141">
        <v>0</v>
      </c>
      <c r="J222" s="281">
        <f t="shared" si="31"/>
        <v>88000</v>
      </c>
    </row>
    <row r="223" spans="2:10" x14ac:dyDescent="0.25">
      <c r="B223" s="766"/>
      <c r="C223" s="718"/>
      <c r="D223" s="495">
        <f>Budget!D223</f>
        <v>6929</v>
      </c>
      <c r="E223" s="497" t="str">
        <f>Budget!E223</f>
        <v>Autres aménagements</v>
      </c>
      <c r="F223" s="281">
        <f>Budget!F223</f>
        <v>0</v>
      </c>
      <c r="G223" s="281">
        <f>'Suivi Dépenses'!F2964</f>
        <v>0</v>
      </c>
      <c r="H223" s="141">
        <v>0</v>
      </c>
      <c r="I223" s="141">
        <v>0</v>
      </c>
      <c r="J223" s="281">
        <f t="shared" si="31"/>
        <v>0</v>
      </c>
    </row>
    <row r="224" spans="2:10" x14ac:dyDescent="0.25">
      <c r="B224" s="766"/>
      <c r="C224" s="532" t="str">
        <f>Budget!C224</f>
        <v>TOTAL CD 692</v>
      </c>
      <c r="D224" s="533"/>
      <c r="E224" s="534"/>
      <c r="F224" s="535">
        <f>SUM(F221:F223)</f>
        <v>486175</v>
      </c>
      <c r="G224" s="535">
        <f>SUM(G221:G223)</f>
        <v>486175</v>
      </c>
      <c r="H224" s="535">
        <f>SUM(H221:H223)</f>
        <v>0</v>
      </c>
      <c r="I224" s="535">
        <f>SUM(I221:I223)</f>
        <v>0</v>
      </c>
      <c r="J224" s="535">
        <f>SUM(J221:J223)</f>
        <v>486175</v>
      </c>
    </row>
    <row r="225" spans="2:10" x14ac:dyDescent="0.25">
      <c r="B225" s="766"/>
      <c r="C225" s="281">
        <f>Budget!C225</f>
        <v>693</v>
      </c>
      <c r="D225" s="495"/>
      <c r="E225" s="497" t="str">
        <f>Budget!D225</f>
        <v>Équipements</v>
      </c>
      <c r="F225" s="281"/>
      <c r="G225" s="281"/>
      <c r="H225" s="141"/>
      <c r="I225" s="539"/>
      <c r="J225" s="500"/>
    </row>
    <row r="226" spans="2:10" ht="18" customHeight="1" x14ac:dyDescent="0.25">
      <c r="B226" s="766"/>
      <c r="C226" s="718"/>
      <c r="D226" s="495">
        <f>Budget!D226</f>
        <v>6934</v>
      </c>
      <c r="E226" s="497" t="str">
        <f>Budget!E226</f>
        <v xml:space="preserve">Mobilier et matériel pédagogique
</v>
      </c>
      <c r="F226" s="281">
        <f>Budget!F226</f>
        <v>0</v>
      </c>
      <c r="G226" s="281">
        <f>'Suivi Dépenses'!F3006</f>
        <v>0</v>
      </c>
      <c r="H226" s="141">
        <v>0</v>
      </c>
      <c r="I226" s="141"/>
      <c r="J226" s="281">
        <f t="shared" ref="J226:J229" si="32">SUM(F226,H226,-I226)</f>
        <v>0</v>
      </c>
    </row>
    <row r="227" spans="2:10" x14ac:dyDescent="0.25">
      <c r="B227" s="766"/>
      <c r="C227" s="718"/>
      <c r="D227" s="495">
        <f>Budget!D227</f>
        <v>6935</v>
      </c>
      <c r="E227" s="497" t="str">
        <f>Budget!E227</f>
        <v xml:space="preserve">Mobilier et matériel de bureau </v>
      </c>
      <c r="F227" s="281">
        <f>Budget!F227</f>
        <v>0</v>
      </c>
      <c r="G227" s="281">
        <f>'Suivi Dépenses'!F3056</f>
        <v>0</v>
      </c>
      <c r="H227" s="141">
        <v>0</v>
      </c>
      <c r="I227" s="141">
        <v>0</v>
      </c>
      <c r="J227" s="281">
        <f t="shared" si="32"/>
        <v>0</v>
      </c>
    </row>
    <row r="228" spans="2:10" ht="16.5" customHeight="1" x14ac:dyDescent="0.25">
      <c r="B228" s="766"/>
      <c r="C228" s="718"/>
      <c r="D228" s="495">
        <f>Budget!D228</f>
        <v>6936</v>
      </c>
      <c r="E228" s="497" t="str">
        <f>Budget!E228</f>
        <v>Matériel de sport et de culture + mégaphone</v>
      </c>
      <c r="F228" s="281">
        <f>Budget!F228</f>
        <v>79954</v>
      </c>
      <c r="G228" s="281">
        <f>'Suivi Dépenses'!F3102</f>
        <v>79954</v>
      </c>
      <c r="H228" s="141">
        <v>0</v>
      </c>
      <c r="I228" s="141">
        <v>0</v>
      </c>
      <c r="J228" s="281">
        <f t="shared" si="32"/>
        <v>79954</v>
      </c>
    </row>
    <row r="229" spans="2:10" ht="19.5" customHeight="1" x14ac:dyDescent="0.25">
      <c r="B229" s="766"/>
      <c r="C229" s="718"/>
      <c r="D229" s="495">
        <f>Budget!D229</f>
        <v>6939</v>
      </c>
      <c r="E229" s="497" t="str">
        <f>Budget!E229</f>
        <v>Autres équipements</v>
      </c>
      <c r="F229" s="281">
        <f>Budget!F229</f>
        <v>0</v>
      </c>
      <c r="G229" s="281">
        <f>'Suivi Dépenses'!F3148</f>
        <v>0</v>
      </c>
      <c r="H229" s="141">
        <v>0</v>
      </c>
      <c r="I229" s="141"/>
      <c r="J229" s="281">
        <f t="shared" si="32"/>
        <v>0</v>
      </c>
    </row>
    <row r="230" spans="2:10" x14ac:dyDescent="0.25">
      <c r="B230" s="532" t="str">
        <f>Budget!B230</f>
        <v>TOTAL CD 693</v>
      </c>
      <c r="C230" s="532"/>
      <c r="D230" s="533"/>
      <c r="E230" s="534"/>
      <c r="F230" s="535">
        <f>SUM(F226:F229)</f>
        <v>79954</v>
      </c>
      <c r="G230" s="535">
        <f>SUM(G226:G229)</f>
        <v>79954</v>
      </c>
      <c r="H230" s="535">
        <f>SUM(H226:H229)</f>
        <v>0</v>
      </c>
      <c r="I230" s="535">
        <f>SUM(I226:I229)</f>
        <v>0</v>
      </c>
      <c r="J230" s="535">
        <f>SUM(J226:J229)</f>
        <v>79954</v>
      </c>
    </row>
    <row r="231" spans="2:10" x14ac:dyDescent="0.25">
      <c r="B231" s="532" t="str">
        <f>Budget!B231</f>
        <v>TOTAL CP 69</v>
      </c>
      <c r="C231" s="532"/>
      <c r="D231" s="533"/>
      <c r="E231" s="534"/>
      <c r="F231" s="535">
        <f>SUM(F219,F224,F230)</f>
        <v>566129</v>
      </c>
      <c r="G231" s="535">
        <f>SUM(G219,G224,G230)</f>
        <v>566129</v>
      </c>
      <c r="H231" s="535">
        <f>SUM(H219,H224,H230)</f>
        <v>0</v>
      </c>
      <c r="I231" s="535">
        <f>SUM(I219,I224,I230)</f>
        <v>0</v>
      </c>
      <c r="J231" s="535">
        <f>SUM(J219,J224,J230)</f>
        <v>566129</v>
      </c>
    </row>
    <row r="232" spans="2:10" x14ac:dyDescent="0.25">
      <c r="B232" s="532" t="str">
        <f>Budget!B232</f>
        <v>TOTAL CHAPITRE Z</v>
      </c>
      <c r="C232" s="532"/>
      <c r="D232" s="533"/>
      <c r="E232" s="532"/>
      <c r="F232" s="535">
        <f>F231</f>
        <v>566129</v>
      </c>
      <c r="G232" s="535">
        <f>G231</f>
        <v>566129</v>
      </c>
      <c r="H232" s="535">
        <f>H231</f>
        <v>0</v>
      </c>
      <c r="I232" s="535">
        <f>I231</f>
        <v>0</v>
      </c>
      <c r="J232" s="535">
        <f>J231</f>
        <v>566129</v>
      </c>
    </row>
    <row r="233" spans="2:10" x14ac:dyDescent="0.25">
      <c r="B233" s="501"/>
      <c r="C233" s="501"/>
      <c r="D233" s="502"/>
      <c r="E233" s="507"/>
      <c r="F233" s="239"/>
      <c r="G233" s="239"/>
      <c r="H233" s="239"/>
      <c r="I233" s="239"/>
      <c r="J233" s="448">
        <f>J232/I32</f>
        <v>9.6292249440790276E-2</v>
      </c>
    </row>
    <row r="234" spans="2:10" ht="16.5" thickBot="1" x14ac:dyDescent="0.3">
      <c r="B234" s="501"/>
      <c r="C234" s="501"/>
      <c r="D234" s="502"/>
      <c r="E234" s="507"/>
      <c r="F234" s="239"/>
      <c r="G234" s="239"/>
      <c r="H234" s="239"/>
      <c r="I234" s="239"/>
      <c r="J234" s="345"/>
    </row>
    <row r="235" spans="2:10" ht="16.5" thickBot="1" x14ac:dyDescent="0.3">
      <c r="B235" s="546" t="str">
        <f>Budget!B235</f>
        <v>TOTAL A+B+D+Z</v>
      </c>
      <c r="C235" s="546"/>
      <c r="D235" s="547"/>
      <c r="E235" s="548"/>
      <c r="F235" s="368">
        <f>SUM(F133,F188,F208,F232)</f>
        <v>5879279</v>
      </c>
      <c r="G235" s="368">
        <f>SUM(G133,G188,G208,G232)</f>
        <v>5830104</v>
      </c>
      <c r="H235" s="368">
        <f>SUM(H133,H188,H208,H232)</f>
        <v>0</v>
      </c>
      <c r="I235" s="368">
        <f>SUM(I133,I188,I208,I232)</f>
        <v>0</v>
      </c>
      <c r="J235" s="368">
        <f>SUM(J133,J188,J208,J232)</f>
        <v>5879279</v>
      </c>
    </row>
    <row r="236" spans="2:10" x14ac:dyDescent="0.25">
      <c r="H236" s="239"/>
      <c r="I236" s="239"/>
      <c r="J236" s="239"/>
    </row>
    <row r="237" spans="2:10" x14ac:dyDescent="0.25">
      <c r="E237" s="492"/>
      <c r="H237" s="239"/>
      <c r="I237" s="239"/>
      <c r="J237" s="526">
        <f>I47-J235</f>
        <v>0</v>
      </c>
    </row>
    <row r="246" spans="3:11" ht="15" customHeight="1" x14ac:dyDescent="0.25">
      <c r="C246" s="775" t="str">
        <f>Budget!C246</f>
        <v>TABLEAU N° 15 : RECAPITULATIF DES CHARGES</v>
      </c>
      <c r="D246" s="775"/>
      <c r="E246" s="775"/>
      <c r="F246" s="775"/>
      <c r="G246" s="775"/>
      <c r="H246" s="775"/>
      <c r="I246" s="775"/>
    </row>
    <row r="247" spans="3:11" ht="15" customHeight="1" x14ac:dyDescent="0.25">
      <c r="K247" s="297"/>
    </row>
    <row r="248" spans="3:11" ht="19.5" customHeight="1" x14ac:dyDescent="0.25">
      <c r="C248" s="718" t="str">
        <f>Budget!C248</f>
        <v>Chp</v>
      </c>
      <c r="D248" s="771" t="str">
        <f>Budget!D248</f>
        <v>CP</v>
      </c>
      <c r="E248" s="718" t="str">
        <f>Budget!E248</f>
        <v>INTITULÉS</v>
      </c>
      <c r="F248" s="718" t="s">
        <v>171</v>
      </c>
      <c r="G248" s="718"/>
      <c r="H248" s="718" t="s">
        <v>342</v>
      </c>
      <c r="I248" s="718"/>
      <c r="J248" s="772" t="s">
        <v>345</v>
      </c>
      <c r="K248" s="297"/>
    </row>
    <row r="249" spans="3:11" ht="19.5" customHeight="1" x14ac:dyDescent="0.25">
      <c r="C249" s="718"/>
      <c r="D249" s="771"/>
      <c r="E249" s="718"/>
      <c r="F249" s="528" t="s">
        <v>348</v>
      </c>
      <c r="G249" s="528" t="s">
        <v>349</v>
      </c>
      <c r="H249" s="528" t="s">
        <v>100</v>
      </c>
      <c r="I249" s="528" t="s">
        <v>101</v>
      </c>
      <c r="J249" s="772"/>
      <c r="K249" s="297"/>
    </row>
    <row r="250" spans="3:11" ht="30" customHeight="1" x14ac:dyDescent="0.25">
      <c r="C250" s="535" t="str">
        <f>Budget!C249</f>
        <v>A</v>
      </c>
      <c r="D250" s="495"/>
      <c r="E250" s="544" t="str">
        <f>Budget!D249</f>
        <v>ACTIVITES EDUCATIVES ET PEDAGOGIQUES</v>
      </c>
      <c r="F250" s="281"/>
      <c r="G250" s="281"/>
      <c r="H250" s="281"/>
      <c r="I250" s="281"/>
      <c r="J250" s="281"/>
      <c r="K250" s="288"/>
    </row>
    <row r="251" spans="3:11" ht="15" customHeight="1" x14ac:dyDescent="0.25">
      <c r="C251" s="718"/>
      <c r="D251" s="495">
        <f>Budget!D250</f>
        <v>60</v>
      </c>
      <c r="E251" s="499" t="str">
        <f>Budget!E250</f>
        <v>Animations pédagogiques et formations</v>
      </c>
      <c r="F251" s="281">
        <f>F98</f>
        <v>1260000</v>
      </c>
      <c r="G251" s="281">
        <f>G98</f>
        <v>1260000</v>
      </c>
      <c r="H251" s="281">
        <f>H98</f>
        <v>0</v>
      </c>
      <c r="I251" s="281">
        <f>I98</f>
        <v>0</v>
      </c>
      <c r="J251" s="281">
        <f>J98</f>
        <v>1260000</v>
      </c>
      <c r="K251" s="301"/>
    </row>
    <row r="252" spans="3:11" ht="21" customHeight="1" x14ac:dyDescent="0.25">
      <c r="C252" s="718"/>
      <c r="D252" s="495">
        <f>Budget!D251</f>
        <v>61</v>
      </c>
      <c r="E252" s="499" t="str">
        <f>Budget!E251</f>
        <v>Matières, matériels et fournitures consommés</v>
      </c>
      <c r="F252" s="281">
        <f>F112</f>
        <v>1625000</v>
      </c>
      <c r="G252" s="281">
        <f>G112</f>
        <v>1625000</v>
      </c>
      <c r="H252" s="281">
        <f>H112</f>
        <v>0</v>
      </c>
      <c r="I252" s="281">
        <f>I112</f>
        <v>0</v>
      </c>
      <c r="J252" s="281">
        <f>J112</f>
        <v>1625000</v>
      </c>
      <c r="K252" s="297"/>
    </row>
    <row r="253" spans="3:11" ht="15" customHeight="1" x14ac:dyDescent="0.25">
      <c r="C253" s="718"/>
      <c r="D253" s="495">
        <f>Budget!D252</f>
        <v>62</v>
      </c>
      <c r="E253" s="499" t="str">
        <f>Budget!E252</f>
        <v>Transport consommé</v>
      </c>
      <c r="F253" s="281">
        <f>F118</f>
        <v>20000</v>
      </c>
      <c r="G253" s="281">
        <f>G118</f>
        <v>20000</v>
      </c>
      <c r="H253" s="281">
        <f>H118</f>
        <v>0</v>
      </c>
      <c r="I253" s="281">
        <f>I118</f>
        <v>0</v>
      </c>
      <c r="J253" s="281">
        <f>J118</f>
        <v>20000</v>
      </c>
    </row>
    <row r="254" spans="3:11" ht="15" customHeight="1" x14ac:dyDescent="0.25">
      <c r="C254" s="718"/>
      <c r="D254" s="495">
        <f>Budget!D253</f>
        <v>63</v>
      </c>
      <c r="E254" s="499" t="str">
        <f>Budget!E253</f>
        <v>Autres services consommés</v>
      </c>
      <c r="F254" s="281">
        <f>F124</f>
        <v>0</v>
      </c>
      <c r="G254" s="281">
        <f>G124</f>
        <v>0</v>
      </c>
      <c r="H254" s="281">
        <f>H124</f>
        <v>0</v>
      </c>
      <c r="I254" s="281">
        <f>I124</f>
        <v>0</v>
      </c>
      <c r="J254" s="281">
        <f>J124</f>
        <v>0</v>
      </c>
      <c r="K254" s="297"/>
    </row>
    <row r="255" spans="3:11" ht="15" customHeight="1" x14ac:dyDescent="0.25">
      <c r="C255" s="718"/>
      <c r="D255" s="495">
        <f>Budget!D254</f>
        <v>64</v>
      </c>
      <c r="E255" s="499" t="str">
        <f>Budget!E254</f>
        <v>Charges et pertes diverses</v>
      </c>
      <c r="F255" s="281">
        <f>F128</f>
        <v>0</v>
      </c>
      <c r="G255" s="281">
        <f>G128</f>
        <v>0</v>
      </c>
      <c r="H255" s="281">
        <f>H128</f>
        <v>0</v>
      </c>
      <c r="I255" s="281">
        <f>I128</f>
        <v>0</v>
      </c>
      <c r="J255" s="281">
        <f>J128</f>
        <v>0</v>
      </c>
    </row>
    <row r="256" spans="3:11" ht="15" customHeight="1" x14ac:dyDescent="0.25">
      <c r="C256" s="718"/>
      <c r="D256" s="495">
        <f>Budget!D255</f>
        <v>65</v>
      </c>
      <c r="E256" s="499" t="str">
        <f>Budget!E255</f>
        <v>Frais du personnel</v>
      </c>
      <c r="F256" s="281">
        <f>F132</f>
        <v>0</v>
      </c>
      <c r="G256" s="281">
        <f>G132</f>
        <v>0</v>
      </c>
      <c r="H256" s="281">
        <f>H132</f>
        <v>0</v>
      </c>
      <c r="I256" s="281">
        <f>I132</f>
        <v>0</v>
      </c>
      <c r="J256" s="281">
        <f>J132</f>
        <v>0</v>
      </c>
    </row>
    <row r="257" spans="3:11" ht="15" customHeight="1" x14ac:dyDescent="0.25">
      <c r="C257" s="718"/>
      <c r="D257" s="774" t="str">
        <f>Budget!D256</f>
        <v>SOUS-TOTAL A</v>
      </c>
      <c r="E257" s="774"/>
      <c r="F257" s="535">
        <f>SUM(F251:F256)</f>
        <v>2905000</v>
      </c>
      <c r="G257" s="535">
        <f>SUM(G251:G256)</f>
        <v>2905000</v>
      </c>
      <c r="H257" s="535">
        <f>SUM(H251:H256)</f>
        <v>0</v>
      </c>
      <c r="I257" s="535">
        <f>SUM(I251:I256)</f>
        <v>0</v>
      </c>
      <c r="J257" s="535">
        <f>SUM(J251:J256)</f>
        <v>2905000</v>
      </c>
    </row>
    <row r="258" spans="3:11" ht="15" customHeight="1" x14ac:dyDescent="0.25">
      <c r="C258" s="535" t="str">
        <f>Budget!C257</f>
        <v>B</v>
      </c>
      <c r="D258" s="495"/>
      <c r="E258" s="544" t="str">
        <f>Budget!D257</f>
        <v>CHARGES GENERALES</v>
      </c>
      <c r="F258" s="544"/>
      <c r="G258" s="544"/>
      <c r="H258" s="544"/>
      <c r="I258" s="544"/>
      <c r="J258" s="281"/>
      <c r="K258" s="288"/>
    </row>
    <row r="259" spans="3:11" ht="17.25" customHeight="1" x14ac:dyDescent="0.25">
      <c r="C259" s="764"/>
      <c r="D259" s="495">
        <f>Budget!D258</f>
        <v>61</v>
      </c>
      <c r="E259" s="508" t="str">
        <f>Budget!E258</f>
        <v>Matières, matériels et fournitures consommés</v>
      </c>
      <c r="F259" s="528">
        <f>F150</f>
        <v>617750</v>
      </c>
      <c r="G259" s="528">
        <f>G150</f>
        <v>578475</v>
      </c>
      <c r="H259" s="528">
        <f t="shared" ref="H259:I259" si="33">H150</f>
        <v>0</v>
      </c>
      <c r="I259" s="528">
        <f t="shared" si="33"/>
        <v>0</v>
      </c>
      <c r="J259" s="281">
        <f>J150</f>
        <v>617750</v>
      </c>
      <c r="K259" s="288"/>
    </row>
    <row r="260" spans="3:11" ht="15" customHeight="1" x14ac:dyDescent="0.25">
      <c r="C260" s="764"/>
      <c r="D260" s="495">
        <f>Budget!D259</f>
        <v>62</v>
      </c>
      <c r="E260" s="508" t="str">
        <f>Budget!E259</f>
        <v>Transport consommé</v>
      </c>
      <c r="F260" s="281">
        <f>F154</f>
        <v>180000</v>
      </c>
      <c r="G260" s="528">
        <f>G154</f>
        <v>180000</v>
      </c>
      <c r="H260" s="528">
        <f>H154</f>
        <v>0</v>
      </c>
      <c r="I260" s="528">
        <f>I154</f>
        <v>0</v>
      </c>
      <c r="J260" s="281">
        <f>J154</f>
        <v>180000</v>
      </c>
      <c r="K260" s="297"/>
    </row>
    <row r="261" spans="3:11" ht="15" customHeight="1" x14ac:dyDescent="0.25">
      <c r="C261" s="764"/>
      <c r="D261" s="495">
        <f>Budget!D260</f>
        <v>63</v>
      </c>
      <c r="E261" s="508" t="str">
        <f>Budget!E260</f>
        <v>Autres services consommés</v>
      </c>
      <c r="F261" s="528">
        <f>F165</f>
        <v>448800</v>
      </c>
      <c r="G261" s="528">
        <f>G165</f>
        <v>438900</v>
      </c>
      <c r="H261" s="528">
        <f>H165</f>
        <v>0</v>
      </c>
      <c r="I261" s="528">
        <f>I165</f>
        <v>0</v>
      </c>
      <c r="J261" s="281">
        <f>J165</f>
        <v>448800</v>
      </c>
      <c r="K261" s="288"/>
    </row>
    <row r="262" spans="3:11" ht="15" customHeight="1" x14ac:dyDescent="0.25">
      <c r="C262" s="764"/>
      <c r="D262" s="495">
        <f>Budget!D261</f>
        <v>64</v>
      </c>
      <c r="E262" s="508" t="str">
        <f>Budget!E261</f>
        <v>Charges et pertes diverses</v>
      </c>
      <c r="F262" s="528">
        <f>F168</f>
        <v>0</v>
      </c>
      <c r="G262" s="281">
        <f>G168</f>
        <v>0</v>
      </c>
      <c r="H262" s="528">
        <f>H168</f>
        <v>0</v>
      </c>
      <c r="I262" s="528">
        <f>I168</f>
        <v>0</v>
      </c>
      <c r="J262" s="281">
        <f>J168</f>
        <v>0</v>
      </c>
      <c r="K262" s="288"/>
    </row>
    <row r="263" spans="3:11" ht="15" customHeight="1" x14ac:dyDescent="0.25">
      <c r="C263" s="764"/>
      <c r="D263" s="495">
        <f>Budget!D262</f>
        <v>65</v>
      </c>
      <c r="E263" s="508" t="str">
        <f>Budget!E262</f>
        <v>Frais du personnel</v>
      </c>
      <c r="F263" s="281">
        <f>J179</f>
        <v>749000</v>
      </c>
      <c r="G263" s="281">
        <f>G179</f>
        <v>749000</v>
      </c>
      <c r="H263" s="528">
        <f>H179</f>
        <v>0</v>
      </c>
      <c r="I263" s="528">
        <f>I179</f>
        <v>0</v>
      </c>
      <c r="J263" s="281">
        <f>J179</f>
        <v>749000</v>
      </c>
      <c r="K263" s="301"/>
    </row>
    <row r="264" spans="3:11" ht="15" customHeight="1" x14ac:dyDescent="0.25">
      <c r="C264" s="764"/>
      <c r="D264" s="495">
        <f>Budget!D263</f>
        <v>66</v>
      </c>
      <c r="E264" s="508" t="str">
        <f>Budget!E263</f>
        <v>Impôts et taxes</v>
      </c>
      <c r="F264" s="281">
        <f>F183</f>
        <v>0</v>
      </c>
      <c r="G264" s="281">
        <f>G183</f>
        <v>0</v>
      </c>
      <c r="H264" s="528">
        <f>H183</f>
        <v>0</v>
      </c>
      <c r="I264" s="528">
        <f>I183</f>
        <v>0</v>
      </c>
      <c r="J264" s="281">
        <f>J183</f>
        <v>0</v>
      </c>
    </row>
    <row r="265" spans="3:11" ht="15" customHeight="1" x14ac:dyDescent="0.25">
      <c r="C265" s="764"/>
      <c r="D265" s="495">
        <f>Budget!D264</f>
        <v>67</v>
      </c>
      <c r="E265" s="508" t="str">
        <f>Budget!E264</f>
        <v>Charges financières</v>
      </c>
      <c r="F265" s="281">
        <f>F187</f>
        <v>3000</v>
      </c>
      <c r="G265" s="281">
        <f>G187</f>
        <v>3000</v>
      </c>
      <c r="H265" s="528">
        <f>H187</f>
        <v>0</v>
      </c>
      <c r="I265" s="528">
        <f>I187</f>
        <v>0</v>
      </c>
      <c r="J265" s="281">
        <f>J187</f>
        <v>3000</v>
      </c>
      <c r="K265" s="288"/>
    </row>
    <row r="266" spans="3:11" ht="15" customHeight="1" x14ac:dyDescent="0.25">
      <c r="C266" s="764"/>
      <c r="D266" s="774" t="str">
        <f>Budget!D265</f>
        <v>SOUS-TOTAL B</v>
      </c>
      <c r="E266" s="774"/>
      <c r="F266" s="535">
        <f>SUM(F259:F265)</f>
        <v>1998550</v>
      </c>
      <c r="G266" s="535">
        <f>SUM(G259:G265)</f>
        <v>1949375</v>
      </c>
      <c r="H266" s="535">
        <f>SUM(H259:H265)</f>
        <v>0</v>
      </c>
      <c r="I266" s="535">
        <f>SUM(I259:I265)</f>
        <v>0</v>
      </c>
      <c r="J266" s="535">
        <f>SUM(J259:J265)</f>
        <v>1998550</v>
      </c>
      <c r="K266" s="288"/>
    </row>
    <row r="267" spans="3:11" x14ac:dyDescent="0.25">
      <c r="C267" s="535" t="str">
        <f>Budget!C266</f>
        <v>D</v>
      </c>
      <c r="D267" s="495"/>
      <c r="E267" s="535" t="str">
        <f>Budget!D266</f>
        <v>TRANSFERTS</v>
      </c>
      <c r="F267" s="535"/>
      <c r="G267" s="535"/>
      <c r="H267" s="535"/>
      <c r="I267" s="535"/>
      <c r="J267" s="281"/>
    </row>
    <row r="268" spans="3:11" x14ac:dyDescent="0.25">
      <c r="C268" s="764"/>
      <c r="D268" s="495">
        <f>Budget!D267</f>
        <v>64</v>
      </c>
      <c r="E268" s="508" t="str">
        <f>Budget!E267</f>
        <v>Charges et pertes diverses</v>
      </c>
      <c r="F268" s="528">
        <f>F207</f>
        <v>409600</v>
      </c>
      <c r="G268" s="528">
        <f>G207</f>
        <v>409600</v>
      </c>
      <c r="H268" s="528">
        <f>H207</f>
        <v>0</v>
      </c>
      <c r="I268" s="281">
        <f>I207</f>
        <v>0</v>
      </c>
      <c r="J268" s="281">
        <f>J207</f>
        <v>409600</v>
      </c>
    </row>
    <row r="269" spans="3:11" x14ac:dyDescent="0.25">
      <c r="C269" s="764"/>
      <c r="D269" s="774" t="str">
        <f>Budget!D268</f>
        <v>SOUS-TOTAL D</v>
      </c>
      <c r="E269" s="774"/>
      <c r="F269" s="535">
        <f>SUM(F268)</f>
        <v>409600</v>
      </c>
      <c r="G269" s="535">
        <f>SUM(G268)</f>
        <v>409600</v>
      </c>
      <c r="H269" s="535">
        <f>SUM(H268)</f>
        <v>0</v>
      </c>
      <c r="I269" s="535">
        <f>SUM(I268)</f>
        <v>0</v>
      </c>
      <c r="J269" s="535">
        <f>SUM(J268)</f>
        <v>409600</v>
      </c>
    </row>
    <row r="270" spans="3:11" x14ac:dyDescent="0.25">
      <c r="C270" s="535" t="str">
        <f>Budget!C269</f>
        <v>Z</v>
      </c>
      <c r="D270" s="495"/>
      <c r="E270" s="544" t="str">
        <f>Budget!D269</f>
        <v>DEPENSES EN CAPITAL</v>
      </c>
      <c r="F270" s="544"/>
      <c r="G270" s="544"/>
      <c r="H270" s="544"/>
      <c r="I270" s="544"/>
      <c r="J270" s="281"/>
    </row>
    <row r="271" spans="3:11" x14ac:dyDescent="0.25">
      <c r="C271" s="718"/>
      <c r="D271" s="495">
        <f>Budget!D270</f>
        <v>69</v>
      </c>
      <c r="E271" s="545" t="str">
        <f>Budget!E270</f>
        <v>Investissements</v>
      </c>
      <c r="F271" s="281">
        <f>F231</f>
        <v>566129</v>
      </c>
      <c r="G271" s="281">
        <f>G231</f>
        <v>566129</v>
      </c>
      <c r="H271" s="281">
        <f>H231</f>
        <v>0</v>
      </c>
      <c r="I271" s="281">
        <f>I231</f>
        <v>0</v>
      </c>
      <c r="J271" s="281">
        <f>J231</f>
        <v>566129</v>
      </c>
    </row>
    <row r="272" spans="3:11" x14ac:dyDescent="0.25">
      <c r="C272" s="718"/>
      <c r="D272" s="774" t="str">
        <f>Budget!D271</f>
        <v>SOUS-TOTAL Z</v>
      </c>
      <c r="E272" s="774"/>
      <c r="F272" s="535">
        <f>SUM(F271)</f>
        <v>566129</v>
      </c>
      <c r="G272" s="535">
        <f>SUM(G271)</f>
        <v>566129</v>
      </c>
      <c r="H272" s="535">
        <f>SUM(H271)</f>
        <v>0</v>
      </c>
      <c r="I272" s="535">
        <f>SUM(I271)</f>
        <v>0</v>
      </c>
      <c r="J272" s="281">
        <f>SUM(J271)</f>
        <v>566129</v>
      </c>
    </row>
    <row r="273" spans="2:10" ht="16.5" thickBot="1" x14ac:dyDescent="0.3">
      <c r="C273" s="509"/>
      <c r="D273" s="510"/>
      <c r="E273" s="511"/>
      <c r="F273" s="512"/>
      <c r="G273" s="345"/>
      <c r="H273" s="345"/>
      <c r="I273" s="239"/>
      <c r="J273" s="239"/>
    </row>
    <row r="274" spans="2:10" ht="16.5" thickBot="1" x14ac:dyDescent="0.3">
      <c r="C274" s="776" t="str">
        <f>Budget!C273</f>
        <v>TOTAL A + B + D + Z</v>
      </c>
      <c r="D274" s="776"/>
      <c r="E274" s="776"/>
      <c r="F274" s="368">
        <f>SUM(F257,F266,F269,F272)</f>
        <v>5879279</v>
      </c>
      <c r="G274" s="368">
        <f>SUM(G257,G266,G269,G272)</f>
        <v>5830104</v>
      </c>
      <c r="H274" s="368">
        <f>SUM(H257,H266,H269,H272)</f>
        <v>0</v>
      </c>
      <c r="I274" s="368">
        <f>SUM(I257,I266,I269,I272)</f>
        <v>0</v>
      </c>
      <c r="J274" s="368">
        <f>SUM(J257,J266,J269,J272)</f>
        <v>5879279</v>
      </c>
    </row>
    <row r="276" spans="2:10" x14ac:dyDescent="0.25">
      <c r="B276" s="290"/>
      <c r="C276" s="290"/>
      <c r="D276" s="493"/>
      <c r="E276" s="290"/>
      <c r="F276" s="290"/>
      <c r="G276" s="290"/>
      <c r="H276" s="290"/>
      <c r="I276" s="290"/>
      <c r="J276" s="290"/>
    </row>
    <row r="277" spans="2:10" x14ac:dyDescent="0.25">
      <c r="B277" s="290"/>
      <c r="C277" s="290"/>
      <c r="D277" s="493"/>
      <c r="E277" s="290"/>
      <c r="F277" s="290"/>
      <c r="G277" s="290"/>
      <c r="H277" s="290"/>
      <c r="I277" s="290"/>
      <c r="J277" s="290"/>
    </row>
    <row r="278" spans="2:10" x14ac:dyDescent="0.25">
      <c r="B278" s="290"/>
      <c r="C278" s="290"/>
      <c r="D278" s="493"/>
      <c r="E278" s="494"/>
      <c r="I278" s="290"/>
      <c r="J278" s="290"/>
    </row>
    <row r="284" spans="2:10" x14ac:dyDescent="0.25">
      <c r="B284" s="295"/>
      <c r="C284" s="295"/>
      <c r="D284" s="488"/>
      <c r="E284" s="489"/>
      <c r="F284" s="295"/>
      <c r="G284" s="295"/>
      <c r="H284" s="295"/>
      <c r="I284" s="290"/>
      <c r="J284" s="290"/>
    </row>
  </sheetData>
  <sheetProtection algorithmName="SHA-512" hashValue="RCbLRFiJcHFwtBR8qk8NV8lf7PzVouURl79xPoEkVDgeuAVgmWf9HHhurd0C2H5ooMkcZCwzVuRf1h7FPwUeXQ==" saltValue="i012MkLyxkI2wHu8tNvLIA==" spinCount="100000" sheet="1" formatCells="0" formatColumns="0" formatRows="0" insertColumns="0" insertRows="0" deleteColumns="0" deleteRows="0" autoFilter="0" pivotTables="0"/>
  <mergeCells count="102">
    <mergeCell ref="E41:E42"/>
    <mergeCell ref="I173:I175"/>
    <mergeCell ref="H142:I142"/>
    <mergeCell ref="H199:I199"/>
    <mergeCell ref="I41:I42"/>
    <mergeCell ref="G41:H41"/>
    <mergeCell ref="F88:G88"/>
    <mergeCell ref="F142:G142"/>
    <mergeCell ref="F199:G199"/>
    <mergeCell ref="F173:F175"/>
    <mergeCell ref="G173:G175"/>
    <mergeCell ref="H173:H175"/>
    <mergeCell ref="F41:F42"/>
    <mergeCell ref="B87:J87"/>
    <mergeCell ref="J173:J175"/>
    <mergeCell ref="C161:C164"/>
    <mergeCell ref="H88:I88"/>
    <mergeCell ref="J88:J89"/>
    <mergeCell ref="B126:B127"/>
    <mergeCell ref="C101:C103"/>
    <mergeCell ref="B130:B131"/>
    <mergeCell ref="C92:C95"/>
    <mergeCell ref="B91:B97"/>
    <mergeCell ref="C121:C123"/>
    <mergeCell ref="C251:C257"/>
    <mergeCell ref="D257:E257"/>
    <mergeCell ref="C274:E274"/>
    <mergeCell ref="C259:C266"/>
    <mergeCell ref="D266:E266"/>
    <mergeCell ref="C268:C269"/>
    <mergeCell ref="D269:E269"/>
    <mergeCell ref="C271:C272"/>
    <mergeCell ref="D272:E272"/>
    <mergeCell ref="J248:J249"/>
    <mergeCell ref="C248:C249"/>
    <mergeCell ref="D248:D249"/>
    <mergeCell ref="E248:E249"/>
    <mergeCell ref="C246:I246"/>
    <mergeCell ref="H248:I248"/>
    <mergeCell ref="F248:G248"/>
    <mergeCell ref="C203:C206"/>
    <mergeCell ref="B179:E179"/>
    <mergeCell ref="B185:B186"/>
    <mergeCell ref="B215:B229"/>
    <mergeCell ref="C216:C218"/>
    <mergeCell ref="C221:C223"/>
    <mergeCell ref="C226:C229"/>
    <mergeCell ref="H213:I213"/>
    <mergeCell ref="J213:J214"/>
    <mergeCell ref="B181:B182"/>
    <mergeCell ref="J199:J200"/>
    <mergeCell ref="J142:J143"/>
    <mergeCell ref="F213:G213"/>
    <mergeCell ref="B201:B206"/>
    <mergeCell ref="B156:B164"/>
    <mergeCell ref="D173:D175"/>
    <mergeCell ref="C171:C176"/>
    <mergeCell ref="B120:B123"/>
    <mergeCell ref="B170:B178"/>
    <mergeCell ref="C157:C159"/>
    <mergeCell ref="B168:E168"/>
    <mergeCell ref="B88:D88"/>
    <mergeCell ref="B144:B149"/>
    <mergeCell ref="C145:C149"/>
    <mergeCell ref="B152:B153"/>
    <mergeCell ref="C105:C111"/>
    <mergeCell ref="B114:B117"/>
    <mergeCell ref="C41:C42"/>
    <mergeCell ref="I3:I4"/>
    <mergeCell ref="G3:H3"/>
    <mergeCell ref="F3:F4"/>
    <mergeCell ref="C28:E28"/>
    <mergeCell ref="B27:E27"/>
    <mergeCell ref="C25:C26"/>
    <mergeCell ref="B24:B26"/>
    <mergeCell ref="C23:E23"/>
    <mergeCell ref="B10:E10"/>
    <mergeCell ref="C11:E11"/>
    <mergeCell ref="B12:B21"/>
    <mergeCell ref="C13:C15"/>
    <mergeCell ref="C17:C20"/>
    <mergeCell ref="D41:D42"/>
    <mergeCell ref="D24:E24"/>
    <mergeCell ref="D29:E29"/>
    <mergeCell ref="B100:B111"/>
    <mergeCell ref="A3:A4"/>
    <mergeCell ref="A6:A10"/>
    <mergeCell ref="A12:A22"/>
    <mergeCell ref="A24:A27"/>
    <mergeCell ref="A29:A32"/>
    <mergeCell ref="B3:D3"/>
    <mergeCell ref="E3:E4"/>
    <mergeCell ref="C5:E5"/>
    <mergeCell ref="B6:B9"/>
    <mergeCell ref="B22:E22"/>
    <mergeCell ref="D6:E6"/>
    <mergeCell ref="D7:E7"/>
    <mergeCell ref="D8:E8"/>
    <mergeCell ref="D12:E12"/>
    <mergeCell ref="D16:E16"/>
    <mergeCell ref="D21:E21"/>
    <mergeCell ref="B30:E30"/>
  </mergeCells>
  <printOptions horizontalCentered="1" verticalCentered="1"/>
  <pageMargins left="0.70866141732283472" right="0.23622047244094491" top="0.74803149606299213" bottom="0.74803149606299213" header="0.31496062992125984" footer="0.31496062992125984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>
    <tabColor rgb="FF92D050"/>
  </sheetPr>
  <dimension ref="A1:H1909"/>
  <sheetViews>
    <sheetView view="pageBreakPreview" topLeftCell="A588" zoomScale="130" zoomScaleNormal="112" zoomScaleSheetLayoutView="130" workbookViewId="0">
      <selection activeCell="D592" sqref="D592"/>
    </sheetView>
  </sheetViews>
  <sheetFormatPr baseColWidth="10" defaultColWidth="11.42578125" defaultRowHeight="12" x14ac:dyDescent="0.2"/>
  <cols>
    <col min="1" max="1" width="8.7109375" style="10" customWidth="1"/>
    <col min="2" max="2" width="6" style="60" customWidth="1"/>
    <col min="3" max="3" width="31.140625" style="13" customWidth="1"/>
    <col min="4" max="4" width="10.140625" style="60" customWidth="1"/>
    <col min="5" max="5" width="10.28515625" style="60" customWidth="1"/>
    <col min="6" max="6" width="11" style="62" customWidth="1"/>
    <col min="7" max="7" width="12" style="62" customWidth="1"/>
    <col min="8" max="8" width="6.42578125" style="62" customWidth="1"/>
    <col min="9" max="16384" width="11.42578125" style="62"/>
  </cols>
  <sheetData>
    <row r="1" spans="1:7" ht="85.5" customHeight="1" x14ac:dyDescent="0.2">
      <c r="B1" s="777" t="s">
        <v>263</v>
      </c>
      <c r="C1" s="777"/>
      <c r="D1" s="777"/>
      <c r="E1" s="777"/>
    </row>
    <row r="2" spans="1:7" ht="15" customHeight="1" x14ac:dyDescent="0.2">
      <c r="B2" s="683" t="str">
        <f>Entête!B1</f>
        <v>COLLEGE D'ENSEIGNEMENT GENERAL  ZOUKOU</v>
      </c>
      <c r="C2" s="683"/>
      <c r="D2" s="683"/>
      <c r="E2" s="683"/>
    </row>
    <row r="3" spans="1:7" ht="15" customHeight="1" x14ac:dyDescent="0.2">
      <c r="B3" s="780" t="str">
        <f>Entête!B2</f>
        <v>IFU: 4202495877266</v>
      </c>
      <c r="C3" s="780"/>
      <c r="D3" s="780"/>
      <c r="E3" s="780"/>
    </row>
    <row r="13" spans="1:7" x14ac:dyDescent="0.2">
      <c r="A13" s="778" t="s">
        <v>163</v>
      </c>
      <c r="B13" s="778"/>
      <c r="C13" s="778"/>
      <c r="D13" s="778"/>
      <c r="E13" s="778"/>
      <c r="F13" s="778"/>
      <c r="G13" s="778"/>
    </row>
    <row r="14" spans="1:7" x14ac:dyDescent="0.2">
      <c r="A14" s="778"/>
      <c r="B14" s="778"/>
      <c r="C14" s="778"/>
      <c r="D14" s="778"/>
      <c r="E14" s="778"/>
      <c r="F14" s="778"/>
      <c r="G14" s="778"/>
    </row>
    <row r="19" spans="3:5" ht="18.75" x14ac:dyDescent="0.3">
      <c r="C19" s="779" t="str">
        <f>Entête!E3</f>
        <v>Exercice : 2025 - 2026</v>
      </c>
      <c r="D19" s="779"/>
      <c r="E19" s="779"/>
    </row>
    <row r="46" spans="1:7" ht="15.75" x14ac:dyDescent="0.2">
      <c r="E46" s="138"/>
      <c r="G46" s="138"/>
    </row>
    <row r="47" spans="1:7" x14ac:dyDescent="0.2">
      <c r="A47" s="277"/>
    </row>
    <row r="48" spans="1:7" x14ac:dyDescent="0.2">
      <c r="A48" s="277"/>
    </row>
    <row r="49" spans="1:8" x14ac:dyDescent="0.2">
      <c r="A49" s="277"/>
    </row>
    <row r="50" spans="1:8" x14ac:dyDescent="0.2">
      <c r="A50" s="277"/>
    </row>
    <row r="51" spans="1:8" x14ac:dyDescent="0.2">
      <c r="A51" s="277"/>
    </row>
    <row r="52" spans="1:8" x14ac:dyDescent="0.2">
      <c r="A52" s="277"/>
    </row>
    <row r="53" spans="1:8" x14ac:dyDescent="0.2">
      <c r="A53" s="277"/>
    </row>
    <row r="54" spans="1:8" x14ac:dyDescent="0.2">
      <c r="A54" s="277"/>
    </row>
    <row r="55" spans="1:8" ht="15.75" x14ac:dyDescent="0.2">
      <c r="A55" s="278"/>
      <c r="E55" s="139"/>
      <c r="G55" s="139"/>
    </row>
    <row r="56" spans="1:8" ht="15.75" x14ac:dyDescent="0.2">
      <c r="B56" s="175"/>
      <c r="D56" s="135"/>
      <c r="F56" s="175"/>
      <c r="G56" s="135"/>
    </row>
    <row r="57" spans="1:8" ht="12.75" x14ac:dyDescent="0.2">
      <c r="B57" s="149"/>
      <c r="F57" s="264"/>
    </row>
    <row r="60" spans="1:8" ht="15.95" customHeight="1" x14ac:dyDescent="0.2">
      <c r="A60" s="79" t="s">
        <v>102</v>
      </c>
      <c r="B60" s="77"/>
      <c r="C60" s="433" t="str">
        <f>Budget!A4</f>
        <v>I</v>
      </c>
      <c r="D60" s="380"/>
      <c r="E60" s="399" t="s">
        <v>103</v>
      </c>
      <c r="F60" s="399"/>
      <c r="G60" s="137">
        <f>Budget!$G$5</f>
        <v>15600</v>
      </c>
      <c r="H60" s="63"/>
    </row>
    <row r="61" spans="1:8" ht="15.95" customHeight="1" x14ac:dyDescent="0.2">
      <c r="A61" s="79" t="str">
        <f>Budget!B3</f>
        <v>CP</v>
      </c>
      <c r="B61" s="77"/>
      <c r="C61" s="433">
        <f>Budget!B4</f>
        <v>70</v>
      </c>
      <c r="D61" s="380"/>
      <c r="E61" s="399" t="s">
        <v>104</v>
      </c>
      <c r="F61" s="399"/>
      <c r="G61" s="137">
        <f>IF(CB!G6&gt;0,CB!G6,-CB!H6)</f>
        <v>0</v>
      </c>
      <c r="H61" s="63"/>
    </row>
    <row r="62" spans="1:8" ht="15.95" customHeight="1" x14ac:dyDescent="0.2">
      <c r="A62" s="79" t="str">
        <f>Budget!C3</f>
        <v>CD</v>
      </c>
      <c r="B62" s="77"/>
      <c r="C62" s="433">
        <f>Budget!C5</f>
        <v>701</v>
      </c>
      <c r="D62" s="380"/>
      <c r="E62" s="399" t="s">
        <v>105</v>
      </c>
      <c r="F62" s="399"/>
      <c r="G62" s="137">
        <f>SUM(G60:G61)</f>
        <v>15600</v>
      </c>
      <c r="H62" s="63"/>
    </row>
    <row r="63" spans="1:8" ht="15.95" customHeight="1" x14ac:dyDescent="0.2">
      <c r="A63" s="79" t="s">
        <v>135</v>
      </c>
      <c r="B63" s="77"/>
      <c r="C63" s="434"/>
      <c r="D63" s="61"/>
      <c r="E63" s="61"/>
      <c r="F63" s="61"/>
      <c r="G63" s="61"/>
      <c r="H63" s="61"/>
    </row>
    <row r="64" spans="1:8" x14ac:dyDescent="0.2">
      <c r="A64" s="56"/>
      <c r="B64" s="64"/>
      <c r="C64" s="375"/>
      <c r="D64" s="61"/>
      <c r="E64" s="61"/>
      <c r="F64" s="61"/>
      <c r="G64" s="61"/>
      <c r="H64" s="61"/>
    </row>
    <row r="65" spans="1:8" s="264" customFormat="1" ht="27" customHeight="1" x14ac:dyDescent="0.2">
      <c r="A65" s="265" t="s">
        <v>254</v>
      </c>
      <c r="B65" s="266"/>
      <c r="C65" s="435" t="str">
        <f>Budget!D5</f>
        <v>Certificat et attestation de scolarité; fiche de transfert</v>
      </c>
      <c r="D65" s="254"/>
      <c r="E65" s="254"/>
      <c r="F65" s="149"/>
      <c r="G65" s="149"/>
      <c r="H65" s="149"/>
    </row>
    <row r="66" spans="1:8" ht="24.95" customHeight="1" x14ac:dyDescent="0.2">
      <c r="A66" s="54" t="s">
        <v>106</v>
      </c>
      <c r="B66" s="59" t="s">
        <v>107</v>
      </c>
      <c r="C66" s="397" t="s">
        <v>108</v>
      </c>
      <c r="D66" s="65" t="s">
        <v>109</v>
      </c>
      <c r="E66" s="59" t="s">
        <v>110</v>
      </c>
      <c r="F66" s="59" t="s">
        <v>111</v>
      </c>
      <c r="G66" s="65" t="s">
        <v>112</v>
      </c>
      <c r="H66" s="61"/>
    </row>
    <row r="67" spans="1:8" ht="17.100000000000001" customHeight="1" x14ac:dyDescent="0.2">
      <c r="A67" s="557"/>
      <c r="B67" s="66"/>
      <c r="C67" s="374"/>
      <c r="D67" s="66"/>
      <c r="E67" s="65">
        <f>D67</f>
        <v>0</v>
      </c>
      <c r="F67" s="65">
        <f>G62-E67</f>
        <v>15600</v>
      </c>
      <c r="G67" s="148"/>
      <c r="H67" s="61"/>
    </row>
    <row r="68" spans="1:8" ht="17.100000000000001" customHeight="1" x14ac:dyDescent="0.2">
      <c r="A68" s="557"/>
      <c r="B68" s="66"/>
      <c r="C68" s="374"/>
      <c r="D68" s="66"/>
      <c r="E68" s="65">
        <f>SUM(E67,D68)</f>
        <v>0</v>
      </c>
      <c r="F68" s="65">
        <f>F67-D68</f>
        <v>15600</v>
      </c>
      <c r="G68" s="148"/>
      <c r="H68" s="61"/>
    </row>
    <row r="69" spans="1:8" ht="17.100000000000001" customHeight="1" x14ac:dyDescent="0.2">
      <c r="A69" s="557"/>
      <c r="B69" s="66"/>
      <c r="C69" s="374"/>
      <c r="D69" s="66"/>
      <c r="E69" s="65">
        <f t="shared" ref="E69:E75" si="0">SUM(E68,D69)</f>
        <v>0</v>
      </c>
      <c r="F69" s="65">
        <f>F68-D69</f>
        <v>15600</v>
      </c>
      <c r="G69" s="148"/>
      <c r="H69" s="61"/>
    </row>
    <row r="70" spans="1:8" ht="17.100000000000001" customHeight="1" x14ac:dyDescent="0.2">
      <c r="A70" s="557"/>
      <c r="B70" s="66"/>
      <c r="C70" s="374"/>
      <c r="D70" s="66"/>
      <c r="E70" s="65">
        <f t="shared" si="0"/>
        <v>0</v>
      </c>
      <c r="F70" s="65">
        <f t="shared" ref="F70:F75" si="1">F69-D70</f>
        <v>15600</v>
      </c>
      <c r="G70" s="148"/>
      <c r="H70" s="61"/>
    </row>
    <row r="71" spans="1:8" ht="17.100000000000001" customHeight="1" x14ac:dyDescent="0.2">
      <c r="A71" s="557"/>
      <c r="B71" s="66"/>
      <c r="C71" s="374"/>
      <c r="D71" s="66"/>
      <c r="E71" s="65">
        <f t="shared" si="0"/>
        <v>0</v>
      </c>
      <c r="F71" s="65">
        <f t="shared" si="1"/>
        <v>15600</v>
      </c>
      <c r="G71" s="148"/>
      <c r="H71" s="61"/>
    </row>
    <row r="72" spans="1:8" ht="17.100000000000001" customHeight="1" x14ac:dyDescent="0.2">
      <c r="A72" s="557"/>
      <c r="B72" s="66"/>
      <c r="C72" s="374"/>
      <c r="D72" s="66"/>
      <c r="E72" s="65">
        <f t="shared" si="0"/>
        <v>0</v>
      </c>
      <c r="F72" s="65">
        <f t="shared" si="1"/>
        <v>15600</v>
      </c>
      <c r="G72" s="148"/>
      <c r="H72" s="61"/>
    </row>
    <row r="73" spans="1:8" ht="17.100000000000001" customHeight="1" x14ac:dyDescent="0.2">
      <c r="A73" s="557"/>
      <c r="B73" s="66"/>
      <c r="C73" s="374"/>
      <c r="D73" s="66"/>
      <c r="E73" s="65">
        <f t="shared" si="0"/>
        <v>0</v>
      </c>
      <c r="F73" s="65">
        <f t="shared" si="1"/>
        <v>15600</v>
      </c>
      <c r="G73" s="148"/>
      <c r="H73" s="61"/>
    </row>
    <row r="74" spans="1:8" ht="17.100000000000001" customHeight="1" x14ac:dyDescent="0.2">
      <c r="A74" s="557"/>
      <c r="B74" s="66"/>
      <c r="C74" s="374"/>
      <c r="D74" s="66"/>
      <c r="E74" s="65">
        <f t="shared" si="0"/>
        <v>0</v>
      </c>
      <c r="F74" s="65">
        <f t="shared" si="1"/>
        <v>15600</v>
      </c>
      <c r="G74" s="148"/>
      <c r="H74" s="61"/>
    </row>
    <row r="75" spans="1:8" ht="17.100000000000001" customHeight="1" x14ac:dyDescent="0.2">
      <c r="A75" s="557"/>
      <c r="B75" s="66"/>
      <c r="C75" s="374"/>
      <c r="D75" s="66"/>
      <c r="E75" s="65">
        <f t="shared" si="0"/>
        <v>0</v>
      </c>
      <c r="F75" s="65">
        <f t="shared" si="1"/>
        <v>15600</v>
      </c>
      <c r="G75" s="148"/>
      <c r="H75" s="61"/>
    </row>
    <row r="76" spans="1:8" ht="17.100000000000001" customHeight="1" x14ac:dyDescent="0.2">
      <c r="A76" s="9"/>
      <c r="B76" s="61"/>
      <c r="C76" s="371"/>
      <c r="D76" s="61"/>
      <c r="E76" s="61"/>
      <c r="F76" s="61"/>
      <c r="G76" s="61"/>
      <c r="H76" s="61"/>
    </row>
    <row r="77" spans="1:8" ht="17.100000000000001" customHeight="1" x14ac:dyDescent="0.2">
      <c r="E77" s="68"/>
      <c r="F77" s="75" t="s">
        <v>122</v>
      </c>
      <c r="G77" s="75" t="s">
        <v>115</v>
      </c>
      <c r="H77" s="61"/>
    </row>
    <row r="78" spans="1:8" ht="17.100000000000001" customHeight="1" x14ac:dyDescent="0.2">
      <c r="A78" s="62"/>
      <c r="B78" s="12"/>
      <c r="D78" s="514" t="str">
        <f>A62</f>
        <v>CD</v>
      </c>
      <c r="E78" s="513">
        <f>C62</f>
        <v>701</v>
      </c>
      <c r="F78" s="76">
        <f>G62</f>
        <v>15600</v>
      </c>
      <c r="G78" s="76">
        <f>E75</f>
        <v>0</v>
      </c>
      <c r="H78" s="61"/>
    </row>
    <row r="79" spans="1:8" x14ac:dyDescent="0.2">
      <c r="A79" s="62"/>
      <c r="B79" s="12"/>
      <c r="D79" s="69"/>
      <c r="E79" s="70"/>
      <c r="F79" s="70"/>
      <c r="H79" s="61"/>
    </row>
    <row r="80" spans="1:8" x14ac:dyDescent="0.2">
      <c r="A80" s="62"/>
      <c r="B80" s="12"/>
      <c r="D80" s="69"/>
      <c r="E80" s="70"/>
      <c r="F80" s="70"/>
      <c r="H80" s="61"/>
    </row>
    <row r="81" spans="1:8" x14ac:dyDescent="0.2">
      <c r="A81" s="62"/>
      <c r="B81" s="12"/>
      <c r="D81" s="69"/>
      <c r="E81" s="70"/>
      <c r="F81" s="70"/>
      <c r="H81" s="61"/>
    </row>
    <row r="82" spans="1:8" x14ac:dyDescent="0.2">
      <c r="A82" s="62"/>
      <c r="B82" s="12"/>
      <c r="D82" s="69"/>
      <c r="E82" s="70"/>
      <c r="F82" s="70"/>
      <c r="H82" s="61"/>
    </row>
    <row r="83" spans="1:8" x14ac:dyDescent="0.2">
      <c r="A83" s="62"/>
      <c r="B83" s="12"/>
      <c r="D83" s="69"/>
      <c r="E83" s="70"/>
      <c r="F83" s="70"/>
      <c r="H83" s="61"/>
    </row>
    <row r="84" spans="1:8" x14ac:dyDescent="0.2">
      <c r="A84" s="62"/>
      <c r="B84" s="12"/>
      <c r="D84" s="69"/>
      <c r="E84" s="70"/>
      <c r="F84" s="70"/>
      <c r="H84" s="61"/>
    </row>
    <row r="85" spans="1:8" x14ac:dyDescent="0.2">
      <c r="A85" s="62"/>
      <c r="B85" s="12"/>
      <c r="D85" s="69"/>
      <c r="E85" s="70"/>
      <c r="F85" s="70"/>
      <c r="H85" s="61"/>
    </row>
    <row r="86" spans="1:8" x14ac:dyDescent="0.2">
      <c r="A86" s="62"/>
      <c r="B86" s="12"/>
      <c r="D86" s="69"/>
      <c r="E86" s="70"/>
      <c r="F86" s="70"/>
      <c r="H86" s="61"/>
    </row>
    <row r="87" spans="1:8" x14ac:dyDescent="0.2">
      <c r="A87" s="62"/>
      <c r="B87" s="12"/>
      <c r="D87" s="69"/>
      <c r="E87" s="70"/>
      <c r="F87" s="70"/>
      <c r="H87" s="61"/>
    </row>
    <row r="88" spans="1:8" x14ac:dyDescent="0.2">
      <c r="A88" s="62"/>
      <c r="B88" s="12"/>
      <c r="D88" s="69"/>
      <c r="E88" s="70"/>
      <c r="F88" s="70"/>
      <c r="H88" s="61"/>
    </row>
    <row r="89" spans="1:8" x14ac:dyDescent="0.2">
      <c r="A89" s="62"/>
      <c r="B89" s="12"/>
      <c r="D89" s="69"/>
      <c r="E89" s="70"/>
      <c r="F89" s="70"/>
      <c r="H89" s="61"/>
    </row>
    <row r="90" spans="1:8" x14ac:dyDescent="0.2">
      <c r="A90" s="62"/>
      <c r="B90" s="12"/>
      <c r="D90" s="69"/>
      <c r="E90" s="70"/>
      <c r="F90" s="70"/>
      <c r="H90" s="61"/>
    </row>
    <row r="91" spans="1:8" x14ac:dyDescent="0.2">
      <c r="A91" s="62"/>
      <c r="B91" s="12"/>
      <c r="D91" s="69"/>
      <c r="E91" s="70"/>
      <c r="F91" s="70"/>
      <c r="H91" s="61"/>
    </row>
    <row r="92" spans="1:8" x14ac:dyDescent="0.2">
      <c r="A92" s="62"/>
      <c r="B92" s="12"/>
      <c r="D92" s="69"/>
      <c r="E92" s="70"/>
      <c r="F92" s="70"/>
      <c r="H92" s="61"/>
    </row>
    <row r="93" spans="1:8" x14ac:dyDescent="0.2">
      <c r="A93" s="62"/>
      <c r="B93" s="12"/>
      <c r="D93" s="69"/>
      <c r="E93" s="70"/>
      <c r="F93" s="70"/>
      <c r="H93" s="61"/>
    </row>
    <row r="94" spans="1:8" x14ac:dyDescent="0.2">
      <c r="A94" s="62"/>
      <c r="B94" s="12"/>
      <c r="D94" s="69"/>
      <c r="E94" s="70"/>
      <c r="F94" s="70"/>
      <c r="H94" s="61"/>
    </row>
    <row r="95" spans="1:8" x14ac:dyDescent="0.2">
      <c r="A95" s="62"/>
      <c r="B95" s="12"/>
      <c r="D95" s="69"/>
      <c r="E95" s="70"/>
      <c r="F95" s="70"/>
      <c r="H95" s="61"/>
    </row>
    <row r="96" spans="1:8" x14ac:dyDescent="0.2">
      <c r="A96" s="62"/>
      <c r="B96" s="12"/>
      <c r="D96" s="69"/>
      <c r="E96" s="70"/>
      <c r="F96" s="70"/>
      <c r="H96" s="61"/>
    </row>
    <row r="97" spans="1:8" x14ac:dyDescent="0.2">
      <c r="A97" s="62"/>
      <c r="B97" s="12"/>
      <c r="D97" s="69"/>
      <c r="E97" s="70"/>
      <c r="F97" s="70"/>
      <c r="H97" s="61"/>
    </row>
    <row r="98" spans="1:8" x14ac:dyDescent="0.2">
      <c r="A98" s="62"/>
      <c r="B98" s="12"/>
      <c r="D98" s="69"/>
      <c r="E98" s="70"/>
      <c r="F98" s="70"/>
      <c r="H98" s="61"/>
    </row>
    <row r="99" spans="1:8" x14ac:dyDescent="0.2">
      <c r="A99" s="62"/>
      <c r="B99" s="12"/>
      <c r="D99" s="69"/>
      <c r="E99" s="70"/>
      <c r="F99" s="70"/>
      <c r="H99" s="61"/>
    </row>
    <row r="100" spans="1:8" x14ac:dyDescent="0.2">
      <c r="A100" s="62"/>
      <c r="B100" s="12"/>
      <c r="D100" s="69"/>
      <c r="E100" s="70"/>
      <c r="F100" s="70"/>
      <c r="H100" s="61"/>
    </row>
    <row r="101" spans="1:8" x14ac:dyDescent="0.2">
      <c r="A101" s="62"/>
      <c r="B101" s="12"/>
      <c r="D101" s="69"/>
      <c r="E101" s="70"/>
      <c r="F101" s="70"/>
      <c r="H101" s="61"/>
    </row>
    <row r="102" spans="1:8" x14ac:dyDescent="0.2">
      <c r="A102" s="62"/>
      <c r="B102" s="12"/>
      <c r="D102" s="69"/>
      <c r="E102" s="70"/>
      <c r="F102" s="70"/>
      <c r="H102" s="61"/>
    </row>
    <row r="103" spans="1:8" x14ac:dyDescent="0.2">
      <c r="A103" s="62"/>
      <c r="B103" s="12"/>
      <c r="D103" s="69"/>
      <c r="E103" s="70"/>
      <c r="F103" s="70"/>
      <c r="H103" s="61"/>
    </row>
    <row r="104" spans="1:8" x14ac:dyDescent="0.2">
      <c r="A104" s="62"/>
      <c r="B104" s="12"/>
      <c r="D104" s="69"/>
      <c r="E104" s="70"/>
      <c r="F104" s="70"/>
      <c r="H104" s="61"/>
    </row>
    <row r="105" spans="1:8" x14ac:dyDescent="0.2">
      <c r="A105" s="62"/>
      <c r="B105" s="12"/>
      <c r="D105" s="69"/>
      <c r="E105" s="70"/>
      <c r="F105" s="70"/>
      <c r="H105" s="61"/>
    </row>
    <row r="106" spans="1:8" x14ac:dyDescent="0.2">
      <c r="A106" s="62"/>
      <c r="B106" s="12"/>
      <c r="D106" s="69"/>
      <c r="E106" s="70"/>
      <c r="F106" s="70"/>
      <c r="H106" s="61"/>
    </row>
    <row r="107" spans="1:8" x14ac:dyDescent="0.2">
      <c r="A107" s="62"/>
      <c r="B107" s="12"/>
      <c r="D107" s="69"/>
      <c r="E107" s="70"/>
      <c r="F107" s="70"/>
      <c r="H107" s="61"/>
    </row>
    <row r="108" spans="1:8" x14ac:dyDescent="0.2">
      <c r="A108" s="62"/>
      <c r="B108" s="12"/>
      <c r="D108" s="69"/>
      <c r="E108" s="70"/>
      <c r="F108" s="70"/>
      <c r="H108" s="61"/>
    </row>
    <row r="109" spans="1:8" x14ac:dyDescent="0.2">
      <c r="A109" s="62"/>
      <c r="B109" s="12"/>
      <c r="D109" s="69"/>
      <c r="E109" s="70"/>
      <c r="F109" s="70"/>
      <c r="H109" s="61"/>
    </row>
    <row r="110" spans="1:8" x14ac:dyDescent="0.2">
      <c r="A110" s="62"/>
      <c r="B110" s="12"/>
      <c r="D110" s="69"/>
      <c r="E110" s="70"/>
      <c r="F110" s="70"/>
      <c r="H110" s="61"/>
    </row>
    <row r="111" spans="1:8" x14ac:dyDescent="0.2">
      <c r="A111" s="62"/>
      <c r="B111" s="12"/>
      <c r="D111" s="69"/>
      <c r="E111" s="70"/>
      <c r="F111" s="70"/>
      <c r="H111" s="61"/>
    </row>
    <row r="112" spans="1:8" x14ac:dyDescent="0.2">
      <c r="A112" s="62"/>
      <c r="B112" s="12"/>
      <c r="D112" s="69"/>
      <c r="E112" s="70"/>
      <c r="F112" s="70"/>
      <c r="H112" s="61"/>
    </row>
    <row r="113" spans="1:8" x14ac:dyDescent="0.2">
      <c r="A113" s="62"/>
      <c r="B113" s="12"/>
      <c r="D113" s="69"/>
      <c r="E113" s="70"/>
      <c r="F113" s="70"/>
      <c r="H113" s="61"/>
    </row>
    <row r="114" spans="1:8" x14ac:dyDescent="0.2">
      <c r="A114" s="62"/>
      <c r="B114" s="12"/>
      <c r="D114" s="69"/>
      <c r="E114" s="70"/>
      <c r="F114" s="70"/>
      <c r="H114" s="61"/>
    </row>
    <row r="115" spans="1:8" x14ac:dyDescent="0.2">
      <c r="A115" s="62"/>
      <c r="B115" s="12"/>
      <c r="D115" s="69"/>
      <c r="E115" s="70"/>
      <c r="F115" s="70"/>
      <c r="H115" s="61"/>
    </row>
    <row r="116" spans="1:8" x14ac:dyDescent="0.2">
      <c r="A116" s="62"/>
      <c r="B116" s="12"/>
      <c r="D116" s="69"/>
      <c r="E116" s="70"/>
      <c r="F116" s="70"/>
      <c r="H116" s="61"/>
    </row>
    <row r="117" spans="1:8" x14ac:dyDescent="0.2">
      <c r="A117" s="62"/>
      <c r="B117" s="12"/>
      <c r="D117" s="69"/>
      <c r="E117" s="70"/>
      <c r="F117" s="70"/>
      <c r="H117" s="61"/>
    </row>
    <row r="118" spans="1:8" ht="15.95" customHeight="1" x14ac:dyDescent="0.2">
      <c r="A118" s="79" t="s">
        <v>102</v>
      </c>
      <c r="B118" s="80"/>
      <c r="C118" s="433" t="str">
        <f>Budget!A4</f>
        <v>I</v>
      </c>
      <c r="D118" s="68"/>
      <c r="E118" s="399" t="s">
        <v>103</v>
      </c>
      <c r="F118" s="399"/>
      <c r="G118" s="137">
        <f>Budget!$G$6</f>
        <v>395000</v>
      </c>
      <c r="H118" s="63"/>
    </row>
    <row r="119" spans="1:8" ht="15.95" customHeight="1" x14ac:dyDescent="0.2">
      <c r="A119" s="79" t="str">
        <f>Budget!B3</f>
        <v>CP</v>
      </c>
      <c r="B119" s="80"/>
      <c r="C119" s="433">
        <f>Budget!B4</f>
        <v>70</v>
      </c>
      <c r="D119" s="68"/>
      <c r="E119" s="399" t="s">
        <v>104</v>
      </c>
      <c r="F119" s="399"/>
      <c r="G119" s="137">
        <f>IF(CB!G7&gt;0,CB!G7,-CB!H7)</f>
        <v>0</v>
      </c>
      <c r="H119" s="63"/>
    </row>
    <row r="120" spans="1:8" ht="15.95" customHeight="1" x14ac:dyDescent="0.2">
      <c r="A120" s="79" t="str">
        <f>Budget!C3</f>
        <v>CD</v>
      </c>
      <c r="B120" s="80"/>
      <c r="C120" s="433">
        <f>Budget!C6</f>
        <v>702</v>
      </c>
      <c r="D120" s="68"/>
      <c r="E120" s="399" t="s">
        <v>105</v>
      </c>
      <c r="F120" s="399"/>
      <c r="G120" s="137">
        <f>SUM(G118:G119)</f>
        <v>395000</v>
      </c>
      <c r="H120" s="63"/>
    </row>
    <row r="121" spans="1:8" ht="15.95" customHeight="1" x14ac:dyDescent="0.2">
      <c r="A121" s="79" t="str">
        <f>Budget!D3</f>
        <v>SC</v>
      </c>
      <c r="B121" s="80"/>
      <c r="C121" s="434"/>
      <c r="D121" s="61"/>
      <c r="E121" s="61"/>
      <c r="F121" s="61"/>
      <c r="G121" s="61"/>
      <c r="H121" s="61"/>
    </row>
    <row r="122" spans="1:8" x14ac:dyDescent="0.2">
      <c r="A122" s="56"/>
      <c r="B122" s="64"/>
      <c r="C122" s="375"/>
      <c r="D122" s="61"/>
      <c r="E122" s="61"/>
      <c r="F122" s="61"/>
      <c r="G122" s="61"/>
      <c r="H122" s="61"/>
    </row>
    <row r="123" spans="1:8" s="264" customFormat="1" ht="26.25" customHeight="1" x14ac:dyDescent="0.2">
      <c r="A123" s="263" t="s">
        <v>246</v>
      </c>
      <c r="B123" s="266"/>
      <c r="C123" s="435" t="str">
        <f>Budget!D6</f>
        <v xml:space="preserve">Carte d'identité scolaire 350 x 1 000F = 350 000
Photo BEPC 45 x 1 000F
</v>
      </c>
      <c r="D123" s="254"/>
      <c r="E123" s="254"/>
      <c r="F123" s="254"/>
      <c r="G123" s="254"/>
      <c r="H123" s="267"/>
    </row>
    <row r="124" spans="1:8" ht="24.95" customHeight="1" x14ac:dyDescent="0.2">
      <c r="A124" s="54" t="s">
        <v>106</v>
      </c>
      <c r="B124" s="59" t="s">
        <v>107</v>
      </c>
      <c r="C124" s="397" t="s">
        <v>108</v>
      </c>
      <c r="D124" s="65" t="s">
        <v>109</v>
      </c>
      <c r="E124" s="59" t="s">
        <v>110</v>
      </c>
      <c r="F124" s="59" t="s">
        <v>111</v>
      </c>
      <c r="G124" s="65" t="s">
        <v>112</v>
      </c>
      <c r="H124" s="61"/>
    </row>
    <row r="125" spans="1:8" ht="17.100000000000001" customHeight="1" x14ac:dyDescent="0.2">
      <c r="A125" s="557">
        <v>45918</v>
      </c>
      <c r="B125" s="66">
        <v>2</v>
      </c>
      <c r="C125" s="374" t="s">
        <v>421</v>
      </c>
      <c r="D125" s="66">
        <v>80750</v>
      </c>
      <c r="E125" s="65">
        <f>D125</f>
        <v>80750</v>
      </c>
      <c r="F125" s="65">
        <f>G120-E125</f>
        <v>314250</v>
      </c>
      <c r="G125" s="148"/>
      <c r="H125" s="61"/>
    </row>
    <row r="126" spans="1:8" ht="17.100000000000001" customHeight="1" x14ac:dyDescent="0.2">
      <c r="A126" s="557"/>
      <c r="B126" s="66"/>
      <c r="C126" s="374"/>
      <c r="D126" s="66"/>
      <c r="E126" s="65">
        <f>SUM(E125,D126)</f>
        <v>80750</v>
      </c>
      <c r="F126" s="65">
        <f>F125-D126</f>
        <v>314250</v>
      </c>
      <c r="G126" s="148"/>
      <c r="H126" s="61"/>
    </row>
    <row r="127" spans="1:8" ht="17.100000000000001" customHeight="1" x14ac:dyDescent="0.2">
      <c r="A127" s="557"/>
      <c r="B127" s="66"/>
      <c r="C127" s="374"/>
      <c r="D127" s="66"/>
      <c r="E127" s="65">
        <f t="shared" ref="E127" si="2">SUM(E126,D127)</f>
        <v>80750</v>
      </c>
      <c r="F127" s="65">
        <f t="shared" ref="F127:F132" si="3">F126-D127</f>
        <v>314250</v>
      </c>
      <c r="G127" s="148"/>
      <c r="H127" s="61"/>
    </row>
    <row r="128" spans="1:8" ht="17.100000000000001" customHeight="1" x14ac:dyDescent="0.2">
      <c r="A128" s="557"/>
      <c r="B128" s="66"/>
      <c r="C128" s="374"/>
      <c r="D128" s="66"/>
      <c r="E128" s="65">
        <f>SUM(E127,D128)</f>
        <v>80750</v>
      </c>
      <c r="F128" s="65">
        <f t="shared" si="3"/>
        <v>314250</v>
      </c>
      <c r="G128" s="148"/>
      <c r="H128" s="61"/>
    </row>
    <row r="129" spans="1:8" ht="17.100000000000001" customHeight="1" x14ac:dyDescent="0.2">
      <c r="A129" s="557"/>
      <c r="B129" s="66"/>
      <c r="C129" s="374"/>
      <c r="D129" s="66"/>
      <c r="E129" s="65">
        <f t="shared" ref="E129:E132" si="4">SUM(E128,D129)</f>
        <v>80750</v>
      </c>
      <c r="F129" s="65">
        <f t="shared" si="3"/>
        <v>314250</v>
      </c>
      <c r="G129" s="148"/>
      <c r="H129" s="61"/>
    </row>
    <row r="130" spans="1:8" ht="17.100000000000001" customHeight="1" x14ac:dyDescent="0.2">
      <c r="A130" s="557"/>
      <c r="B130" s="66"/>
      <c r="C130" s="374"/>
      <c r="D130" s="66"/>
      <c r="E130" s="65">
        <f t="shared" si="4"/>
        <v>80750</v>
      </c>
      <c r="F130" s="65">
        <f t="shared" si="3"/>
        <v>314250</v>
      </c>
      <c r="G130" s="148"/>
      <c r="H130" s="61"/>
    </row>
    <row r="131" spans="1:8" ht="17.100000000000001" customHeight="1" x14ac:dyDescent="0.2">
      <c r="A131" s="557"/>
      <c r="B131" s="66"/>
      <c r="C131" s="374"/>
      <c r="D131" s="66"/>
      <c r="E131" s="65">
        <f t="shared" si="4"/>
        <v>80750</v>
      </c>
      <c r="F131" s="65">
        <f t="shared" si="3"/>
        <v>314250</v>
      </c>
      <c r="G131" s="148"/>
      <c r="H131" s="61"/>
    </row>
    <row r="132" spans="1:8" ht="17.100000000000001" customHeight="1" x14ac:dyDescent="0.2">
      <c r="A132" s="557"/>
      <c r="B132" s="66"/>
      <c r="C132" s="374"/>
      <c r="D132" s="66"/>
      <c r="E132" s="65">
        <f t="shared" si="4"/>
        <v>80750</v>
      </c>
      <c r="F132" s="65">
        <f t="shared" si="3"/>
        <v>314250</v>
      </c>
      <c r="G132" s="148"/>
      <c r="H132" s="61"/>
    </row>
    <row r="133" spans="1:8" ht="17.100000000000001" customHeight="1" x14ac:dyDescent="0.2">
      <c r="A133" s="9"/>
      <c r="B133" s="61"/>
      <c r="C133" s="371"/>
      <c r="D133" s="61"/>
      <c r="E133" s="61"/>
      <c r="F133" s="61"/>
      <c r="G133" s="61"/>
      <c r="H133" s="61"/>
    </row>
    <row r="134" spans="1:8" ht="17.100000000000001" customHeight="1" x14ac:dyDescent="0.2">
      <c r="E134" s="68"/>
      <c r="F134" s="75" t="s">
        <v>122</v>
      </c>
      <c r="G134" s="75" t="s">
        <v>115</v>
      </c>
      <c r="H134" s="61"/>
    </row>
    <row r="135" spans="1:8" ht="17.100000000000001" customHeight="1" x14ac:dyDescent="0.2">
      <c r="A135" s="62"/>
      <c r="B135" s="12"/>
      <c r="D135" s="514" t="str">
        <f>A120</f>
        <v>CD</v>
      </c>
      <c r="E135" s="513">
        <f>C120</f>
        <v>702</v>
      </c>
      <c r="F135" s="76">
        <f>G120</f>
        <v>395000</v>
      </c>
      <c r="G135" s="76">
        <f>E132</f>
        <v>80750</v>
      </c>
      <c r="H135" s="61"/>
    </row>
    <row r="136" spans="1:8" x14ac:dyDescent="0.2">
      <c r="A136" s="62"/>
      <c r="B136" s="12"/>
      <c r="D136" s="69"/>
      <c r="E136" s="70"/>
      <c r="F136" s="70"/>
      <c r="H136" s="61"/>
    </row>
    <row r="137" spans="1:8" x14ac:dyDescent="0.2">
      <c r="A137" s="62"/>
      <c r="B137" s="12"/>
      <c r="D137" s="69"/>
      <c r="E137" s="70"/>
      <c r="F137" s="70"/>
      <c r="H137" s="61"/>
    </row>
    <row r="138" spans="1:8" x14ac:dyDescent="0.2">
      <c r="A138" s="62"/>
      <c r="B138" s="12"/>
      <c r="D138" s="69"/>
      <c r="E138" s="70"/>
      <c r="F138" s="70"/>
      <c r="H138" s="61"/>
    </row>
    <row r="139" spans="1:8" x14ac:dyDescent="0.2">
      <c r="A139" s="62"/>
      <c r="B139" s="12"/>
      <c r="D139" s="69"/>
      <c r="E139" s="70"/>
      <c r="F139" s="70"/>
      <c r="H139" s="61"/>
    </row>
    <row r="140" spans="1:8" x14ac:dyDescent="0.2">
      <c r="A140" s="62"/>
      <c r="B140" s="12"/>
      <c r="D140" s="69"/>
      <c r="E140" s="70"/>
      <c r="F140" s="70"/>
      <c r="H140" s="61"/>
    </row>
    <row r="141" spans="1:8" x14ac:dyDescent="0.2">
      <c r="A141" s="62"/>
      <c r="B141" s="12"/>
      <c r="D141" s="69"/>
      <c r="E141" s="70"/>
      <c r="F141" s="70"/>
      <c r="H141" s="61"/>
    </row>
    <row r="142" spans="1:8" x14ac:dyDescent="0.2">
      <c r="A142" s="62"/>
      <c r="B142" s="12"/>
      <c r="D142" s="69"/>
      <c r="E142" s="70"/>
      <c r="F142" s="70"/>
      <c r="H142" s="61"/>
    </row>
    <row r="143" spans="1:8" x14ac:dyDescent="0.2">
      <c r="A143" s="62"/>
      <c r="B143" s="12"/>
      <c r="D143" s="69"/>
      <c r="E143" s="70"/>
      <c r="F143" s="70"/>
      <c r="H143" s="61"/>
    </row>
    <row r="144" spans="1:8" x14ac:dyDescent="0.2">
      <c r="A144" s="62"/>
      <c r="B144" s="12"/>
      <c r="D144" s="69"/>
      <c r="E144" s="70"/>
      <c r="F144" s="70"/>
      <c r="H144" s="61"/>
    </row>
    <row r="145" spans="1:8" x14ac:dyDescent="0.2">
      <c r="A145" s="62"/>
      <c r="B145" s="12"/>
      <c r="D145" s="69"/>
      <c r="E145" s="70"/>
      <c r="F145" s="70"/>
      <c r="H145" s="61"/>
    </row>
    <row r="146" spans="1:8" x14ac:dyDescent="0.2">
      <c r="A146" s="62"/>
      <c r="B146" s="12"/>
      <c r="D146" s="69"/>
      <c r="E146" s="70"/>
      <c r="F146" s="70"/>
      <c r="H146" s="61"/>
    </row>
    <row r="147" spans="1:8" x14ac:dyDescent="0.2">
      <c r="A147" s="62"/>
      <c r="B147" s="12"/>
      <c r="D147" s="69"/>
      <c r="E147" s="70"/>
      <c r="F147" s="70"/>
      <c r="H147" s="61"/>
    </row>
    <row r="148" spans="1:8" x14ac:dyDescent="0.2">
      <c r="A148" s="62"/>
      <c r="B148" s="12"/>
      <c r="D148" s="69"/>
      <c r="E148" s="70"/>
      <c r="F148" s="70"/>
      <c r="H148" s="61"/>
    </row>
    <row r="149" spans="1:8" x14ac:dyDescent="0.2">
      <c r="A149" s="62"/>
      <c r="B149" s="12"/>
      <c r="D149" s="69"/>
      <c r="E149" s="70"/>
      <c r="F149" s="70"/>
      <c r="H149" s="61"/>
    </row>
    <row r="150" spans="1:8" x14ac:dyDescent="0.2">
      <c r="A150" s="62"/>
      <c r="B150" s="12"/>
      <c r="D150" s="69"/>
      <c r="E150" s="70"/>
      <c r="F150" s="70"/>
      <c r="H150" s="61"/>
    </row>
    <row r="151" spans="1:8" x14ac:dyDescent="0.2">
      <c r="A151" s="62"/>
      <c r="B151" s="12"/>
      <c r="D151" s="69"/>
      <c r="E151" s="70"/>
      <c r="F151" s="70"/>
      <c r="H151" s="61"/>
    </row>
    <row r="152" spans="1:8" x14ac:dyDescent="0.2">
      <c r="A152" s="62"/>
      <c r="B152" s="12"/>
      <c r="D152" s="69"/>
      <c r="E152" s="70"/>
      <c r="F152" s="70"/>
      <c r="H152" s="61"/>
    </row>
    <row r="153" spans="1:8" x14ac:dyDescent="0.2">
      <c r="A153" s="62"/>
      <c r="B153" s="12"/>
      <c r="D153" s="69"/>
      <c r="E153" s="70"/>
      <c r="F153" s="70"/>
      <c r="H153" s="61"/>
    </row>
    <row r="154" spans="1:8" x14ac:dyDescent="0.2">
      <c r="A154" s="62"/>
      <c r="B154" s="12"/>
      <c r="D154" s="69"/>
      <c r="E154" s="70"/>
      <c r="F154" s="70"/>
      <c r="H154" s="61"/>
    </row>
    <row r="155" spans="1:8" x14ac:dyDescent="0.2">
      <c r="A155" s="62"/>
      <c r="B155" s="12"/>
      <c r="D155" s="69"/>
      <c r="E155" s="70"/>
      <c r="F155" s="70"/>
      <c r="H155" s="61"/>
    </row>
    <row r="156" spans="1:8" x14ac:dyDescent="0.2">
      <c r="A156" s="62"/>
      <c r="B156" s="12"/>
      <c r="D156" s="69"/>
      <c r="E156" s="70"/>
      <c r="F156" s="70"/>
      <c r="H156" s="61"/>
    </row>
    <row r="157" spans="1:8" x14ac:dyDescent="0.2">
      <c r="A157" s="62"/>
      <c r="B157" s="12"/>
      <c r="D157" s="69"/>
      <c r="E157" s="70"/>
      <c r="F157" s="70"/>
      <c r="H157" s="61"/>
    </row>
    <row r="158" spans="1:8" x14ac:dyDescent="0.2">
      <c r="A158" s="62"/>
      <c r="B158" s="12"/>
      <c r="D158" s="69"/>
      <c r="E158" s="70"/>
      <c r="F158" s="70"/>
      <c r="H158" s="61"/>
    </row>
    <row r="159" spans="1:8" x14ac:dyDescent="0.2">
      <c r="A159" s="62"/>
      <c r="B159" s="12"/>
      <c r="D159" s="69"/>
      <c r="E159" s="70"/>
      <c r="F159" s="70"/>
      <c r="H159" s="61"/>
    </row>
    <row r="160" spans="1:8" x14ac:dyDescent="0.2">
      <c r="A160" s="62"/>
      <c r="B160" s="12"/>
      <c r="D160" s="69"/>
      <c r="E160" s="70"/>
      <c r="F160" s="70"/>
      <c r="H160" s="61"/>
    </row>
    <row r="161" spans="1:8" x14ac:dyDescent="0.2">
      <c r="A161" s="62"/>
      <c r="B161" s="12"/>
      <c r="D161" s="69"/>
      <c r="E161" s="70"/>
      <c r="F161" s="70"/>
      <c r="H161" s="61"/>
    </row>
    <row r="162" spans="1:8" x14ac:dyDescent="0.2">
      <c r="A162" s="62"/>
      <c r="B162" s="12"/>
      <c r="D162" s="69"/>
      <c r="E162" s="70"/>
      <c r="F162" s="70"/>
      <c r="H162" s="61"/>
    </row>
    <row r="163" spans="1:8" x14ac:dyDescent="0.2">
      <c r="A163" s="62"/>
      <c r="B163" s="12"/>
      <c r="D163" s="69"/>
      <c r="E163" s="70"/>
      <c r="F163" s="70"/>
      <c r="H163" s="61"/>
    </row>
    <row r="164" spans="1:8" x14ac:dyDescent="0.2">
      <c r="A164" s="62"/>
      <c r="B164" s="12"/>
      <c r="D164" s="69"/>
      <c r="E164" s="70"/>
      <c r="F164" s="70"/>
      <c r="H164" s="61"/>
    </row>
    <row r="165" spans="1:8" x14ac:dyDescent="0.2">
      <c r="A165" s="62"/>
      <c r="B165" s="12"/>
      <c r="D165" s="69"/>
      <c r="E165" s="70"/>
      <c r="F165" s="70"/>
      <c r="H165" s="61"/>
    </row>
    <row r="166" spans="1:8" x14ac:dyDescent="0.2">
      <c r="A166" s="62"/>
      <c r="B166" s="12"/>
      <c r="D166" s="69"/>
      <c r="E166" s="70"/>
      <c r="F166" s="70"/>
      <c r="H166" s="61"/>
    </row>
    <row r="167" spans="1:8" x14ac:dyDescent="0.2">
      <c r="A167" s="62"/>
      <c r="B167" s="12"/>
      <c r="D167" s="69"/>
      <c r="E167" s="70"/>
      <c r="F167" s="70"/>
      <c r="H167" s="61"/>
    </row>
    <row r="168" spans="1:8" x14ac:dyDescent="0.2">
      <c r="A168" s="62"/>
      <c r="B168" s="12"/>
      <c r="D168" s="69"/>
      <c r="E168" s="70"/>
      <c r="F168" s="70"/>
      <c r="H168" s="61"/>
    </row>
    <row r="169" spans="1:8" x14ac:dyDescent="0.2">
      <c r="A169" s="62"/>
      <c r="B169" s="12"/>
      <c r="D169" s="69"/>
      <c r="E169" s="70"/>
      <c r="F169" s="70"/>
      <c r="H169" s="61"/>
    </row>
    <row r="170" spans="1:8" x14ac:dyDescent="0.2">
      <c r="A170" s="62"/>
      <c r="B170" s="12"/>
      <c r="D170" s="69"/>
      <c r="E170" s="70"/>
      <c r="F170" s="70"/>
      <c r="H170" s="61"/>
    </row>
    <row r="171" spans="1:8" x14ac:dyDescent="0.2">
      <c r="A171" s="62"/>
      <c r="B171" s="12"/>
      <c r="D171" s="69"/>
      <c r="E171" s="70"/>
      <c r="F171" s="70"/>
      <c r="H171" s="61"/>
    </row>
    <row r="172" spans="1:8" x14ac:dyDescent="0.2">
      <c r="A172" s="62"/>
      <c r="B172" s="12"/>
      <c r="D172" s="69"/>
      <c r="E172" s="70"/>
      <c r="F172" s="70"/>
      <c r="H172" s="61"/>
    </row>
    <row r="173" spans="1:8" x14ac:dyDescent="0.2">
      <c r="A173" s="62"/>
      <c r="B173" s="12"/>
      <c r="D173" s="69"/>
      <c r="E173" s="70"/>
      <c r="F173" s="70"/>
      <c r="H173" s="61"/>
    </row>
    <row r="174" spans="1:8" x14ac:dyDescent="0.2">
      <c r="A174" s="62"/>
      <c r="B174" s="12"/>
      <c r="D174" s="69"/>
      <c r="E174" s="70"/>
      <c r="F174" s="70"/>
      <c r="H174" s="61"/>
    </row>
    <row r="175" spans="1:8" x14ac:dyDescent="0.2">
      <c r="A175" s="62"/>
      <c r="B175" s="12"/>
      <c r="D175" s="69"/>
      <c r="E175" s="70"/>
      <c r="F175" s="70"/>
      <c r="H175" s="61"/>
    </row>
    <row r="176" spans="1:8" x14ac:dyDescent="0.2">
      <c r="A176" s="62"/>
      <c r="B176" s="12"/>
      <c r="D176" s="69"/>
      <c r="E176" s="70"/>
      <c r="F176" s="70"/>
      <c r="H176" s="61"/>
    </row>
    <row r="177" spans="1:8" ht="15.95" customHeight="1" x14ac:dyDescent="0.2">
      <c r="A177" s="79" t="s">
        <v>102</v>
      </c>
      <c r="B177" s="80"/>
      <c r="C177" s="433" t="str">
        <f>Budget!A4</f>
        <v>I</v>
      </c>
      <c r="E177" s="67" t="s">
        <v>103</v>
      </c>
      <c r="F177" s="67"/>
      <c r="G177" s="137">
        <f>Budget!$F$8</f>
        <v>0</v>
      </c>
      <c r="H177" s="63"/>
    </row>
    <row r="178" spans="1:8" ht="15.95" customHeight="1" x14ac:dyDescent="0.2">
      <c r="A178" s="79" t="str">
        <f>Budget!B3</f>
        <v>CP</v>
      </c>
      <c r="B178" s="80"/>
      <c r="C178" s="433">
        <f>Budget!B4</f>
        <v>70</v>
      </c>
      <c r="E178" s="67" t="s">
        <v>104</v>
      </c>
      <c r="F178" s="67"/>
      <c r="G178" s="137">
        <f>IF(CB!G9&gt;0,CB!G9,-CB!H9)</f>
        <v>0</v>
      </c>
      <c r="H178" s="63"/>
    </row>
    <row r="179" spans="1:8" ht="15.95" customHeight="1" x14ac:dyDescent="0.2">
      <c r="A179" s="79" t="str">
        <f>Budget!C3</f>
        <v>CD</v>
      </c>
      <c r="B179" s="80"/>
      <c r="C179" s="433">
        <f>Budget!C7</f>
        <v>709</v>
      </c>
      <c r="E179" s="67" t="s">
        <v>105</v>
      </c>
      <c r="F179" s="67"/>
      <c r="G179" s="137">
        <f>SUM(G177:G178)</f>
        <v>0</v>
      </c>
      <c r="H179" s="63"/>
    </row>
    <row r="180" spans="1:8" ht="15.95" customHeight="1" x14ac:dyDescent="0.2">
      <c r="A180" s="79" t="str">
        <f>Budget!D3</f>
        <v>SC</v>
      </c>
      <c r="B180" s="80"/>
      <c r="C180" s="433">
        <f>Budget!D8</f>
        <v>7090</v>
      </c>
      <c r="D180" s="61"/>
      <c r="E180" s="61"/>
      <c r="F180" s="61"/>
      <c r="G180" s="61"/>
      <c r="H180" s="61"/>
    </row>
    <row r="181" spans="1:8" x14ac:dyDescent="0.2">
      <c r="A181" s="9"/>
      <c r="B181" s="61"/>
      <c r="C181" s="371"/>
      <c r="D181" s="61"/>
      <c r="E181" s="61"/>
      <c r="F181" s="61"/>
      <c r="G181" s="61"/>
      <c r="H181" s="61"/>
    </row>
    <row r="182" spans="1:8" s="264" customFormat="1" ht="26.25" customHeight="1" x14ac:dyDescent="0.2">
      <c r="A182" s="262" t="s">
        <v>254</v>
      </c>
      <c r="B182" s="254"/>
      <c r="C182" s="436">
        <f>Budget!E8</f>
        <v>0</v>
      </c>
      <c r="D182" s="254"/>
      <c r="E182" s="254"/>
      <c r="F182" s="149"/>
      <c r="G182" s="149"/>
      <c r="H182" s="149"/>
    </row>
    <row r="183" spans="1:8" ht="24.95" customHeight="1" x14ac:dyDescent="0.2">
      <c r="A183" s="54" t="s">
        <v>106</v>
      </c>
      <c r="B183" s="59" t="s">
        <v>107</v>
      </c>
      <c r="C183" s="397" t="s">
        <v>108</v>
      </c>
      <c r="D183" s="65" t="s">
        <v>109</v>
      </c>
      <c r="E183" s="59" t="s">
        <v>110</v>
      </c>
      <c r="F183" s="59" t="s">
        <v>111</v>
      </c>
      <c r="G183" s="65" t="s">
        <v>112</v>
      </c>
      <c r="H183" s="61"/>
    </row>
    <row r="184" spans="1:8" ht="17.100000000000001" customHeight="1" x14ac:dyDescent="0.2">
      <c r="A184" s="557"/>
      <c r="B184" s="66"/>
      <c r="C184" s="374"/>
      <c r="D184" s="66"/>
      <c r="E184" s="65">
        <f>D184</f>
        <v>0</v>
      </c>
      <c r="F184" s="65">
        <f>G179-D184</f>
        <v>0</v>
      </c>
      <c r="G184" s="148"/>
      <c r="H184" s="61"/>
    </row>
    <row r="185" spans="1:8" ht="17.100000000000001" customHeight="1" x14ac:dyDescent="0.2">
      <c r="A185" s="557"/>
      <c r="B185" s="66"/>
      <c r="C185" s="374"/>
      <c r="D185" s="66"/>
      <c r="E185" s="65">
        <f>SUM(E184,D185)</f>
        <v>0</v>
      </c>
      <c r="F185" s="65">
        <f>F184-D185</f>
        <v>0</v>
      </c>
      <c r="G185" s="148"/>
      <c r="H185" s="61"/>
    </row>
    <row r="186" spans="1:8" ht="17.100000000000001" customHeight="1" x14ac:dyDescent="0.2">
      <c r="A186" s="557"/>
      <c r="B186" s="66"/>
      <c r="C186" s="374"/>
      <c r="D186" s="66"/>
      <c r="E186" s="65">
        <f>SUM(E185,D186)</f>
        <v>0</v>
      </c>
      <c r="F186" s="65">
        <f>F185-D186</f>
        <v>0</v>
      </c>
      <c r="G186" s="148"/>
      <c r="H186" s="61"/>
    </row>
    <row r="187" spans="1:8" ht="17.100000000000001" customHeight="1" x14ac:dyDescent="0.2">
      <c r="A187" s="9"/>
      <c r="B187" s="61"/>
      <c r="C187" s="371"/>
      <c r="D187" s="61"/>
      <c r="E187" s="61"/>
      <c r="F187" s="61"/>
      <c r="G187" s="61"/>
      <c r="H187" s="61"/>
    </row>
    <row r="188" spans="1:8" ht="17.100000000000001" customHeight="1" x14ac:dyDescent="0.2">
      <c r="E188" s="68"/>
      <c r="F188" s="75" t="s">
        <v>122</v>
      </c>
      <c r="G188" s="75" t="s">
        <v>115</v>
      </c>
    </row>
    <row r="189" spans="1:8" ht="17.100000000000001" customHeight="1" x14ac:dyDescent="0.2">
      <c r="A189" s="62"/>
      <c r="B189" s="12"/>
      <c r="D189" s="514" t="str">
        <f>A180</f>
        <v>SC</v>
      </c>
      <c r="E189" s="515">
        <f>C180</f>
        <v>7090</v>
      </c>
      <c r="F189" s="76">
        <f>G179</f>
        <v>0</v>
      </c>
      <c r="G189" s="76">
        <f>E186</f>
        <v>0</v>
      </c>
    </row>
    <row r="190" spans="1:8" ht="13.5" customHeight="1" x14ac:dyDescent="0.2">
      <c r="A190" s="62"/>
      <c r="B190" s="12"/>
      <c r="D190" s="517" t="str">
        <f>A179</f>
        <v>CD</v>
      </c>
      <c r="E190" s="518">
        <f>C179</f>
        <v>709</v>
      </c>
      <c r="F190" s="76">
        <f>G179</f>
        <v>0</v>
      </c>
      <c r="G190" s="76">
        <f>E186</f>
        <v>0</v>
      </c>
    </row>
    <row r="191" spans="1:8" ht="13.5" customHeight="1" x14ac:dyDescent="0.2">
      <c r="A191" s="62"/>
      <c r="B191" s="12"/>
      <c r="D191" s="517" t="str">
        <f>A178</f>
        <v>CP</v>
      </c>
      <c r="E191" s="518">
        <f>C178</f>
        <v>70</v>
      </c>
      <c r="F191" s="76">
        <f>SUM(F78,F135,F190)</f>
        <v>410600</v>
      </c>
      <c r="G191" s="76">
        <f>SUM(G78,G135,G190)</f>
        <v>80750</v>
      </c>
    </row>
    <row r="192" spans="1:8" ht="13.5" customHeight="1" x14ac:dyDescent="0.2">
      <c r="A192" s="62"/>
      <c r="B192" s="12"/>
      <c r="D192" s="69"/>
      <c r="E192" s="70"/>
      <c r="F192" s="70"/>
    </row>
    <row r="193" spans="1:6" ht="13.5" customHeight="1" x14ac:dyDescent="0.2">
      <c r="A193" s="62"/>
      <c r="B193" s="12"/>
      <c r="D193" s="69"/>
      <c r="E193" s="70"/>
      <c r="F193" s="70"/>
    </row>
    <row r="194" spans="1:6" ht="13.5" customHeight="1" x14ac:dyDescent="0.2">
      <c r="A194" s="62"/>
      <c r="B194" s="12"/>
      <c r="D194" s="69"/>
      <c r="E194" s="70"/>
      <c r="F194" s="70"/>
    </row>
    <row r="195" spans="1:6" ht="13.5" customHeight="1" x14ac:dyDescent="0.2">
      <c r="A195" s="62"/>
      <c r="B195" s="12"/>
      <c r="D195" s="69"/>
      <c r="E195" s="70"/>
      <c r="F195" s="70"/>
    </row>
    <row r="196" spans="1:6" ht="13.5" customHeight="1" x14ac:dyDescent="0.2">
      <c r="A196" s="62"/>
      <c r="B196" s="12"/>
      <c r="D196" s="69"/>
      <c r="E196" s="70"/>
      <c r="F196" s="70"/>
    </row>
    <row r="197" spans="1:6" ht="13.5" customHeight="1" x14ac:dyDescent="0.2">
      <c r="A197" s="62"/>
      <c r="B197" s="12"/>
      <c r="D197" s="69"/>
      <c r="E197" s="70"/>
      <c r="F197" s="70"/>
    </row>
    <row r="198" spans="1:6" ht="13.5" customHeight="1" x14ac:dyDescent="0.2">
      <c r="A198" s="62"/>
      <c r="B198" s="12"/>
      <c r="D198" s="69"/>
      <c r="E198" s="70"/>
      <c r="F198" s="70"/>
    </row>
    <row r="199" spans="1:6" ht="13.5" customHeight="1" x14ac:dyDescent="0.2">
      <c r="A199" s="62"/>
      <c r="B199" s="12"/>
      <c r="D199" s="69"/>
      <c r="E199" s="70"/>
      <c r="F199" s="70"/>
    </row>
    <row r="200" spans="1:6" ht="13.5" customHeight="1" x14ac:dyDescent="0.2">
      <c r="A200" s="62"/>
      <c r="B200" s="12"/>
      <c r="D200" s="69"/>
      <c r="E200" s="70"/>
      <c r="F200" s="70"/>
    </row>
    <row r="201" spans="1:6" ht="13.5" customHeight="1" x14ac:dyDescent="0.2">
      <c r="A201" s="62"/>
      <c r="B201" s="12"/>
      <c r="D201" s="69"/>
      <c r="E201" s="70"/>
      <c r="F201" s="70"/>
    </row>
    <row r="202" spans="1:6" ht="13.5" customHeight="1" x14ac:dyDescent="0.2">
      <c r="A202" s="62"/>
      <c r="B202" s="12"/>
      <c r="D202" s="69"/>
      <c r="E202" s="70"/>
      <c r="F202" s="70"/>
    </row>
    <row r="203" spans="1:6" ht="13.5" customHeight="1" x14ac:dyDescent="0.2">
      <c r="A203" s="62"/>
      <c r="B203" s="12"/>
      <c r="D203" s="69"/>
      <c r="E203" s="70"/>
      <c r="F203" s="70"/>
    </row>
    <row r="204" spans="1:6" ht="13.5" customHeight="1" x14ac:dyDescent="0.2">
      <c r="A204" s="62"/>
      <c r="B204" s="12"/>
      <c r="D204" s="69"/>
      <c r="E204" s="70"/>
      <c r="F204" s="70"/>
    </row>
    <row r="205" spans="1:6" ht="13.5" customHeight="1" x14ac:dyDescent="0.2">
      <c r="A205" s="62"/>
      <c r="B205" s="12"/>
      <c r="D205" s="69"/>
      <c r="E205" s="70"/>
      <c r="F205" s="70"/>
    </row>
    <row r="206" spans="1:6" ht="13.5" customHeight="1" x14ac:dyDescent="0.2">
      <c r="A206" s="62"/>
      <c r="B206" s="12"/>
      <c r="D206" s="69"/>
      <c r="E206" s="70"/>
      <c r="F206" s="70"/>
    </row>
    <row r="207" spans="1:6" ht="13.5" customHeight="1" x14ac:dyDescent="0.2">
      <c r="A207" s="62"/>
      <c r="B207" s="12"/>
      <c r="D207" s="69"/>
      <c r="E207" s="70"/>
      <c r="F207" s="70"/>
    </row>
    <row r="208" spans="1:6" ht="13.5" customHeight="1" x14ac:dyDescent="0.2">
      <c r="A208" s="62"/>
      <c r="B208" s="12"/>
      <c r="D208" s="69"/>
      <c r="E208" s="70"/>
      <c r="F208" s="70"/>
    </row>
    <row r="209" spans="1:6" ht="13.5" customHeight="1" x14ac:dyDescent="0.2">
      <c r="A209" s="62"/>
      <c r="B209" s="12"/>
      <c r="D209" s="69"/>
      <c r="E209" s="70"/>
      <c r="F209" s="70"/>
    </row>
    <row r="210" spans="1:6" ht="13.5" customHeight="1" x14ac:dyDescent="0.2">
      <c r="A210" s="62"/>
      <c r="B210" s="12"/>
      <c r="D210" s="69"/>
      <c r="E210" s="70"/>
      <c r="F210" s="70"/>
    </row>
    <row r="211" spans="1:6" ht="13.5" customHeight="1" x14ac:dyDescent="0.2">
      <c r="A211" s="62"/>
      <c r="B211" s="12"/>
      <c r="D211" s="69"/>
      <c r="E211" s="70"/>
      <c r="F211" s="70"/>
    </row>
    <row r="212" spans="1:6" ht="13.5" customHeight="1" x14ac:dyDescent="0.2">
      <c r="A212" s="62"/>
      <c r="B212" s="12"/>
      <c r="D212" s="69"/>
      <c r="E212" s="70"/>
      <c r="F212" s="70"/>
    </row>
    <row r="213" spans="1:6" ht="13.5" customHeight="1" x14ac:dyDescent="0.2">
      <c r="A213" s="62"/>
      <c r="B213" s="12"/>
      <c r="D213" s="69"/>
      <c r="E213" s="70"/>
      <c r="F213" s="70"/>
    </row>
    <row r="214" spans="1:6" ht="13.5" customHeight="1" x14ac:dyDescent="0.2">
      <c r="A214" s="62"/>
      <c r="B214" s="12"/>
      <c r="D214" s="69"/>
      <c r="E214" s="70"/>
      <c r="F214" s="70"/>
    </row>
    <row r="215" spans="1:6" ht="13.5" customHeight="1" x14ac:dyDescent="0.2">
      <c r="A215" s="62"/>
      <c r="B215" s="12"/>
      <c r="D215" s="69"/>
      <c r="E215" s="70"/>
      <c r="F215" s="70"/>
    </row>
    <row r="216" spans="1:6" ht="13.5" customHeight="1" x14ac:dyDescent="0.2">
      <c r="A216" s="62"/>
      <c r="B216" s="12"/>
      <c r="D216" s="69"/>
      <c r="E216" s="70"/>
      <c r="F216" s="70"/>
    </row>
    <row r="217" spans="1:6" ht="13.5" customHeight="1" x14ac:dyDescent="0.2">
      <c r="A217" s="62"/>
      <c r="B217" s="12"/>
      <c r="D217" s="69"/>
      <c r="E217" s="70"/>
      <c r="F217" s="70"/>
    </row>
    <row r="218" spans="1:6" ht="13.5" customHeight="1" x14ac:dyDescent="0.2">
      <c r="A218" s="62"/>
      <c r="B218" s="12"/>
      <c r="D218" s="69"/>
      <c r="E218" s="70"/>
      <c r="F218" s="70"/>
    </row>
    <row r="219" spans="1:6" ht="13.5" customHeight="1" x14ac:dyDescent="0.2">
      <c r="A219" s="62"/>
      <c r="B219" s="12"/>
      <c r="D219" s="69"/>
      <c r="E219" s="70"/>
      <c r="F219" s="70"/>
    </row>
    <row r="220" spans="1:6" ht="13.5" customHeight="1" x14ac:dyDescent="0.2">
      <c r="A220" s="62"/>
      <c r="B220" s="12"/>
      <c r="D220" s="69"/>
      <c r="E220" s="70"/>
      <c r="F220" s="70"/>
    </row>
    <row r="221" spans="1:6" ht="13.5" customHeight="1" x14ac:dyDescent="0.2">
      <c r="A221" s="62"/>
      <c r="B221" s="12"/>
      <c r="D221" s="69"/>
      <c r="E221" s="70"/>
      <c r="F221" s="70"/>
    </row>
    <row r="222" spans="1:6" ht="13.5" customHeight="1" x14ac:dyDescent="0.2">
      <c r="A222" s="62"/>
      <c r="B222" s="12"/>
      <c r="D222" s="69"/>
      <c r="E222" s="70"/>
      <c r="F222" s="70"/>
    </row>
    <row r="223" spans="1:6" ht="13.5" customHeight="1" x14ac:dyDescent="0.2">
      <c r="A223" s="62"/>
      <c r="B223" s="12"/>
      <c r="D223" s="69"/>
      <c r="E223" s="70"/>
      <c r="F223" s="70"/>
    </row>
    <row r="224" spans="1:6" ht="13.5" customHeight="1" x14ac:dyDescent="0.2">
      <c r="A224" s="62"/>
      <c r="B224" s="12"/>
      <c r="D224" s="69"/>
      <c r="E224" s="70"/>
      <c r="F224" s="70"/>
    </row>
    <row r="225" spans="1:7" ht="13.5" customHeight="1" x14ac:dyDescent="0.2">
      <c r="A225" s="62"/>
      <c r="B225" s="12"/>
      <c r="D225" s="69"/>
      <c r="E225" s="70"/>
      <c r="F225" s="70"/>
    </row>
    <row r="226" spans="1:7" ht="13.5" customHeight="1" x14ac:dyDescent="0.2">
      <c r="A226" s="62"/>
      <c r="B226" s="12"/>
      <c r="D226" s="69"/>
      <c r="E226" s="70"/>
      <c r="F226" s="70"/>
    </row>
    <row r="227" spans="1:7" ht="13.5" customHeight="1" x14ac:dyDescent="0.2">
      <c r="A227" s="62"/>
      <c r="B227" s="12"/>
      <c r="D227" s="69"/>
      <c r="E227" s="70"/>
      <c r="F227" s="70"/>
    </row>
    <row r="228" spans="1:7" ht="13.5" customHeight="1" x14ac:dyDescent="0.2">
      <c r="A228" s="62"/>
      <c r="B228" s="12"/>
      <c r="D228" s="69"/>
      <c r="E228" s="70"/>
      <c r="F228" s="70"/>
    </row>
    <row r="229" spans="1:7" ht="13.5" customHeight="1" x14ac:dyDescent="0.2">
      <c r="A229" s="62"/>
      <c r="B229" s="12"/>
      <c r="D229" s="69"/>
      <c r="E229" s="70"/>
      <c r="F229" s="70"/>
    </row>
    <row r="230" spans="1:7" ht="13.5" customHeight="1" x14ac:dyDescent="0.2">
      <c r="A230" s="62"/>
      <c r="B230" s="12"/>
      <c r="D230" s="69"/>
      <c r="E230" s="70"/>
      <c r="F230" s="70"/>
    </row>
    <row r="231" spans="1:7" ht="13.5" customHeight="1" x14ac:dyDescent="0.2">
      <c r="A231" s="62"/>
      <c r="B231" s="12"/>
      <c r="D231" s="69"/>
      <c r="E231" s="70"/>
      <c r="F231" s="70"/>
    </row>
    <row r="232" spans="1:7" ht="15.95" customHeight="1" x14ac:dyDescent="0.2">
      <c r="A232" s="79" t="s">
        <v>102</v>
      </c>
      <c r="B232" s="80"/>
      <c r="C232" s="433" t="str">
        <f>Budget!A10</f>
        <v>II</v>
      </c>
      <c r="E232" s="67" t="s">
        <v>103</v>
      </c>
      <c r="F232" s="67"/>
      <c r="G232" s="137" t="str">
        <f>Budget!F12</f>
        <v>PM</v>
      </c>
    </row>
    <row r="233" spans="1:7" ht="15.95" customHeight="1" x14ac:dyDescent="0.2">
      <c r="A233" s="79" t="str">
        <f>Budget!B3</f>
        <v>CP</v>
      </c>
      <c r="B233" s="80"/>
      <c r="C233" s="433">
        <f>Budget!B10</f>
        <v>71</v>
      </c>
      <c r="E233" s="67" t="s">
        <v>104</v>
      </c>
      <c r="F233" s="67"/>
      <c r="G233" s="137">
        <f>IF(CB!G13&gt;0,CB!G13,-CB!H13)</f>
        <v>0</v>
      </c>
    </row>
    <row r="234" spans="1:7" ht="15.95" customHeight="1" x14ac:dyDescent="0.2">
      <c r="A234" s="79" t="str">
        <f>Budget!C3</f>
        <v>CD</v>
      </c>
      <c r="B234" s="80"/>
      <c r="C234" s="433">
        <f>Budget!C11</f>
        <v>712</v>
      </c>
      <c r="E234" s="67" t="s">
        <v>105</v>
      </c>
      <c r="F234" s="67"/>
      <c r="G234" s="137">
        <f>SUM(G232:G233)</f>
        <v>0</v>
      </c>
    </row>
    <row r="235" spans="1:7" ht="15.95" customHeight="1" x14ac:dyDescent="0.2">
      <c r="A235" s="79" t="str">
        <f>Budget!D3</f>
        <v>SC</v>
      </c>
      <c r="B235" s="80"/>
      <c r="C235" s="433">
        <f>Budget!D12</f>
        <v>7121</v>
      </c>
      <c r="D235" s="61"/>
      <c r="E235" s="61"/>
      <c r="F235" s="61"/>
      <c r="G235" s="61"/>
    </row>
    <row r="236" spans="1:7" ht="13.5" customHeight="1" x14ac:dyDescent="0.2">
      <c r="A236" s="9"/>
      <c r="B236" s="61"/>
      <c r="C236" s="371"/>
      <c r="D236" s="61"/>
      <c r="E236" s="61"/>
      <c r="F236" s="61"/>
      <c r="G236" s="61"/>
    </row>
    <row r="237" spans="1:7" s="264" customFormat="1" ht="26.25" customHeight="1" x14ac:dyDescent="0.2">
      <c r="A237" s="262" t="s">
        <v>254</v>
      </c>
      <c r="B237" s="254"/>
      <c r="C237" s="435" t="str">
        <f>Budget!E12</f>
        <v>Manifestations culturelles et sportives</v>
      </c>
      <c r="D237" s="254"/>
      <c r="E237" s="254"/>
      <c r="F237" s="149"/>
      <c r="G237" s="149"/>
    </row>
    <row r="238" spans="1:7" ht="24.95" customHeight="1" x14ac:dyDescent="0.2">
      <c r="A238" s="54" t="s">
        <v>106</v>
      </c>
      <c r="B238" s="59" t="s">
        <v>107</v>
      </c>
      <c r="C238" s="397" t="s">
        <v>108</v>
      </c>
      <c r="D238" s="65" t="s">
        <v>109</v>
      </c>
      <c r="E238" s="59" t="s">
        <v>110</v>
      </c>
      <c r="F238" s="59" t="s">
        <v>111</v>
      </c>
      <c r="G238" s="65" t="s">
        <v>112</v>
      </c>
    </row>
    <row r="239" spans="1:7" ht="17.100000000000001" customHeight="1" x14ac:dyDescent="0.2">
      <c r="A239" s="557"/>
      <c r="B239" s="66"/>
      <c r="C239" s="374"/>
      <c r="D239" s="66"/>
      <c r="E239" s="65">
        <f>D239</f>
        <v>0</v>
      </c>
      <c r="F239" s="65">
        <f>G234-D239</f>
        <v>0</v>
      </c>
      <c r="G239" s="151"/>
    </row>
    <row r="240" spans="1:7" ht="17.100000000000001" customHeight="1" x14ac:dyDescent="0.2">
      <c r="A240" s="557"/>
      <c r="B240" s="66"/>
      <c r="C240" s="374"/>
      <c r="D240" s="66"/>
      <c r="E240" s="65">
        <f>SUM(E239,D240)</f>
        <v>0</v>
      </c>
      <c r="F240" s="65">
        <f>F239-D240</f>
        <v>0</v>
      </c>
      <c r="G240" s="148"/>
    </row>
    <row r="241" spans="1:7" ht="17.100000000000001" customHeight="1" x14ac:dyDescent="0.2">
      <c r="A241" s="557"/>
      <c r="B241" s="66"/>
      <c r="C241" s="374"/>
      <c r="D241" s="66"/>
      <c r="E241" s="65">
        <f>SUM(E240,D241)</f>
        <v>0</v>
      </c>
      <c r="F241" s="65">
        <f>F240-D241</f>
        <v>0</v>
      </c>
      <c r="G241" s="148"/>
    </row>
    <row r="242" spans="1:7" ht="17.100000000000001" customHeight="1" x14ac:dyDescent="0.2">
      <c r="A242" s="557"/>
      <c r="B242" s="66"/>
      <c r="C242" s="374"/>
      <c r="D242" s="66"/>
      <c r="E242" s="65">
        <f t="shared" ref="E242:E245" si="5">SUM(E241,D242)</f>
        <v>0</v>
      </c>
      <c r="F242" s="65">
        <f t="shared" ref="F242:F245" si="6">F241-D242</f>
        <v>0</v>
      </c>
      <c r="G242" s="148"/>
    </row>
    <row r="243" spans="1:7" ht="17.100000000000001" customHeight="1" x14ac:dyDescent="0.2">
      <c r="A243" s="557"/>
      <c r="B243" s="66"/>
      <c r="C243" s="374"/>
      <c r="D243" s="66"/>
      <c r="E243" s="65">
        <f t="shared" si="5"/>
        <v>0</v>
      </c>
      <c r="F243" s="65">
        <f t="shared" si="6"/>
        <v>0</v>
      </c>
      <c r="G243" s="148"/>
    </row>
    <row r="244" spans="1:7" ht="17.100000000000001" customHeight="1" x14ac:dyDescent="0.2">
      <c r="A244" s="557"/>
      <c r="B244" s="66"/>
      <c r="C244" s="374"/>
      <c r="D244" s="66"/>
      <c r="E244" s="65">
        <f t="shared" si="5"/>
        <v>0</v>
      </c>
      <c r="F244" s="65">
        <f t="shared" si="6"/>
        <v>0</v>
      </c>
      <c r="G244" s="148"/>
    </row>
    <row r="245" spans="1:7" ht="17.100000000000001" customHeight="1" x14ac:dyDescent="0.2">
      <c r="A245" s="557"/>
      <c r="B245" s="66"/>
      <c r="C245" s="374"/>
      <c r="D245" s="66"/>
      <c r="E245" s="65">
        <f t="shared" si="5"/>
        <v>0</v>
      </c>
      <c r="F245" s="65">
        <f t="shared" si="6"/>
        <v>0</v>
      </c>
      <c r="G245" s="148"/>
    </row>
    <row r="246" spans="1:7" ht="17.100000000000001" customHeight="1" x14ac:dyDescent="0.2">
      <c r="A246" s="9"/>
      <c r="B246" s="61"/>
      <c r="C246" s="371"/>
      <c r="D246" s="61"/>
      <c r="E246" s="61"/>
      <c r="F246" s="61"/>
      <c r="G246" s="61"/>
    </row>
    <row r="247" spans="1:7" ht="17.100000000000001" customHeight="1" x14ac:dyDescent="0.2">
      <c r="E247" s="68"/>
      <c r="F247" s="75" t="s">
        <v>122</v>
      </c>
      <c r="G247" s="75" t="s">
        <v>115</v>
      </c>
    </row>
    <row r="248" spans="1:7" ht="17.100000000000001" customHeight="1" x14ac:dyDescent="0.2">
      <c r="A248" s="62"/>
      <c r="B248" s="12"/>
      <c r="D248" s="514" t="str">
        <f>A235</f>
        <v>SC</v>
      </c>
      <c r="E248" s="515">
        <f>C235</f>
        <v>7121</v>
      </c>
      <c r="F248" s="76">
        <f>G234</f>
        <v>0</v>
      </c>
      <c r="G248" s="76">
        <f>E245</f>
        <v>0</v>
      </c>
    </row>
    <row r="249" spans="1:7" ht="13.5" customHeight="1" x14ac:dyDescent="0.2">
      <c r="A249" s="62"/>
      <c r="B249" s="12"/>
      <c r="D249" s="69"/>
      <c r="E249" s="70"/>
      <c r="F249" s="70"/>
    </row>
    <row r="250" spans="1:7" ht="13.5" customHeight="1" x14ac:dyDescent="0.2">
      <c r="A250" s="62"/>
      <c r="B250" s="12"/>
      <c r="D250" s="69"/>
      <c r="E250" s="70"/>
      <c r="F250" s="70"/>
    </row>
    <row r="251" spans="1:7" ht="13.5" customHeight="1" x14ac:dyDescent="0.2">
      <c r="A251" s="62"/>
      <c r="B251" s="12"/>
      <c r="D251" s="69"/>
      <c r="E251" s="70"/>
      <c r="F251" s="70"/>
    </row>
    <row r="252" spans="1:7" ht="13.5" customHeight="1" x14ac:dyDescent="0.2">
      <c r="A252" s="62"/>
      <c r="B252" s="12"/>
      <c r="D252" s="69"/>
      <c r="E252" s="70"/>
      <c r="F252" s="70"/>
    </row>
    <row r="253" spans="1:7" ht="13.5" customHeight="1" x14ac:dyDescent="0.2">
      <c r="A253" s="62"/>
      <c r="B253" s="12"/>
      <c r="D253" s="69"/>
      <c r="E253" s="70"/>
      <c r="F253" s="70"/>
    </row>
    <row r="254" spans="1:7" ht="13.5" customHeight="1" x14ac:dyDescent="0.2">
      <c r="A254" s="62"/>
      <c r="B254" s="12"/>
      <c r="D254" s="69"/>
      <c r="E254" s="70"/>
      <c r="F254" s="70"/>
    </row>
    <row r="255" spans="1:7" ht="13.5" customHeight="1" x14ac:dyDescent="0.2">
      <c r="A255" s="62"/>
      <c r="B255" s="12"/>
      <c r="D255" s="69"/>
      <c r="E255" s="70"/>
      <c r="F255" s="70"/>
    </row>
    <row r="256" spans="1:7" ht="13.5" customHeight="1" x14ac:dyDescent="0.2">
      <c r="A256" s="62"/>
      <c r="B256" s="12"/>
      <c r="D256" s="69"/>
      <c r="E256" s="70"/>
      <c r="F256" s="70"/>
    </row>
    <row r="257" spans="1:6" ht="13.5" customHeight="1" x14ac:dyDescent="0.2">
      <c r="A257" s="62"/>
      <c r="B257" s="12"/>
      <c r="D257" s="69"/>
      <c r="E257" s="70"/>
      <c r="F257" s="70"/>
    </row>
    <row r="258" spans="1:6" ht="13.5" customHeight="1" x14ac:dyDescent="0.2">
      <c r="A258" s="62"/>
      <c r="B258" s="12"/>
      <c r="D258" s="69"/>
      <c r="E258" s="70"/>
      <c r="F258" s="70"/>
    </row>
    <row r="259" spans="1:6" ht="13.5" customHeight="1" x14ac:dyDescent="0.2">
      <c r="A259" s="62"/>
      <c r="B259" s="12"/>
      <c r="D259" s="69"/>
      <c r="E259" s="70"/>
      <c r="F259" s="70"/>
    </row>
    <row r="260" spans="1:6" ht="13.5" customHeight="1" x14ac:dyDescent="0.2">
      <c r="A260" s="62"/>
      <c r="B260" s="12"/>
      <c r="D260" s="69"/>
      <c r="E260" s="70"/>
      <c r="F260" s="70"/>
    </row>
    <row r="261" spans="1:6" ht="13.5" customHeight="1" x14ac:dyDescent="0.2">
      <c r="A261" s="62"/>
      <c r="B261" s="12"/>
      <c r="D261" s="69"/>
      <c r="E261" s="70"/>
      <c r="F261" s="70"/>
    </row>
    <row r="262" spans="1:6" ht="13.5" customHeight="1" x14ac:dyDescent="0.2">
      <c r="A262" s="62"/>
      <c r="B262" s="12"/>
      <c r="D262" s="69"/>
      <c r="E262" s="70"/>
      <c r="F262" s="70"/>
    </row>
    <row r="263" spans="1:6" ht="13.5" customHeight="1" x14ac:dyDescent="0.2">
      <c r="A263" s="62"/>
      <c r="B263" s="12"/>
      <c r="D263" s="69"/>
      <c r="E263" s="70"/>
      <c r="F263" s="70"/>
    </row>
    <row r="264" spans="1:6" ht="13.5" customHeight="1" x14ac:dyDescent="0.2">
      <c r="A264" s="62"/>
      <c r="B264" s="12"/>
      <c r="D264" s="69"/>
      <c r="E264" s="70"/>
      <c r="F264" s="70"/>
    </row>
    <row r="265" spans="1:6" ht="13.5" customHeight="1" x14ac:dyDescent="0.2">
      <c r="A265" s="62"/>
      <c r="B265" s="12"/>
      <c r="D265" s="69"/>
      <c r="E265" s="70"/>
      <c r="F265" s="70"/>
    </row>
    <row r="266" spans="1:6" ht="13.5" customHeight="1" x14ac:dyDescent="0.2">
      <c r="A266" s="62"/>
      <c r="B266" s="12"/>
      <c r="D266" s="69"/>
      <c r="E266" s="70"/>
      <c r="F266" s="70"/>
    </row>
    <row r="267" spans="1:6" ht="13.5" customHeight="1" x14ac:dyDescent="0.2">
      <c r="A267" s="62"/>
      <c r="B267" s="12"/>
      <c r="D267" s="69"/>
      <c r="E267" s="70"/>
      <c r="F267" s="70"/>
    </row>
    <row r="268" spans="1:6" ht="13.5" customHeight="1" x14ac:dyDescent="0.2">
      <c r="A268" s="62"/>
      <c r="B268" s="12"/>
      <c r="D268" s="69"/>
      <c r="E268" s="70"/>
      <c r="F268" s="70"/>
    </row>
    <row r="269" spans="1:6" ht="13.5" customHeight="1" x14ac:dyDescent="0.2">
      <c r="A269" s="62"/>
      <c r="B269" s="12"/>
      <c r="D269" s="69"/>
      <c r="E269" s="70"/>
      <c r="F269" s="70"/>
    </row>
    <row r="270" spans="1:6" ht="13.5" customHeight="1" x14ac:dyDescent="0.2">
      <c r="A270" s="62"/>
      <c r="B270" s="12"/>
      <c r="D270" s="69"/>
      <c r="E270" s="70"/>
      <c r="F270" s="70"/>
    </row>
    <row r="271" spans="1:6" ht="13.5" customHeight="1" x14ac:dyDescent="0.2">
      <c r="A271" s="62"/>
      <c r="B271" s="12"/>
      <c r="D271" s="69"/>
      <c r="E271" s="70"/>
      <c r="F271" s="70"/>
    </row>
    <row r="272" spans="1:6" ht="13.5" customHeight="1" x14ac:dyDescent="0.2">
      <c r="A272" s="62"/>
      <c r="B272" s="12"/>
      <c r="D272" s="69"/>
      <c r="E272" s="70"/>
      <c r="F272" s="70"/>
    </row>
    <row r="273" spans="1:7" ht="13.5" customHeight="1" x14ac:dyDescent="0.2">
      <c r="A273" s="62"/>
      <c r="B273" s="12"/>
      <c r="D273" s="69"/>
      <c r="E273" s="70"/>
      <c r="F273" s="70"/>
    </row>
    <row r="274" spans="1:7" ht="13.5" customHeight="1" x14ac:dyDescent="0.2">
      <c r="A274" s="62"/>
      <c r="B274" s="12"/>
      <c r="D274" s="69"/>
      <c r="E274" s="70"/>
      <c r="F274" s="70"/>
    </row>
    <row r="275" spans="1:7" ht="13.5" customHeight="1" x14ac:dyDescent="0.2">
      <c r="A275" s="62"/>
      <c r="B275" s="12"/>
      <c r="D275" s="69"/>
      <c r="E275" s="70"/>
      <c r="F275" s="70"/>
    </row>
    <row r="276" spans="1:7" ht="13.5" customHeight="1" x14ac:dyDescent="0.2">
      <c r="A276" s="62"/>
      <c r="B276" s="12"/>
      <c r="D276" s="69"/>
      <c r="E276" s="70"/>
      <c r="F276" s="70"/>
    </row>
    <row r="277" spans="1:7" ht="13.5" customHeight="1" x14ac:dyDescent="0.2">
      <c r="A277" s="62"/>
      <c r="B277" s="12"/>
      <c r="D277" s="69"/>
      <c r="E277" s="70"/>
      <c r="F277" s="70"/>
    </row>
    <row r="278" spans="1:7" ht="13.5" customHeight="1" x14ac:dyDescent="0.2">
      <c r="A278" s="62"/>
      <c r="B278" s="12"/>
      <c r="D278" s="69"/>
      <c r="E278" s="70"/>
      <c r="F278" s="70"/>
    </row>
    <row r="279" spans="1:7" ht="13.5" customHeight="1" x14ac:dyDescent="0.2">
      <c r="A279" s="62"/>
      <c r="B279" s="12"/>
      <c r="D279" s="69"/>
      <c r="E279" s="70"/>
      <c r="F279" s="70"/>
    </row>
    <row r="280" spans="1:7" ht="13.5" customHeight="1" x14ac:dyDescent="0.2">
      <c r="A280" s="62"/>
      <c r="B280" s="12"/>
      <c r="D280" s="69"/>
      <c r="E280" s="70"/>
      <c r="F280" s="70"/>
    </row>
    <row r="281" spans="1:7" ht="13.5" customHeight="1" x14ac:dyDescent="0.2">
      <c r="A281" s="62"/>
      <c r="B281" s="12"/>
      <c r="D281" s="69"/>
      <c r="E281" s="70"/>
      <c r="F281" s="70"/>
    </row>
    <row r="282" spans="1:7" ht="13.5" customHeight="1" x14ac:dyDescent="0.2">
      <c r="A282" s="62"/>
      <c r="B282" s="12"/>
      <c r="D282" s="69"/>
      <c r="E282" s="70"/>
      <c r="F282" s="70"/>
    </row>
    <row r="283" spans="1:7" ht="13.5" customHeight="1" x14ac:dyDescent="0.2">
      <c r="A283" s="62"/>
      <c r="B283" s="12"/>
      <c r="D283" s="69"/>
      <c r="E283" s="70"/>
      <c r="F283" s="70"/>
    </row>
    <row r="284" spans="1:7" ht="13.5" customHeight="1" x14ac:dyDescent="0.2">
      <c r="A284" s="62"/>
      <c r="B284" s="12"/>
      <c r="D284" s="69"/>
      <c r="E284" s="70"/>
      <c r="F284" s="70"/>
    </row>
    <row r="285" spans="1:7" ht="13.5" customHeight="1" x14ac:dyDescent="0.2">
      <c r="A285" s="62"/>
      <c r="B285" s="12"/>
      <c r="D285" s="69"/>
      <c r="E285" s="70"/>
      <c r="F285" s="70"/>
    </row>
    <row r="286" spans="1:7" ht="15.95" customHeight="1" x14ac:dyDescent="0.2">
      <c r="A286" s="79" t="s">
        <v>102</v>
      </c>
      <c r="B286" s="80"/>
      <c r="C286" s="433" t="str">
        <f>Budget!A10</f>
        <v>II</v>
      </c>
      <c r="E286" s="67" t="s">
        <v>103</v>
      </c>
      <c r="F286" s="67"/>
      <c r="G286" s="137">
        <f>Budget!F13</f>
        <v>87000</v>
      </c>
    </row>
    <row r="287" spans="1:7" ht="15.95" customHeight="1" x14ac:dyDescent="0.2">
      <c r="A287" s="79" t="str">
        <f>Budget!B3</f>
        <v>CP</v>
      </c>
      <c r="B287" s="80"/>
      <c r="C287" s="433">
        <f>Budget!B10</f>
        <v>71</v>
      </c>
      <c r="E287" s="67" t="s">
        <v>104</v>
      </c>
      <c r="F287" s="67"/>
      <c r="G287" s="137">
        <f>IF(CB!G14&gt;0,CB!G14,-CB!H14)</f>
        <v>0</v>
      </c>
    </row>
    <row r="288" spans="1:7" ht="15.95" customHeight="1" x14ac:dyDescent="0.2">
      <c r="A288" s="79" t="str">
        <f>Budget!C3</f>
        <v>CD</v>
      </c>
      <c r="B288" s="80"/>
      <c r="C288" s="433">
        <f>Budget!C11</f>
        <v>712</v>
      </c>
      <c r="E288" s="67" t="s">
        <v>105</v>
      </c>
      <c r="F288" s="67"/>
      <c r="G288" s="137">
        <f>SUM(G286:G287)</f>
        <v>87000</v>
      </c>
    </row>
    <row r="289" spans="1:7" ht="15.95" customHeight="1" x14ac:dyDescent="0.2">
      <c r="A289" s="79" t="str">
        <f>Budget!D3</f>
        <v>SC</v>
      </c>
      <c r="B289" s="80"/>
      <c r="C289" s="433">
        <f>Budget!D13</f>
        <v>7122</v>
      </c>
      <c r="D289" s="61"/>
      <c r="E289" s="61"/>
      <c r="F289" s="61"/>
      <c r="G289" s="61"/>
    </row>
    <row r="290" spans="1:7" ht="13.5" customHeight="1" x14ac:dyDescent="0.2">
      <c r="A290" s="9"/>
      <c r="B290" s="61"/>
      <c r="C290" s="371"/>
      <c r="D290" s="61"/>
      <c r="E290" s="61"/>
      <c r="F290" s="61"/>
      <c r="G290" s="61"/>
    </row>
    <row r="291" spans="1:7" s="270" customFormat="1" ht="24.95" customHeight="1" x14ac:dyDescent="0.2">
      <c r="A291" s="262" t="s">
        <v>246</v>
      </c>
      <c r="B291" s="256"/>
      <c r="C291" s="435" t="str">
        <f>Budget!E13</f>
        <v>Locations diverses (Droits de place: vendeuses 42 000f; Kiosque 45 000f)</v>
      </c>
      <c r="D291" s="269"/>
      <c r="E291" s="269"/>
      <c r="F291" s="175"/>
      <c r="G291" s="175"/>
    </row>
    <row r="292" spans="1:7" ht="24.95" customHeight="1" x14ac:dyDescent="0.2">
      <c r="A292" s="54" t="s">
        <v>106</v>
      </c>
      <c r="B292" s="59" t="s">
        <v>107</v>
      </c>
      <c r="C292" s="397" t="s">
        <v>108</v>
      </c>
      <c r="D292" s="65" t="s">
        <v>109</v>
      </c>
      <c r="E292" s="59" t="s">
        <v>110</v>
      </c>
      <c r="F292" s="59" t="s">
        <v>111</v>
      </c>
      <c r="G292" s="65" t="s">
        <v>112</v>
      </c>
    </row>
    <row r="293" spans="1:7" ht="17.100000000000001" customHeight="1" x14ac:dyDescent="0.2">
      <c r="A293" s="557"/>
      <c r="B293" s="66"/>
      <c r="C293" s="374"/>
      <c r="D293" s="66"/>
      <c r="E293" s="65">
        <f>D293</f>
        <v>0</v>
      </c>
      <c r="F293" s="65">
        <f>G288-D293</f>
        <v>87000</v>
      </c>
      <c r="G293" s="148"/>
    </row>
    <row r="294" spans="1:7" ht="17.100000000000001" customHeight="1" x14ac:dyDescent="0.2">
      <c r="A294" s="557"/>
      <c r="B294" s="66"/>
      <c r="C294" s="374"/>
      <c r="D294" s="66"/>
      <c r="E294" s="65">
        <f>SUM(E293,D294)</f>
        <v>0</v>
      </c>
      <c r="F294" s="65">
        <f>F293-D294</f>
        <v>87000</v>
      </c>
      <c r="G294" s="148"/>
    </row>
    <row r="295" spans="1:7" ht="17.100000000000001" customHeight="1" x14ac:dyDescent="0.2">
      <c r="A295" s="557"/>
      <c r="B295" s="66"/>
      <c r="C295" s="374"/>
      <c r="D295" s="66"/>
      <c r="E295" s="65">
        <f t="shared" ref="E295:E298" si="7">SUM(E294,D295)</f>
        <v>0</v>
      </c>
      <c r="F295" s="65">
        <f t="shared" ref="F295:F298" si="8">F294-D295</f>
        <v>87000</v>
      </c>
      <c r="G295" s="148"/>
    </row>
    <row r="296" spans="1:7" ht="17.100000000000001" customHeight="1" x14ac:dyDescent="0.2">
      <c r="A296" s="557"/>
      <c r="B296" s="66"/>
      <c r="C296" s="374"/>
      <c r="D296" s="66"/>
      <c r="E296" s="65">
        <f t="shared" si="7"/>
        <v>0</v>
      </c>
      <c r="F296" s="65">
        <f t="shared" si="8"/>
        <v>87000</v>
      </c>
      <c r="G296" s="148"/>
    </row>
    <row r="297" spans="1:7" ht="17.100000000000001" customHeight="1" x14ac:dyDescent="0.2">
      <c r="A297" s="557"/>
      <c r="B297" s="66"/>
      <c r="C297" s="374"/>
      <c r="D297" s="66"/>
      <c r="E297" s="65">
        <f t="shared" si="7"/>
        <v>0</v>
      </c>
      <c r="F297" s="65">
        <f t="shared" si="8"/>
        <v>87000</v>
      </c>
      <c r="G297" s="148"/>
    </row>
    <row r="298" spans="1:7" ht="17.100000000000001" customHeight="1" x14ac:dyDescent="0.2">
      <c r="A298" s="557"/>
      <c r="B298" s="66"/>
      <c r="C298" s="374"/>
      <c r="D298" s="66"/>
      <c r="E298" s="65">
        <f t="shared" si="7"/>
        <v>0</v>
      </c>
      <c r="F298" s="65">
        <f t="shared" si="8"/>
        <v>87000</v>
      </c>
      <c r="G298" s="148"/>
    </row>
    <row r="299" spans="1:7" ht="17.100000000000001" customHeight="1" x14ac:dyDescent="0.2">
      <c r="A299" s="9"/>
      <c r="B299" s="61"/>
      <c r="C299" s="371"/>
      <c r="D299" s="61"/>
      <c r="E299" s="64"/>
      <c r="F299" s="64"/>
      <c r="G299" s="61"/>
    </row>
    <row r="300" spans="1:7" ht="17.100000000000001" customHeight="1" x14ac:dyDescent="0.2">
      <c r="A300" s="9"/>
      <c r="B300" s="61"/>
      <c r="C300" s="371"/>
      <c r="E300" s="68"/>
      <c r="F300" s="75" t="s">
        <v>122</v>
      </c>
      <c r="G300" s="75" t="s">
        <v>115</v>
      </c>
    </row>
    <row r="301" spans="1:7" ht="17.100000000000001" customHeight="1" x14ac:dyDescent="0.2">
      <c r="A301" s="9"/>
      <c r="B301" s="61"/>
      <c r="C301" s="371"/>
      <c r="D301" s="514" t="str">
        <f>A289</f>
        <v>SC</v>
      </c>
      <c r="E301" s="515">
        <f>C289</f>
        <v>7122</v>
      </c>
      <c r="F301" s="76">
        <f>G288</f>
        <v>87000</v>
      </c>
      <c r="G301" s="76">
        <f>E298</f>
        <v>0</v>
      </c>
    </row>
    <row r="302" spans="1:7" ht="13.5" customHeight="1" x14ac:dyDescent="0.2">
      <c r="A302" s="9"/>
      <c r="B302" s="61"/>
      <c r="C302" s="371"/>
      <c r="D302" s="69"/>
      <c r="E302" s="70"/>
      <c r="F302" s="70"/>
      <c r="G302" s="61"/>
    </row>
    <row r="303" spans="1:7" ht="13.5" customHeight="1" x14ac:dyDescent="0.2">
      <c r="A303" s="9"/>
      <c r="B303" s="61"/>
      <c r="C303" s="371"/>
      <c r="D303" s="69"/>
      <c r="E303" s="70"/>
      <c r="F303" s="70"/>
      <c r="G303" s="61"/>
    </row>
    <row r="304" spans="1:7" ht="13.5" customHeight="1" x14ac:dyDescent="0.2">
      <c r="A304" s="9"/>
      <c r="B304" s="61"/>
      <c r="C304" s="371"/>
      <c r="D304" s="69"/>
      <c r="E304" s="70"/>
      <c r="F304" s="70"/>
      <c r="G304" s="61"/>
    </row>
    <row r="305" spans="1:7" ht="13.5" customHeight="1" x14ac:dyDescent="0.2">
      <c r="A305" s="9"/>
      <c r="B305" s="61"/>
      <c r="C305" s="371"/>
      <c r="D305" s="69"/>
      <c r="E305" s="70"/>
      <c r="F305" s="70"/>
      <c r="G305" s="61"/>
    </row>
    <row r="306" spans="1:7" ht="13.5" customHeight="1" x14ac:dyDescent="0.2">
      <c r="A306" s="9"/>
      <c r="B306" s="61"/>
      <c r="C306" s="371"/>
      <c r="D306" s="69"/>
      <c r="E306" s="70"/>
      <c r="F306" s="70"/>
      <c r="G306" s="61"/>
    </row>
    <row r="307" spans="1:7" ht="13.5" customHeight="1" x14ac:dyDescent="0.2">
      <c r="A307" s="9"/>
      <c r="B307" s="61"/>
      <c r="C307" s="371"/>
      <c r="D307" s="69"/>
      <c r="E307" s="70"/>
      <c r="F307" s="70"/>
      <c r="G307" s="61"/>
    </row>
    <row r="308" spans="1:7" ht="13.5" customHeight="1" x14ac:dyDescent="0.2">
      <c r="A308" s="9"/>
      <c r="B308" s="61"/>
      <c r="C308" s="371"/>
      <c r="D308" s="69"/>
      <c r="E308" s="70"/>
      <c r="F308" s="70"/>
      <c r="G308" s="61"/>
    </row>
    <row r="309" spans="1:7" ht="13.5" customHeight="1" x14ac:dyDescent="0.2">
      <c r="A309" s="9"/>
      <c r="B309" s="61"/>
      <c r="C309" s="371"/>
      <c r="D309" s="69"/>
      <c r="E309" s="70"/>
      <c r="F309" s="70"/>
      <c r="G309" s="61"/>
    </row>
    <row r="310" spans="1:7" ht="13.5" customHeight="1" x14ac:dyDescent="0.2">
      <c r="A310" s="9"/>
      <c r="B310" s="61"/>
      <c r="C310" s="371"/>
      <c r="D310" s="69"/>
      <c r="E310" s="70"/>
      <c r="F310" s="70"/>
      <c r="G310" s="61"/>
    </row>
    <row r="311" spans="1:7" ht="13.5" customHeight="1" x14ac:dyDescent="0.2">
      <c r="A311" s="9"/>
      <c r="B311" s="61"/>
      <c r="C311" s="371"/>
      <c r="D311" s="69"/>
      <c r="E311" s="70"/>
      <c r="F311" s="70"/>
      <c r="G311" s="61"/>
    </row>
    <row r="312" spans="1:7" ht="13.5" customHeight="1" x14ac:dyDescent="0.2">
      <c r="A312" s="9"/>
      <c r="B312" s="61"/>
      <c r="C312" s="371"/>
      <c r="D312" s="69"/>
      <c r="E312" s="70"/>
      <c r="F312" s="70"/>
      <c r="G312" s="61"/>
    </row>
    <row r="313" spans="1:7" ht="13.5" customHeight="1" x14ac:dyDescent="0.2">
      <c r="A313" s="9"/>
      <c r="B313" s="61"/>
      <c r="C313" s="371"/>
      <c r="D313" s="69"/>
      <c r="E313" s="70"/>
      <c r="F313" s="70"/>
      <c r="G313" s="61"/>
    </row>
    <row r="314" spans="1:7" ht="13.5" customHeight="1" x14ac:dyDescent="0.2">
      <c r="A314" s="9"/>
      <c r="B314" s="61"/>
      <c r="C314" s="371"/>
      <c r="D314" s="69"/>
      <c r="E314" s="70"/>
      <c r="F314" s="70"/>
      <c r="G314" s="61"/>
    </row>
    <row r="315" spans="1:7" ht="13.5" customHeight="1" x14ac:dyDescent="0.2">
      <c r="A315" s="9"/>
      <c r="B315" s="61"/>
      <c r="C315" s="371"/>
      <c r="D315" s="69"/>
      <c r="E315" s="70"/>
      <c r="F315" s="70"/>
      <c r="G315" s="61"/>
    </row>
    <row r="316" spans="1:7" ht="13.5" customHeight="1" x14ac:dyDescent="0.2">
      <c r="A316" s="9"/>
      <c r="B316" s="61"/>
      <c r="C316" s="371"/>
      <c r="D316" s="69"/>
      <c r="E316" s="70"/>
      <c r="F316" s="70"/>
      <c r="G316" s="61"/>
    </row>
    <row r="317" spans="1:7" ht="13.5" customHeight="1" x14ac:dyDescent="0.2">
      <c r="A317" s="9"/>
      <c r="B317" s="61"/>
      <c r="C317" s="371"/>
      <c r="D317" s="69"/>
      <c r="E317" s="70"/>
      <c r="F317" s="70"/>
      <c r="G317" s="61"/>
    </row>
    <row r="318" spans="1:7" ht="13.5" customHeight="1" x14ac:dyDescent="0.2">
      <c r="A318" s="9"/>
      <c r="B318" s="61"/>
      <c r="C318" s="371"/>
      <c r="D318" s="69"/>
      <c r="E318" s="70"/>
      <c r="F318" s="70"/>
      <c r="G318" s="61"/>
    </row>
    <row r="319" spans="1:7" ht="13.5" customHeight="1" x14ac:dyDescent="0.2">
      <c r="A319" s="9"/>
      <c r="B319" s="61"/>
      <c r="C319" s="371"/>
      <c r="D319" s="69"/>
      <c r="E319" s="70"/>
      <c r="F319" s="70"/>
      <c r="G319" s="61"/>
    </row>
    <row r="320" spans="1:7" ht="13.5" customHeight="1" x14ac:dyDescent="0.2">
      <c r="A320" s="9"/>
      <c r="B320" s="61"/>
      <c r="C320" s="371"/>
      <c r="D320" s="69"/>
      <c r="E320" s="70"/>
      <c r="F320" s="70"/>
      <c r="G320" s="61"/>
    </row>
    <row r="321" spans="1:7" ht="13.5" customHeight="1" x14ac:dyDescent="0.2">
      <c r="A321" s="9"/>
      <c r="B321" s="61"/>
      <c r="C321" s="371"/>
      <c r="D321" s="69"/>
      <c r="E321" s="70"/>
      <c r="F321" s="70"/>
      <c r="G321" s="61"/>
    </row>
    <row r="322" spans="1:7" ht="13.5" customHeight="1" x14ac:dyDescent="0.2">
      <c r="A322" s="9"/>
      <c r="B322" s="61"/>
      <c r="C322" s="371"/>
      <c r="D322" s="69"/>
      <c r="E322" s="70"/>
      <c r="F322" s="70"/>
      <c r="G322" s="61"/>
    </row>
    <row r="323" spans="1:7" ht="13.5" customHeight="1" x14ac:dyDescent="0.2">
      <c r="A323" s="9"/>
      <c r="B323" s="61"/>
      <c r="C323" s="371"/>
      <c r="D323" s="69"/>
      <c r="E323" s="70"/>
      <c r="F323" s="70"/>
      <c r="G323" s="61"/>
    </row>
    <row r="324" spans="1:7" ht="13.5" customHeight="1" x14ac:dyDescent="0.2">
      <c r="A324" s="9"/>
      <c r="B324" s="61"/>
      <c r="C324" s="371"/>
      <c r="D324" s="69"/>
      <c r="E324" s="70"/>
      <c r="F324" s="70"/>
      <c r="G324" s="61"/>
    </row>
    <row r="325" spans="1:7" ht="13.5" customHeight="1" x14ac:dyDescent="0.2">
      <c r="A325" s="9"/>
      <c r="B325" s="61"/>
      <c r="C325" s="371"/>
      <c r="D325" s="69"/>
      <c r="E325" s="70"/>
      <c r="F325" s="70"/>
      <c r="G325" s="61"/>
    </row>
    <row r="326" spans="1:7" ht="13.5" customHeight="1" x14ac:dyDescent="0.2">
      <c r="A326" s="9"/>
      <c r="B326" s="61"/>
      <c r="C326" s="371"/>
      <c r="D326" s="69"/>
      <c r="E326" s="70"/>
      <c r="F326" s="70"/>
      <c r="G326" s="61"/>
    </row>
    <row r="327" spans="1:7" ht="13.5" customHeight="1" x14ac:dyDescent="0.2">
      <c r="A327" s="9"/>
      <c r="B327" s="61"/>
      <c r="C327" s="371"/>
      <c r="D327" s="69"/>
      <c r="E327" s="70"/>
      <c r="F327" s="70"/>
      <c r="G327" s="61"/>
    </row>
    <row r="328" spans="1:7" ht="13.5" customHeight="1" x14ac:dyDescent="0.2">
      <c r="A328" s="9"/>
      <c r="B328" s="61"/>
      <c r="C328" s="371"/>
      <c r="D328" s="69"/>
      <c r="E328" s="70"/>
      <c r="F328" s="70"/>
      <c r="G328" s="61"/>
    </row>
    <row r="329" spans="1:7" ht="13.5" customHeight="1" x14ac:dyDescent="0.2">
      <c r="A329" s="9"/>
      <c r="B329" s="61"/>
      <c r="C329" s="371"/>
      <c r="D329" s="69"/>
      <c r="E329" s="70"/>
      <c r="F329" s="70"/>
      <c r="G329" s="61"/>
    </row>
    <row r="330" spans="1:7" ht="13.5" customHeight="1" x14ac:dyDescent="0.2">
      <c r="A330" s="9"/>
      <c r="B330" s="61"/>
      <c r="C330" s="371"/>
      <c r="D330" s="69"/>
      <c r="E330" s="70"/>
      <c r="F330" s="70"/>
      <c r="G330" s="61"/>
    </row>
    <row r="331" spans="1:7" ht="13.5" customHeight="1" x14ac:dyDescent="0.2">
      <c r="A331" s="9"/>
      <c r="B331" s="61"/>
      <c r="C331" s="371"/>
      <c r="D331" s="69"/>
      <c r="E331" s="70"/>
      <c r="F331" s="70"/>
      <c r="G331" s="61"/>
    </row>
    <row r="332" spans="1:7" ht="13.5" customHeight="1" x14ac:dyDescent="0.2">
      <c r="A332" s="9"/>
      <c r="B332" s="61"/>
      <c r="C332" s="371"/>
      <c r="D332" s="69"/>
      <c r="E332" s="70"/>
      <c r="F332" s="70"/>
      <c r="G332" s="61"/>
    </row>
    <row r="333" spans="1:7" ht="13.5" customHeight="1" x14ac:dyDescent="0.2">
      <c r="A333" s="9"/>
      <c r="B333" s="61"/>
      <c r="C333" s="371"/>
      <c r="D333" s="69"/>
      <c r="E333" s="70"/>
      <c r="F333" s="70"/>
      <c r="G333" s="61"/>
    </row>
    <row r="334" spans="1:7" ht="13.5" customHeight="1" x14ac:dyDescent="0.2">
      <c r="A334" s="9"/>
      <c r="B334" s="61"/>
      <c r="C334" s="371"/>
      <c r="D334" s="69"/>
      <c r="E334" s="70"/>
      <c r="F334" s="70"/>
      <c r="G334" s="61"/>
    </row>
    <row r="335" spans="1:7" ht="13.5" customHeight="1" x14ac:dyDescent="0.2">
      <c r="A335" s="9"/>
      <c r="B335" s="61"/>
      <c r="C335" s="371"/>
      <c r="D335" s="69"/>
      <c r="E335" s="70"/>
      <c r="F335" s="70"/>
      <c r="G335" s="61"/>
    </row>
    <row r="336" spans="1:7" ht="13.5" customHeight="1" x14ac:dyDescent="0.2">
      <c r="A336" s="9"/>
      <c r="B336" s="61"/>
      <c r="C336" s="371"/>
      <c r="D336" s="69"/>
      <c r="E336" s="70"/>
      <c r="F336" s="70"/>
      <c r="G336" s="61"/>
    </row>
    <row r="337" spans="1:7" ht="13.5" customHeight="1" x14ac:dyDescent="0.2">
      <c r="A337" s="9"/>
      <c r="B337" s="61"/>
      <c r="C337" s="371"/>
      <c r="D337" s="69"/>
      <c r="E337" s="70"/>
      <c r="F337" s="70"/>
      <c r="G337" s="61"/>
    </row>
    <row r="338" spans="1:7" ht="13.5" customHeight="1" x14ac:dyDescent="0.2">
      <c r="A338" s="9"/>
      <c r="B338" s="61"/>
      <c r="C338" s="371"/>
      <c r="D338" s="69"/>
      <c r="E338" s="70"/>
      <c r="F338" s="70"/>
      <c r="G338" s="61"/>
    </row>
    <row r="339" spans="1:7" ht="13.5" customHeight="1" x14ac:dyDescent="0.2">
      <c r="A339" s="9"/>
      <c r="B339" s="61"/>
      <c r="C339" s="371"/>
      <c r="D339" s="69"/>
      <c r="E339" s="70"/>
      <c r="F339" s="70"/>
      <c r="G339" s="61"/>
    </row>
    <row r="340" spans="1:7" ht="15.95" customHeight="1" x14ac:dyDescent="0.2">
      <c r="A340" s="79" t="s">
        <v>102</v>
      </c>
      <c r="B340" s="80"/>
      <c r="C340" s="433" t="str">
        <f>Budget!A10</f>
        <v>II</v>
      </c>
      <c r="E340" s="67" t="s">
        <v>103</v>
      </c>
      <c r="F340" s="67"/>
      <c r="G340" s="137" t="str">
        <f>Budget!F14</f>
        <v>PM</v>
      </c>
    </row>
    <row r="341" spans="1:7" ht="15.95" customHeight="1" x14ac:dyDescent="0.2">
      <c r="A341" s="79" t="str">
        <f>Budget!B3</f>
        <v>CP</v>
      </c>
      <c r="B341" s="80"/>
      <c r="C341" s="433">
        <f>Budget!B10</f>
        <v>71</v>
      </c>
      <c r="E341" s="67" t="s">
        <v>104</v>
      </c>
      <c r="F341" s="67"/>
      <c r="G341" s="137">
        <f>IF(CB!G15&gt;0,CB!G15,-CB!H15)</f>
        <v>0</v>
      </c>
    </row>
    <row r="342" spans="1:7" ht="15.95" customHeight="1" x14ac:dyDescent="0.2">
      <c r="A342" s="79" t="str">
        <f>Budget!C3</f>
        <v>CD</v>
      </c>
      <c r="B342" s="80"/>
      <c r="C342" s="433">
        <f>Budget!C11</f>
        <v>712</v>
      </c>
      <c r="E342" s="67" t="s">
        <v>105</v>
      </c>
      <c r="F342" s="67"/>
      <c r="G342" s="137">
        <f>SUM(G340:G341)</f>
        <v>0</v>
      </c>
    </row>
    <row r="343" spans="1:7" ht="15.95" customHeight="1" x14ac:dyDescent="0.2">
      <c r="A343" s="79" t="str">
        <f>Budget!D3</f>
        <v>SC</v>
      </c>
      <c r="B343" s="80"/>
      <c r="C343" s="433">
        <f>Budget!D14</f>
        <v>7129</v>
      </c>
      <c r="D343" s="61"/>
      <c r="E343" s="61"/>
      <c r="F343" s="61"/>
      <c r="G343" s="61"/>
    </row>
    <row r="344" spans="1:7" ht="13.5" customHeight="1" x14ac:dyDescent="0.2">
      <c r="A344" s="9"/>
      <c r="B344" s="61"/>
      <c r="C344" s="371"/>
      <c r="D344" s="61"/>
      <c r="E344" s="61"/>
      <c r="F344" s="61"/>
      <c r="G344" s="61"/>
    </row>
    <row r="345" spans="1:7" s="264" customFormat="1" ht="24.95" customHeight="1" x14ac:dyDescent="0.2">
      <c r="A345" s="262" t="s">
        <v>254</v>
      </c>
      <c r="B345" s="254"/>
      <c r="C345" s="435" t="str">
        <f>Budget!E14</f>
        <v>Autres produits</v>
      </c>
      <c r="D345" s="254"/>
      <c r="E345" s="254"/>
      <c r="F345" s="149"/>
      <c r="G345" s="149"/>
    </row>
    <row r="346" spans="1:7" ht="24.95" customHeight="1" x14ac:dyDescent="0.2">
      <c r="A346" s="54" t="s">
        <v>106</v>
      </c>
      <c r="B346" s="59" t="s">
        <v>107</v>
      </c>
      <c r="C346" s="397" t="s">
        <v>108</v>
      </c>
      <c r="D346" s="65" t="s">
        <v>109</v>
      </c>
      <c r="E346" s="59" t="s">
        <v>110</v>
      </c>
      <c r="F346" s="59" t="s">
        <v>111</v>
      </c>
      <c r="G346" s="65" t="s">
        <v>112</v>
      </c>
    </row>
    <row r="347" spans="1:7" ht="17.100000000000001" customHeight="1" x14ac:dyDescent="0.2">
      <c r="A347" s="557"/>
      <c r="B347" s="66"/>
      <c r="C347" s="374"/>
      <c r="D347" s="66"/>
      <c r="E347" s="65">
        <f>D347</f>
        <v>0</v>
      </c>
      <c r="F347" s="65">
        <f>G342-D347</f>
        <v>0</v>
      </c>
      <c r="G347" s="148"/>
    </row>
    <row r="348" spans="1:7" ht="17.100000000000001" customHeight="1" x14ac:dyDescent="0.2">
      <c r="A348" s="557"/>
      <c r="B348" s="66"/>
      <c r="C348" s="374"/>
      <c r="D348" s="66"/>
      <c r="E348" s="65">
        <f>SUM(E347,D348)</f>
        <v>0</v>
      </c>
      <c r="F348" s="65">
        <f>F347-D348</f>
        <v>0</v>
      </c>
      <c r="G348" s="148"/>
    </row>
    <row r="349" spans="1:7" ht="17.100000000000001" customHeight="1" x14ac:dyDescent="0.2">
      <c r="A349" s="557"/>
      <c r="B349" s="66"/>
      <c r="C349" s="374"/>
      <c r="D349" s="66"/>
      <c r="E349" s="65">
        <f t="shared" ref="E349:E352" si="9">SUM(E348,D349)</f>
        <v>0</v>
      </c>
      <c r="F349" s="65">
        <f t="shared" ref="F349:F352" si="10">F348-D349</f>
        <v>0</v>
      </c>
      <c r="G349" s="148"/>
    </row>
    <row r="350" spans="1:7" ht="17.100000000000001" customHeight="1" x14ac:dyDescent="0.2">
      <c r="A350" s="557"/>
      <c r="B350" s="66"/>
      <c r="C350" s="374"/>
      <c r="D350" s="66"/>
      <c r="E350" s="65">
        <f t="shared" si="9"/>
        <v>0</v>
      </c>
      <c r="F350" s="65">
        <f t="shared" si="10"/>
        <v>0</v>
      </c>
      <c r="G350" s="148"/>
    </row>
    <row r="351" spans="1:7" ht="17.100000000000001" customHeight="1" x14ac:dyDescent="0.2">
      <c r="A351" s="557"/>
      <c r="B351" s="66"/>
      <c r="C351" s="374"/>
      <c r="D351" s="66"/>
      <c r="E351" s="65">
        <f t="shared" si="9"/>
        <v>0</v>
      </c>
      <c r="F351" s="65">
        <f t="shared" si="10"/>
        <v>0</v>
      </c>
      <c r="G351" s="148"/>
    </row>
    <row r="352" spans="1:7" ht="17.100000000000001" customHeight="1" x14ac:dyDescent="0.2">
      <c r="A352" s="557"/>
      <c r="B352" s="66"/>
      <c r="C352" s="374"/>
      <c r="D352" s="66"/>
      <c r="E352" s="65">
        <f t="shared" si="9"/>
        <v>0</v>
      </c>
      <c r="F352" s="65">
        <f t="shared" si="10"/>
        <v>0</v>
      </c>
      <c r="G352" s="148"/>
    </row>
    <row r="353" spans="1:7" ht="17.100000000000001" customHeight="1" x14ac:dyDescent="0.2">
      <c r="A353" s="9"/>
      <c r="B353" s="61"/>
      <c r="C353" s="371"/>
      <c r="D353" s="61"/>
      <c r="E353" s="64"/>
      <c r="F353" s="64"/>
      <c r="G353" s="61"/>
    </row>
    <row r="354" spans="1:7" ht="17.100000000000001" customHeight="1" x14ac:dyDescent="0.2">
      <c r="D354" s="13"/>
      <c r="E354" s="68"/>
      <c r="F354" s="75" t="s">
        <v>122</v>
      </c>
      <c r="G354" s="75" t="s">
        <v>115</v>
      </c>
    </row>
    <row r="355" spans="1:7" ht="17.100000000000001" customHeight="1" x14ac:dyDescent="0.2">
      <c r="A355" s="62"/>
      <c r="B355" s="12"/>
      <c r="D355" s="516" t="str">
        <f>A343</f>
        <v>SC</v>
      </c>
      <c r="E355" s="513">
        <f>C343</f>
        <v>7129</v>
      </c>
      <c r="F355" s="76">
        <f>G342</f>
        <v>0</v>
      </c>
      <c r="G355" s="76">
        <f>E352</f>
        <v>0</v>
      </c>
    </row>
    <row r="356" spans="1:7" ht="17.100000000000001" customHeight="1" x14ac:dyDescent="0.2">
      <c r="A356" s="62"/>
      <c r="B356" s="12"/>
      <c r="D356" s="516" t="str">
        <f>A342</f>
        <v>CD</v>
      </c>
      <c r="E356" s="515">
        <f>C342</f>
        <v>712</v>
      </c>
      <c r="F356" s="76">
        <f>SUM(F248,F301,F355)</f>
        <v>87000</v>
      </c>
      <c r="G356" s="76">
        <f>SUM(G248,G301,G355)</f>
        <v>0</v>
      </c>
    </row>
    <row r="357" spans="1:7" ht="17.100000000000001" customHeight="1" x14ac:dyDescent="0.2">
      <c r="A357" s="62"/>
      <c r="B357" s="12"/>
      <c r="D357" s="519"/>
      <c r="E357" s="520"/>
      <c r="F357" s="70"/>
      <c r="G357" s="70"/>
    </row>
    <row r="358" spans="1:7" ht="12" customHeight="1" x14ac:dyDescent="0.2">
      <c r="A358" s="62"/>
      <c r="B358" s="12"/>
      <c r="D358" s="69"/>
      <c r="E358" s="70"/>
      <c r="F358" s="70"/>
    </row>
    <row r="359" spans="1:7" ht="12" customHeight="1" x14ac:dyDescent="0.2">
      <c r="A359" s="62"/>
      <c r="B359" s="12"/>
      <c r="D359" s="69"/>
      <c r="E359" s="70"/>
      <c r="F359" s="70"/>
    </row>
    <row r="360" spans="1:7" ht="12" customHeight="1" x14ac:dyDescent="0.2">
      <c r="A360" s="62"/>
      <c r="B360" s="12"/>
      <c r="D360" s="69"/>
      <c r="E360" s="70"/>
      <c r="F360" s="70"/>
    </row>
    <row r="361" spans="1:7" ht="12" customHeight="1" x14ac:dyDescent="0.2">
      <c r="A361" s="62"/>
      <c r="B361" s="12"/>
      <c r="D361" s="69"/>
      <c r="E361" s="70"/>
      <c r="F361" s="70"/>
    </row>
    <row r="362" spans="1:7" ht="12" customHeight="1" x14ac:dyDescent="0.2">
      <c r="A362" s="62"/>
      <c r="B362" s="12"/>
      <c r="D362" s="69"/>
      <c r="E362" s="70"/>
      <c r="F362" s="70"/>
    </row>
    <row r="363" spans="1:7" ht="12" customHeight="1" x14ac:dyDescent="0.2">
      <c r="A363" s="62"/>
      <c r="B363" s="12"/>
      <c r="D363" s="69"/>
      <c r="E363" s="70"/>
      <c r="F363" s="70"/>
    </row>
    <row r="364" spans="1:7" ht="12" customHeight="1" x14ac:dyDescent="0.2">
      <c r="A364" s="62"/>
      <c r="B364" s="12"/>
      <c r="D364" s="69"/>
      <c r="E364" s="70"/>
      <c r="F364" s="70"/>
    </row>
    <row r="365" spans="1:7" ht="12" customHeight="1" x14ac:dyDescent="0.2">
      <c r="A365" s="62"/>
      <c r="B365" s="12"/>
      <c r="D365" s="69"/>
      <c r="E365" s="70"/>
      <c r="F365" s="70"/>
    </row>
    <row r="366" spans="1:7" ht="12" customHeight="1" x14ac:dyDescent="0.2">
      <c r="A366" s="62"/>
      <c r="B366" s="12"/>
      <c r="D366" s="69"/>
      <c r="E366" s="70"/>
      <c r="F366" s="70"/>
    </row>
    <row r="367" spans="1:7" ht="12" customHeight="1" x14ac:dyDescent="0.2">
      <c r="A367" s="62"/>
      <c r="B367" s="12"/>
      <c r="D367" s="69"/>
      <c r="E367" s="70"/>
      <c r="F367" s="70"/>
    </row>
    <row r="368" spans="1:7" ht="12" customHeight="1" x14ac:dyDescent="0.2">
      <c r="A368" s="62"/>
      <c r="B368" s="12"/>
      <c r="D368" s="69"/>
      <c r="E368" s="70"/>
      <c r="F368" s="70"/>
    </row>
    <row r="369" spans="1:6" ht="12" customHeight="1" x14ac:dyDescent="0.2">
      <c r="A369" s="62"/>
      <c r="B369" s="12"/>
      <c r="D369" s="69"/>
      <c r="E369" s="70"/>
      <c r="F369" s="70"/>
    </row>
    <row r="370" spans="1:6" ht="12" customHeight="1" x14ac:dyDescent="0.2">
      <c r="A370" s="62"/>
      <c r="B370" s="12"/>
      <c r="D370" s="69"/>
      <c r="E370" s="70"/>
      <c r="F370" s="70"/>
    </row>
    <row r="371" spans="1:6" ht="12" customHeight="1" x14ac:dyDescent="0.2">
      <c r="A371" s="62"/>
      <c r="B371" s="12"/>
      <c r="D371" s="69"/>
      <c r="E371" s="70"/>
      <c r="F371" s="70"/>
    </row>
    <row r="372" spans="1:6" ht="12" customHeight="1" x14ac:dyDescent="0.2">
      <c r="A372" s="62"/>
      <c r="B372" s="12"/>
      <c r="D372" s="69"/>
      <c r="E372" s="70"/>
      <c r="F372" s="70"/>
    </row>
    <row r="373" spans="1:6" ht="12" customHeight="1" x14ac:dyDescent="0.2">
      <c r="A373" s="62"/>
      <c r="B373" s="12"/>
      <c r="D373" s="69"/>
      <c r="E373" s="70"/>
      <c r="F373" s="70"/>
    </row>
    <row r="374" spans="1:6" ht="12" customHeight="1" x14ac:dyDescent="0.2">
      <c r="A374" s="62"/>
      <c r="B374" s="12"/>
      <c r="D374" s="69"/>
      <c r="E374" s="70"/>
      <c r="F374" s="70"/>
    </row>
    <row r="375" spans="1:6" ht="12" customHeight="1" x14ac:dyDescent="0.2">
      <c r="A375" s="62"/>
      <c r="B375" s="12"/>
      <c r="D375" s="69"/>
      <c r="E375" s="70"/>
      <c r="F375" s="70"/>
    </row>
    <row r="376" spans="1:6" ht="12" customHeight="1" x14ac:dyDescent="0.2">
      <c r="A376" s="62"/>
      <c r="B376" s="12"/>
      <c r="D376" s="69"/>
      <c r="E376" s="70"/>
      <c r="F376" s="70"/>
    </row>
    <row r="377" spans="1:6" ht="12" customHeight="1" x14ac:dyDescent="0.2">
      <c r="A377" s="62"/>
      <c r="B377" s="12"/>
      <c r="D377" s="69"/>
      <c r="E377" s="70"/>
      <c r="F377" s="70"/>
    </row>
    <row r="378" spans="1:6" ht="12" customHeight="1" x14ac:dyDescent="0.2">
      <c r="A378" s="62"/>
      <c r="B378" s="12"/>
      <c r="D378" s="69"/>
      <c r="E378" s="70"/>
      <c r="F378" s="70"/>
    </row>
    <row r="379" spans="1:6" ht="12" customHeight="1" x14ac:dyDescent="0.2">
      <c r="A379" s="62"/>
      <c r="B379" s="12"/>
      <c r="D379" s="69"/>
      <c r="E379" s="70"/>
      <c r="F379" s="70"/>
    </row>
    <row r="380" spans="1:6" ht="12" customHeight="1" x14ac:dyDescent="0.2">
      <c r="A380" s="62"/>
      <c r="B380" s="12"/>
      <c r="D380" s="69"/>
      <c r="E380" s="70"/>
      <c r="F380" s="70"/>
    </row>
    <row r="381" spans="1:6" ht="12" customHeight="1" x14ac:dyDescent="0.2">
      <c r="A381" s="62"/>
      <c r="B381" s="12"/>
      <c r="D381" s="69"/>
      <c r="E381" s="70"/>
      <c r="F381" s="70"/>
    </row>
    <row r="382" spans="1:6" ht="12" customHeight="1" x14ac:dyDescent="0.2">
      <c r="A382" s="62"/>
      <c r="B382" s="12"/>
      <c r="D382" s="69"/>
      <c r="E382" s="70"/>
      <c r="F382" s="70"/>
    </row>
    <row r="383" spans="1:6" ht="12" customHeight="1" x14ac:dyDescent="0.2">
      <c r="A383" s="62"/>
      <c r="B383" s="12"/>
      <c r="D383" s="69"/>
      <c r="E383" s="70"/>
      <c r="F383" s="70"/>
    </row>
    <row r="384" spans="1:6" ht="12" customHeight="1" x14ac:dyDescent="0.2">
      <c r="A384" s="62"/>
      <c r="B384" s="12"/>
      <c r="D384" s="69"/>
      <c r="E384" s="70"/>
      <c r="F384" s="70"/>
    </row>
    <row r="385" spans="1:7" ht="12" customHeight="1" x14ac:dyDescent="0.2">
      <c r="A385" s="62"/>
      <c r="B385" s="12"/>
      <c r="D385" s="69"/>
      <c r="E385" s="70"/>
      <c r="F385" s="70"/>
    </row>
    <row r="386" spans="1:7" ht="12" customHeight="1" x14ac:dyDescent="0.2">
      <c r="A386" s="62"/>
      <c r="B386" s="12"/>
      <c r="D386" s="69"/>
      <c r="E386" s="70"/>
      <c r="F386" s="70"/>
    </row>
    <row r="387" spans="1:7" ht="12" customHeight="1" x14ac:dyDescent="0.2">
      <c r="A387" s="62"/>
      <c r="B387" s="12"/>
      <c r="D387" s="69"/>
      <c r="E387" s="70"/>
      <c r="F387" s="70"/>
    </row>
    <row r="388" spans="1:7" ht="12" customHeight="1" x14ac:dyDescent="0.2">
      <c r="A388" s="62"/>
      <c r="B388" s="12"/>
      <c r="D388" s="69"/>
      <c r="E388" s="70"/>
      <c r="F388" s="70"/>
    </row>
    <row r="389" spans="1:7" ht="12" customHeight="1" x14ac:dyDescent="0.2">
      <c r="A389" s="62"/>
      <c r="B389" s="12"/>
      <c r="D389" s="69"/>
      <c r="E389" s="70"/>
      <c r="F389" s="70"/>
    </row>
    <row r="390" spans="1:7" ht="12" customHeight="1" x14ac:dyDescent="0.2">
      <c r="A390" s="62"/>
      <c r="B390" s="12"/>
      <c r="D390" s="69"/>
      <c r="E390" s="70"/>
      <c r="F390" s="70"/>
    </row>
    <row r="391" spans="1:7" ht="12" customHeight="1" x14ac:dyDescent="0.2">
      <c r="A391" s="62"/>
      <c r="B391" s="12"/>
      <c r="D391" s="69"/>
      <c r="E391" s="70"/>
      <c r="F391" s="70"/>
    </row>
    <row r="392" spans="1:7" ht="12" customHeight="1" x14ac:dyDescent="0.2">
      <c r="A392" s="62"/>
      <c r="B392" s="12"/>
      <c r="D392" s="69"/>
      <c r="E392" s="70"/>
      <c r="F392" s="70"/>
    </row>
    <row r="393" spans="1:7" ht="12" customHeight="1" x14ac:dyDescent="0.2">
      <c r="A393" s="62"/>
      <c r="B393" s="12"/>
      <c r="D393" s="69"/>
      <c r="E393" s="70"/>
      <c r="F393" s="70"/>
    </row>
    <row r="394" spans="1:7" ht="12" customHeight="1" x14ac:dyDescent="0.2">
      <c r="A394" s="62"/>
      <c r="B394" s="12"/>
      <c r="D394" s="69"/>
      <c r="E394" s="70"/>
      <c r="F394" s="70"/>
    </row>
    <row r="395" spans="1:7" ht="12" customHeight="1" x14ac:dyDescent="0.2">
      <c r="A395" s="62"/>
      <c r="B395" s="12"/>
      <c r="D395" s="69"/>
      <c r="E395" s="70"/>
      <c r="F395" s="70"/>
    </row>
    <row r="396" spans="1:7" ht="12" customHeight="1" x14ac:dyDescent="0.2">
      <c r="A396" s="62"/>
      <c r="B396" s="12"/>
      <c r="D396" s="69"/>
      <c r="E396" s="70"/>
      <c r="F396" s="70"/>
    </row>
    <row r="397" spans="1:7" ht="12" customHeight="1" x14ac:dyDescent="0.2">
      <c r="A397" s="62"/>
      <c r="B397" s="12"/>
      <c r="D397" s="69"/>
      <c r="E397" s="70"/>
      <c r="F397" s="70"/>
    </row>
    <row r="398" spans="1:7" ht="12" customHeight="1" x14ac:dyDescent="0.2">
      <c r="A398" s="62"/>
      <c r="B398" s="12"/>
      <c r="D398" s="69"/>
      <c r="E398" s="70"/>
      <c r="F398" s="70"/>
    </row>
    <row r="399" spans="1:7" ht="16.5" customHeight="1" x14ac:dyDescent="0.2">
      <c r="A399" s="79" t="s">
        <v>102</v>
      </c>
      <c r="B399" s="80"/>
      <c r="C399" s="433" t="str">
        <f>Budget!A10</f>
        <v>II</v>
      </c>
      <c r="D399" s="62"/>
      <c r="E399" s="67" t="s">
        <v>103</v>
      </c>
      <c r="F399" s="67"/>
      <c r="G399" s="137">
        <f>Budget!$F$16</f>
        <v>3192000</v>
      </c>
    </row>
    <row r="400" spans="1:7" ht="16.5" customHeight="1" x14ac:dyDescent="0.2">
      <c r="A400" s="79" t="s">
        <v>133</v>
      </c>
      <c r="B400" s="80"/>
      <c r="C400" s="433">
        <f>Budget!B10</f>
        <v>71</v>
      </c>
      <c r="D400" s="62"/>
      <c r="E400" s="67" t="s">
        <v>104</v>
      </c>
      <c r="F400" s="67"/>
      <c r="G400" s="137">
        <f>IF(CB!G17&gt;0,CB!G17,-CB!H17)</f>
        <v>0</v>
      </c>
    </row>
    <row r="401" spans="1:7" ht="16.5" customHeight="1" x14ac:dyDescent="0.2">
      <c r="A401" s="79" t="s">
        <v>134</v>
      </c>
      <c r="B401" s="80"/>
      <c r="C401" s="433">
        <f>Budget!C15</f>
        <v>714</v>
      </c>
      <c r="D401" s="62"/>
      <c r="E401" s="67" t="s">
        <v>105</v>
      </c>
      <c r="F401" s="67"/>
      <c r="G401" s="137">
        <f>SUM(G399:G400)</f>
        <v>3192000</v>
      </c>
    </row>
    <row r="402" spans="1:7" ht="16.5" customHeight="1" x14ac:dyDescent="0.2">
      <c r="A402" s="79" t="s">
        <v>135</v>
      </c>
      <c r="B402" s="80"/>
      <c r="C402" s="433">
        <f>Budget!D16</f>
        <v>7140</v>
      </c>
      <c r="D402" s="61"/>
      <c r="E402" s="61"/>
      <c r="F402" s="61"/>
      <c r="G402" s="61"/>
    </row>
    <row r="403" spans="1:7" ht="16.5" customHeight="1" x14ac:dyDescent="0.2">
      <c r="A403" s="56"/>
      <c r="B403" s="64"/>
      <c r="C403" s="375"/>
      <c r="D403" s="61"/>
      <c r="E403" s="61"/>
      <c r="F403" s="61"/>
      <c r="G403" s="61"/>
    </row>
    <row r="404" spans="1:7" s="264" customFormat="1" ht="27.75" customHeight="1" x14ac:dyDescent="0.2">
      <c r="A404" s="263" t="s">
        <v>254</v>
      </c>
      <c r="B404" s="271"/>
      <c r="C404" s="435" t="str">
        <f>Budget!E16</f>
        <v>Droits de scolarité : (Contribuables - filles du cyc 1) x 12 000
(418-152) x 12 000</v>
      </c>
      <c r="D404" s="272"/>
      <c r="E404" s="272"/>
      <c r="F404" s="149"/>
      <c r="G404" s="149"/>
    </row>
    <row r="405" spans="1:7" ht="28.5" customHeight="1" x14ac:dyDescent="0.2">
      <c r="A405" s="54" t="s">
        <v>106</v>
      </c>
      <c r="B405" s="59" t="s">
        <v>107</v>
      </c>
      <c r="C405" s="397" t="s">
        <v>108</v>
      </c>
      <c r="D405" s="65" t="s">
        <v>109</v>
      </c>
      <c r="E405" s="59" t="s">
        <v>110</v>
      </c>
      <c r="F405" s="59" t="s">
        <v>111</v>
      </c>
      <c r="G405" s="65" t="s">
        <v>112</v>
      </c>
    </row>
    <row r="406" spans="1:7" ht="17.100000000000001" customHeight="1" x14ac:dyDescent="0.2">
      <c r="A406" s="557">
        <v>45918</v>
      </c>
      <c r="B406" s="66">
        <v>2</v>
      </c>
      <c r="C406" s="374" t="s">
        <v>226</v>
      </c>
      <c r="D406" s="66">
        <v>620000</v>
      </c>
      <c r="E406" s="65">
        <f>D406</f>
        <v>620000</v>
      </c>
      <c r="F406" s="65">
        <f>G401-E406</f>
        <v>2572000</v>
      </c>
      <c r="G406" s="148"/>
    </row>
    <row r="407" spans="1:7" ht="17.100000000000001" customHeight="1" x14ac:dyDescent="0.2">
      <c r="A407" s="557"/>
      <c r="B407" s="66"/>
      <c r="C407" s="374"/>
      <c r="D407" s="66"/>
      <c r="E407" s="65">
        <f>SUM(E406,D407)</f>
        <v>620000</v>
      </c>
      <c r="F407" s="65">
        <f>F406-D407</f>
        <v>2572000</v>
      </c>
      <c r="G407" s="148"/>
    </row>
    <row r="408" spans="1:7" ht="17.100000000000001" customHeight="1" x14ac:dyDescent="0.2">
      <c r="A408" s="557"/>
      <c r="B408" s="66"/>
      <c r="C408" s="374"/>
      <c r="D408" s="66"/>
      <c r="E408" s="65">
        <f t="shared" ref="E408:E415" si="11">SUM(E407,D408)</f>
        <v>620000</v>
      </c>
      <c r="F408" s="65">
        <f t="shared" ref="F408:F414" si="12">F407-D408</f>
        <v>2572000</v>
      </c>
      <c r="G408" s="148"/>
    </row>
    <row r="409" spans="1:7" ht="17.100000000000001" customHeight="1" x14ac:dyDescent="0.2">
      <c r="A409" s="557"/>
      <c r="B409" s="66"/>
      <c r="C409" s="374"/>
      <c r="D409" s="66"/>
      <c r="E409" s="65">
        <f t="shared" si="11"/>
        <v>620000</v>
      </c>
      <c r="F409" s="65">
        <f t="shared" si="12"/>
        <v>2572000</v>
      </c>
      <c r="G409" s="148"/>
    </row>
    <row r="410" spans="1:7" ht="17.100000000000001" customHeight="1" x14ac:dyDescent="0.2">
      <c r="A410" s="557"/>
      <c r="B410" s="66"/>
      <c r="C410" s="374"/>
      <c r="D410" s="66"/>
      <c r="E410" s="65">
        <f t="shared" si="11"/>
        <v>620000</v>
      </c>
      <c r="F410" s="65">
        <f t="shared" si="12"/>
        <v>2572000</v>
      </c>
      <c r="G410" s="148"/>
    </row>
    <row r="411" spans="1:7" ht="17.100000000000001" customHeight="1" x14ac:dyDescent="0.2">
      <c r="A411" s="557"/>
      <c r="B411" s="66"/>
      <c r="C411" s="374"/>
      <c r="D411" s="66"/>
      <c r="E411" s="65">
        <f t="shared" si="11"/>
        <v>620000</v>
      </c>
      <c r="F411" s="65">
        <f t="shared" si="12"/>
        <v>2572000</v>
      </c>
      <c r="G411" s="148"/>
    </row>
    <row r="412" spans="1:7" ht="17.100000000000001" customHeight="1" x14ac:dyDescent="0.2">
      <c r="A412" s="557"/>
      <c r="B412" s="66"/>
      <c r="C412" s="374"/>
      <c r="D412" s="66"/>
      <c r="E412" s="65">
        <f t="shared" si="11"/>
        <v>620000</v>
      </c>
      <c r="F412" s="65">
        <f t="shared" si="12"/>
        <v>2572000</v>
      </c>
      <c r="G412" s="148"/>
    </row>
    <row r="413" spans="1:7" ht="17.100000000000001" customHeight="1" x14ac:dyDescent="0.2">
      <c r="A413" s="557"/>
      <c r="B413" s="66"/>
      <c r="C413" s="374"/>
      <c r="D413" s="66"/>
      <c r="E413" s="65">
        <f t="shared" si="11"/>
        <v>620000</v>
      </c>
      <c r="F413" s="65">
        <f t="shared" si="12"/>
        <v>2572000</v>
      </c>
      <c r="G413" s="148"/>
    </row>
    <row r="414" spans="1:7" ht="17.100000000000001" customHeight="1" x14ac:dyDescent="0.2">
      <c r="A414" s="557"/>
      <c r="B414" s="66"/>
      <c r="C414" s="374"/>
      <c r="D414" s="66"/>
      <c r="E414" s="65">
        <f t="shared" si="11"/>
        <v>620000</v>
      </c>
      <c r="F414" s="65">
        <f t="shared" si="12"/>
        <v>2572000</v>
      </c>
      <c r="G414" s="148"/>
    </row>
    <row r="415" spans="1:7" ht="17.100000000000001" customHeight="1" x14ac:dyDescent="0.2">
      <c r="A415" s="557"/>
      <c r="B415" s="66"/>
      <c r="C415" s="374"/>
      <c r="D415" s="66"/>
      <c r="E415" s="65">
        <f t="shared" si="11"/>
        <v>620000</v>
      </c>
      <c r="F415" s="65">
        <f>F414-D415</f>
        <v>2572000</v>
      </c>
      <c r="G415" s="148"/>
    </row>
    <row r="416" spans="1:7" ht="17.100000000000001" customHeight="1" x14ac:dyDescent="0.2">
      <c r="A416" s="9"/>
      <c r="B416" s="61"/>
      <c r="C416" s="371"/>
      <c r="D416" s="61"/>
      <c r="E416" s="61"/>
      <c r="F416" s="61"/>
      <c r="G416" s="61"/>
    </row>
    <row r="417" spans="1:7" ht="17.100000000000001" customHeight="1" x14ac:dyDescent="0.2">
      <c r="E417" s="64"/>
      <c r="F417" s="75" t="s">
        <v>122</v>
      </c>
      <c r="G417" s="75" t="s">
        <v>115</v>
      </c>
    </row>
    <row r="418" spans="1:7" ht="17.100000000000001" customHeight="1" x14ac:dyDescent="0.2">
      <c r="A418" s="62"/>
      <c r="B418" s="62"/>
      <c r="D418" s="514" t="str">
        <f>A402</f>
        <v>SC</v>
      </c>
      <c r="E418" s="513">
        <f>C402</f>
        <v>7140</v>
      </c>
      <c r="F418" s="76">
        <f>G401</f>
        <v>3192000</v>
      </c>
      <c r="G418" s="76">
        <f>E415</f>
        <v>620000</v>
      </c>
    </row>
    <row r="419" spans="1:7" ht="16.5" customHeight="1" x14ac:dyDescent="0.2">
      <c r="A419" s="62"/>
      <c r="B419" s="62"/>
      <c r="D419" s="69"/>
      <c r="E419" s="70"/>
      <c r="F419" s="70"/>
    </row>
    <row r="420" spans="1:7" ht="16.5" customHeight="1" x14ac:dyDescent="0.2">
      <c r="A420" s="62"/>
      <c r="B420" s="62"/>
      <c r="D420" s="69"/>
      <c r="E420" s="70"/>
      <c r="F420" s="70"/>
    </row>
    <row r="421" spans="1:7" ht="16.5" customHeight="1" x14ac:dyDescent="0.2">
      <c r="A421" s="62"/>
      <c r="B421" s="62"/>
      <c r="D421" s="69"/>
      <c r="E421" s="70"/>
      <c r="F421" s="70"/>
    </row>
    <row r="422" spans="1:7" ht="16.5" customHeight="1" x14ac:dyDescent="0.2">
      <c r="A422" s="62"/>
      <c r="B422" s="62"/>
      <c r="D422" s="69"/>
      <c r="E422" s="70"/>
      <c r="F422" s="70"/>
    </row>
    <row r="423" spans="1:7" ht="16.5" customHeight="1" x14ac:dyDescent="0.2">
      <c r="A423" s="62"/>
      <c r="B423" s="62"/>
      <c r="D423" s="69"/>
      <c r="E423" s="70"/>
      <c r="F423" s="70"/>
    </row>
    <row r="424" spans="1:7" ht="16.5" customHeight="1" x14ac:dyDescent="0.2">
      <c r="A424" s="62"/>
      <c r="B424" s="62"/>
      <c r="D424" s="69"/>
      <c r="E424" s="70"/>
      <c r="F424" s="70"/>
    </row>
    <row r="425" spans="1:7" ht="16.5" customHeight="1" x14ac:dyDescent="0.2">
      <c r="A425" s="62"/>
      <c r="B425" s="62"/>
      <c r="D425" s="69"/>
      <c r="E425" s="70"/>
      <c r="F425" s="70"/>
    </row>
    <row r="426" spans="1:7" ht="16.5" customHeight="1" x14ac:dyDescent="0.2">
      <c r="A426" s="62"/>
      <c r="B426" s="62"/>
      <c r="D426" s="69"/>
      <c r="E426" s="70"/>
      <c r="F426" s="70"/>
    </row>
    <row r="427" spans="1:7" ht="16.5" customHeight="1" x14ac:dyDescent="0.2">
      <c r="A427" s="62"/>
      <c r="B427" s="62"/>
      <c r="D427" s="69"/>
      <c r="E427" s="70"/>
      <c r="F427" s="70"/>
    </row>
    <row r="428" spans="1:7" ht="16.5" customHeight="1" x14ac:dyDescent="0.2">
      <c r="A428" s="62"/>
      <c r="B428" s="62"/>
      <c r="D428" s="69"/>
      <c r="E428" s="70"/>
      <c r="F428" s="70"/>
    </row>
    <row r="429" spans="1:7" ht="16.5" customHeight="1" x14ac:dyDescent="0.2">
      <c r="A429" s="62"/>
      <c r="B429" s="62"/>
      <c r="D429" s="69"/>
      <c r="E429" s="70"/>
      <c r="F429" s="70"/>
    </row>
    <row r="430" spans="1:7" ht="16.5" customHeight="1" x14ac:dyDescent="0.2">
      <c r="A430" s="62"/>
      <c r="B430" s="62"/>
      <c r="D430" s="69"/>
      <c r="E430" s="70"/>
      <c r="F430" s="70"/>
    </row>
    <row r="431" spans="1:7" ht="16.5" customHeight="1" x14ac:dyDescent="0.2">
      <c r="A431" s="62"/>
      <c r="B431" s="62"/>
      <c r="D431" s="69"/>
      <c r="E431" s="70"/>
      <c r="F431" s="70"/>
    </row>
    <row r="432" spans="1:7" ht="16.5" customHeight="1" x14ac:dyDescent="0.2">
      <c r="A432" s="62"/>
      <c r="B432" s="62"/>
      <c r="D432" s="69"/>
      <c r="E432" s="70"/>
      <c r="F432" s="70"/>
    </row>
    <row r="433" spans="1:7" ht="16.5" customHeight="1" x14ac:dyDescent="0.2">
      <c r="A433" s="62"/>
      <c r="B433" s="62"/>
      <c r="D433" s="69"/>
      <c r="E433" s="70"/>
      <c r="F433" s="70"/>
    </row>
    <row r="434" spans="1:7" ht="16.5" customHeight="1" x14ac:dyDescent="0.2">
      <c r="A434" s="62"/>
      <c r="B434" s="62"/>
      <c r="D434" s="69"/>
      <c r="E434" s="70"/>
      <c r="F434" s="70"/>
    </row>
    <row r="435" spans="1:7" ht="16.5" customHeight="1" x14ac:dyDescent="0.2">
      <c r="A435" s="62"/>
      <c r="B435" s="62"/>
      <c r="D435" s="69"/>
      <c r="E435" s="70"/>
      <c r="F435" s="70"/>
    </row>
    <row r="436" spans="1:7" ht="16.5" customHeight="1" x14ac:dyDescent="0.2">
      <c r="A436" s="62"/>
      <c r="B436" s="62"/>
      <c r="D436" s="69"/>
      <c r="E436" s="70"/>
      <c r="F436" s="70"/>
    </row>
    <row r="437" spans="1:7" ht="16.5" customHeight="1" x14ac:dyDescent="0.2">
      <c r="A437" s="62"/>
      <c r="B437" s="62"/>
      <c r="D437" s="69"/>
      <c r="E437" s="70"/>
      <c r="F437" s="70"/>
    </row>
    <row r="438" spans="1:7" ht="16.5" customHeight="1" x14ac:dyDescent="0.2">
      <c r="A438" s="62"/>
      <c r="B438" s="62"/>
      <c r="D438" s="69"/>
      <c r="E438" s="70"/>
      <c r="F438" s="70"/>
    </row>
    <row r="439" spans="1:7" ht="16.5" customHeight="1" x14ac:dyDescent="0.2">
      <c r="A439" s="62"/>
      <c r="B439" s="62"/>
      <c r="D439" s="69"/>
      <c r="E439" s="70"/>
      <c r="F439" s="70"/>
    </row>
    <row r="440" spans="1:7" ht="16.5" customHeight="1" x14ac:dyDescent="0.2">
      <c r="A440" s="62"/>
      <c r="B440" s="62"/>
      <c r="D440" s="69"/>
      <c r="E440" s="70"/>
      <c r="F440" s="70"/>
    </row>
    <row r="441" spans="1:7" ht="16.5" customHeight="1" x14ac:dyDescent="0.2">
      <c r="A441" s="62"/>
      <c r="B441" s="62"/>
      <c r="D441" s="69"/>
      <c r="E441" s="70"/>
      <c r="F441" s="70"/>
    </row>
    <row r="442" spans="1:7" ht="16.5" customHeight="1" x14ac:dyDescent="0.2">
      <c r="A442" s="62"/>
      <c r="B442" s="62"/>
      <c r="D442" s="69"/>
      <c r="E442" s="70"/>
      <c r="F442" s="70"/>
    </row>
    <row r="443" spans="1:7" ht="16.5" customHeight="1" x14ac:dyDescent="0.2">
      <c r="A443" s="62"/>
      <c r="B443" s="62"/>
      <c r="D443" s="69"/>
      <c r="E443" s="70"/>
      <c r="F443" s="70"/>
    </row>
    <row r="444" spans="1:7" ht="16.5" customHeight="1" x14ac:dyDescent="0.2">
      <c r="A444" s="62"/>
      <c r="B444" s="62"/>
      <c r="D444" s="69"/>
      <c r="E444" s="70"/>
      <c r="F444" s="70"/>
    </row>
    <row r="445" spans="1:7" ht="16.5" customHeight="1" x14ac:dyDescent="0.2">
      <c r="A445" s="79" t="s">
        <v>102</v>
      </c>
      <c r="B445" s="80"/>
      <c r="C445" s="433" t="str">
        <f>Budget!A10</f>
        <v>II</v>
      </c>
      <c r="D445" s="62"/>
      <c r="E445" s="67" t="s">
        <v>103</v>
      </c>
      <c r="F445" s="67"/>
      <c r="G445" s="137">
        <f>Budget!$F$17</f>
        <v>10000</v>
      </c>
    </row>
    <row r="446" spans="1:7" ht="16.5" customHeight="1" x14ac:dyDescent="0.2">
      <c r="A446" s="79" t="s">
        <v>133</v>
      </c>
      <c r="B446" s="80"/>
      <c r="C446" s="433">
        <f>Budget!B10</f>
        <v>71</v>
      </c>
      <c r="D446" s="62"/>
      <c r="E446" s="67" t="s">
        <v>104</v>
      </c>
      <c r="F446" s="67"/>
      <c r="G446" s="137">
        <f>IF(CB!G18&gt;0,CB!G18,-CB!H18)</f>
        <v>0</v>
      </c>
    </row>
    <row r="447" spans="1:7" ht="16.5" customHeight="1" x14ac:dyDescent="0.2">
      <c r="A447" s="79" t="s">
        <v>134</v>
      </c>
      <c r="B447" s="80"/>
      <c r="C447" s="433">
        <f>Budget!C15</f>
        <v>714</v>
      </c>
      <c r="D447" s="62"/>
      <c r="E447" s="67" t="s">
        <v>105</v>
      </c>
      <c r="F447" s="67"/>
      <c r="G447" s="137">
        <f>SUM(G445:G446)</f>
        <v>10000</v>
      </c>
    </row>
    <row r="448" spans="1:7" ht="16.5" customHeight="1" x14ac:dyDescent="0.2">
      <c r="A448" s="79" t="s">
        <v>135</v>
      </c>
      <c r="B448" s="80"/>
      <c r="C448" s="433">
        <f>Budget!D17</f>
        <v>7145</v>
      </c>
      <c r="D448" s="61"/>
      <c r="E448" s="61"/>
      <c r="F448" s="61"/>
      <c r="G448" s="61"/>
    </row>
    <row r="449" spans="1:7" ht="16.5" customHeight="1" x14ac:dyDescent="0.2">
      <c r="A449" s="56"/>
      <c r="B449" s="64"/>
      <c r="C449" s="375"/>
      <c r="D449" s="61"/>
      <c r="E449" s="61"/>
      <c r="F449" s="61"/>
      <c r="G449" s="61"/>
    </row>
    <row r="450" spans="1:7" s="264" customFormat="1" ht="19.5" customHeight="1" x14ac:dyDescent="0.2">
      <c r="A450" s="263" t="s">
        <v>254</v>
      </c>
      <c r="B450" s="271"/>
      <c r="C450" s="436" t="str">
        <f>Budget!E17</f>
        <v>Reste à recouvrer</v>
      </c>
      <c r="D450" s="272"/>
      <c r="E450" s="272"/>
      <c r="F450" s="149"/>
      <c r="G450" s="149"/>
    </row>
    <row r="451" spans="1:7" ht="26.25" customHeight="1" x14ac:dyDescent="0.2">
      <c r="A451" s="54" t="s">
        <v>106</v>
      </c>
      <c r="B451" s="59" t="s">
        <v>107</v>
      </c>
      <c r="C451" s="397" t="s">
        <v>108</v>
      </c>
      <c r="D451" s="65" t="s">
        <v>109</v>
      </c>
      <c r="E451" s="59" t="s">
        <v>110</v>
      </c>
      <c r="F451" s="59" t="s">
        <v>111</v>
      </c>
      <c r="G451" s="65" t="s">
        <v>112</v>
      </c>
    </row>
    <row r="452" spans="1:7" ht="17.100000000000001" customHeight="1" x14ac:dyDescent="0.2">
      <c r="A452" s="557"/>
      <c r="B452" s="66"/>
      <c r="C452" s="374"/>
      <c r="D452" s="66"/>
      <c r="E452" s="65">
        <f>D452</f>
        <v>0</v>
      </c>
      <c r="F452" s="65">
        <f>G447-E452</f>
        <v>10000</v>
      </c>
      <c r="G452" s="148"/>
    </row>
    <row r="453" spans="1:7" ht="17.100000000000001" customHeight="1" x14ac:dyDescent="0.2">
      <c r="A453" s="557"/>
      <c r="B453" s="66"/>
      <c r="C453" s="374"/>
      <c r="D453" s="66"/>
      <c r="E453" s="65">
        <f>SUM(E452,D453)</f>
        <v>0</v>
      </c>
      <c r="F453" s="65">
        <f>F452-D453</f>
        <v>10000</v>
      </c>
      <c r="G453" s="148"/>
    </row>
    <row r="454" spans="1:7" ht="17.100000000000001" customHeight="1" x14ac:dyDescent="0.2">
      <c r="A454" s="557"/>
      <c r="B454" s="66"/>
      <c r="C454" s="374"/>
      <c r="D454" s="66"/>
      <c r="E454" s="65">
        <f t="shared" ref="E454:E456" si="13">SUM(E453,D454)</f>
        <v>0</v>
      </c>
      <c r="F454" s="65">
        <f t="shared" ref="F454:F456" si="14">F453-D454</f>
        <v>10000</v>
      </c>
      <c r="G454" s="148"/>
    </row>
    <row r="455" spans="1:7" ht="17.100000000000001" customHeight="1" x14ac:dyDescent="0.2">
      <c r="A455" s="557"/>
      <c r="B455" s="66"/>
      <c r="C455" s="374"/>
      <c r="D455" s="66"/>
      <c r="E455" s="65">
        <f t="shared" si="13"/>
        <v>0</v>
      </c>
      <c r="F455" s="65">
        <f t="shared" si="14"/>
        <v>10000</v>
      </c>
      <c r="G455" s="148"/>
    </row>
    <row r="456" spans="1:7" ht="17.100000000000001" customHeight="1" x14ac:dyDescent="0.2">
      <c r="A456" s="557"/>
      <c r="B456" s="66"/>
      <c r="C456" s="374"/>
      <c r="D456" s="66"/>
      <c r="E456" s="65">
        <f t="shared" si="13"/>
        <v>0</v>
      </c>
      <c r="F456" s="65">
        <f t="shared" si="14"/>
        <v>10000</v>
      </c>
      <c r="G456" s="148"/>
    </row>
    <row r="457" spans="1:7" ht="17.100000000000001" customHeight="1" x14ac:dyDescent="0.2">
      <c r="A457" s="9"/>
      <c r="B457" s="61"/>
      <c r="C457" s="371"/>
      <c r="D457" s="61"/>
      <c r="E457" s="61"/>
      <c r="F457" s="61"/>
      <c r="G457" s="61"/>
    </row>
    <row r="458" spans="1:7" ht="17.100000000000001" customHeight="1" x14ac:dyDescent="0.2">
      <c r="D458" s="13"/>
      <c r="E458" s="64"/>
      <c r="F458" s="75" t="s">
        <v>122</v>
      </c>
      <c r="G458" s="75" t="s">
        <v>115</v>
      </c>
    </row>
    <row r="459" spans="1:7" ht="17.100000000000001" customHeight="1" x14ac:dyDescent="0.2">
      <c r="A459" s="62"/>
      <c r="B459" s="62"/>
      <c r="D459" s="516" t="str">
        <f>A448</f>
        <v>SC</v>
      </c>
      <c r="E459" s="515">
        <f>C448</f>
        <v>7145</v>
      </c>
      <c r="F459" s="76">
        <f>G447</f>
        <v>10000</v>
      </c>
      <c r="G459" s="76">
        <f>E456</f>
        <v>0</v>
      </c>
    </row>
    <row r="460" spans="1:7" ht="16.5" customHeight="1" x14ac:dyDescent="0.2">
      <c r="A460" s="62"/>
      <c r="B460" s="62"/>
      <c r="D460" s="69"/>
      <c r="E460" s="70"/>
      <c r="F460" s="70"/>
    </row>
    <row r="461" spans="1:7" ht="16.5" customHeight="1" x14ac:dyDescent="0.2">
      <c r="A461" s="62"/>
      <c r="B461" s="62"/>
      <c r="D461" s="69"/>
      <c r="E461" s="70"/>
      <c r="F461" s="70"/>
    </row>
    <row r="462" spans="1:7" ht="16.5" customHeight="1" x14ac:dyDescent="0.2">
      <c r="A462" s="62"/>
      <c r="B462" s="62"/>
      <c r="D462" s="69"/>
      <c r="E462" s="70"/>
      <c r="F462" s="70"/>
    </row>
    <row r="463" spans="1:7" ht="16.5" customHeight="1" x14ac:dyDescent="0.2">
      <c r="A463" s="62"/>
      <c r="B463" s="62"/>
      <c r="D463" s="69"/>
      <c r="E463" s="70"/>
      <c r="F463" s="70"/>
    </row>
    <row r="464" spans="1:7" ht="16.5" customHeight="1" x14ac:dyDescent="0.2">
      <c r="A464" s="62"/>
      <c r="B464" s="62"/>
      <c r="D464" s="69"/>
      <c r="E464" s="70"/>
      <c r="F464" s="70"/>
    </row>
    <row r="465" spans="1:6" ht="16.5" customHeight="1" x14ac:dyDescent="0.2">
      <c r="A465" s="62"/>
      <c r="B465" s="62"/>
      <c r="D465" s="69"/>
      <c r="E465" s="70"/>
      <c r="F465" s="70"/>
    </row>
    <row r="466" spans="1:6" ht="16.5" customHeight="1" x14ac:dyDescent="0.2">
      <c r="A466" s="62"/>
      <c r="B466" s="62"/>
      <c r="D466" s="69"/>
      <c r="E466" s="70"/>
      <c r="F466" s="70"/>
    </row>
    <row r="467" spans="1:6" ht="16.5" customHeight="1" x14ac:dyDescent="0.2">
      <c r="A467" s="62"/>
      <c r="B467" s="62"/>
      <c r="D467" s="69"/>
      <c r="E467" s="70"/>
      <c r="F467" s="70"/>
    </row>
    <row r="468" spans="1:6" ht="16.5" customHeight="1" x14ac:dyDescent="0.2">
      <c r="A468" s="62"/>
      <c r="B468" s="62"/>
      <c r="D468" s="69"/>
      <c r="E468" s="70"/>
      <c r="F468" s="70"/>
    </row>
    <row r="469" spans="1:6" ht="16.5" customHeight="1" x14ac:dyDescent="0.2">
      <c r="A469" s="62"/>
      <c r="B469" s="62"/>
      <c r="D469" s="69"/>
      <c r="E469" s="70"/>
      <c r="F469" s="70"/>
    </row>
    <row r="470" spans="1:6" ht="16.5" customHeight="1" x14ac:dyDescent="0.2">
      <c r="A470" s="62"/>
      <c r="B470" s="62"/>
      <c r="D470" s="69"/>
      <c r="E470" s="70"/>
      <c r="F470" s="70"/>
    </row>
    <row r="471" spans="1:6" ht="16.5" customHeight="1" x14ac:dyDescent="0.2">
      <c r="A471" s="62"/>
      <c r="B471" s="62"/>
      <c r="D471" s="69"/>
      <c r="E471" s="70"/>
      <c r="F471" s="70"/>
    </row>
    <row r="472" spans="1:6" ht="16.5" customHeight="1" x14ac:dyDescent="0.2">
      <c r="A472" s="62"/>
      <c r="B472" s="62"/>
      <c r="D472" s="69"/>
      <c r="E472" s="70"/>
      <c r="F472" s="70"/>
    </row>
    <row r="473" spans="1:6" ht="16.5" customHeight="1" x14ac:dyDescent="0.2">
      <c r="A473" s="62"/>
      <c r="B473" s="62"/>
      <c r="D473" s="69"/>
      <c r="E473" s="70"/>
      <c r="F473" s="70"/>
    </row>
    <row r="474" spans="1:6" ht="16.5" customHeight="1" x14ac:dyDescent="0.2">
      <c r="A474" s="62"/>
      <c r="B474" s="62"/>
      <c r="D474" s="69"/>
      <c r="E474" s="70"/>
      <c r="F474" s="70"/>
    </row>
    <row r="475" spans="1:6" ht="16.5" customHeight="1" x14ac:dyDescent="0.2">
      <c r="A475" s="62"/>
      <c r="B475" s="62"/>
      <c r="D475" s="69"/>
      <c r="E475" s="70"/>
      <c r="F475" s="70"/>
    </row>
    <row r="476" spans="1:6" ht="16.5" customHeight="1" x14ac:dyDescent="0.2">
      <c r="A476" s="62"/>
      <c r="B476" s="62"/>
      <c r="D476" s="69"/>
      <c r="E476" s="70"/>
      <c r="F476" s="70"/>
    </row>
    <row r="477" spans="1:6" ht="16.5" customHeight="1" x14ac:dyDescent="0.2">
      <c r="A477" s="62"/>
      <c r="B477" s="62"/>
      <c r="D477" s="69"/>
      <c r="E477" s="70"/>
      <c r="F477" s="70"/>
    </row>
    <row r="478" spans="1:6" ht="16.5" customHeight="1" x14ac:dyDescent="0.2">
      <c r="A478" s="62"/>
      <c r="B478" s="62"/>
      <c r="D478" s="69"/>
      <c r="E478" s="70"/>
      <c r="F478" s="70"/>
    </row>
    <row r="479" spans="1:6" ht="16.5" customHeight="1" x14ac:dyDescent="0.2">
      <c r="A479" s="62"/>
      <c r="B479" s="62"/>
      <c r="D479" s="69"/>
      <c r="E479" s="70"/>
      <c r="F479" s="70"/>
    </row>
    <row r="480" spans="1:6" ht="16.5" customHeight="1" x14ac:dyDescent="0.2">
      <c r="A480" s="62"/>
      <c r="B480" s="62"/>
      <c r="D480" s="69"/>
      <c r="E480" s="70"/>
      <c r="F480" s="70"/>
    </row>
    <row r="481" spans="1:8" ht="16.5" customHeight="1" x14ac:dyDescent="0.2">
      <c r="A481" s="62"/>
      <c r="B481" s="62"/>
      <c r="D481" s="69"/>
      <c r="E481" s="70"/>
      <c r="F481" s="70"/>
    </row>
    <row r="482" spans="1:8" ht="16.5" customHeight="1" x14ac:dyDescent="0.2">
      <c r="A482" s="62"/>
      <c r="B482" s="62"/>
      <c r="D482" s="69"/>
      <c r="E482" s="70"/>
      <c r="F482" s="70"/>
    </row>
    <row r="483" spans="1:8" ht="16.5" customHeight="1" x14ac:dyDescent="0.2">
      <c r="A483" s="62"/>
      <c r="B483" s="62"/>
      <c r="D483" s="69"/>
      <c r="E483" s="70"/>
      <c r="F483" s="70"/>
    </row>
    <row r="484" spans="1:8" ht="16.5" customHeight="1" x14ac:dyDescent="0.2">
      <c r="A484" s="62"/>
      <c r="B484" s="62"/>
      <c r="D484" s="69"/>
      <c r="E484" s="70"/>
      <c r="F484" s="70"/>
    </row>
    <row r="485" spans="1:8" ht="16.5" customHeight="1" x14ac:dyDescent="0.2">
      <c r="A485" s="62"/>
      <c r="B485" s="62"/>
      <c r="D485" s="69"/>
      <c r="E485" s="70"/>
      <c r="F485" s="70"/>
    </row>
    <row r="486" spans="1:8" ht="16.5" customHeight="1" x14ac:dyDescent="0.2">
      <c r="A486" s="62"/>
      <c r="B486" s="62"/>
      <c r="D486" s="69"/>
      <c r="E486" s="70"/>
      <c r="F486" s="70"/>
    </row>
    <row r="487" spans="1:8" ht="16.5" customHeight="1" x14ac:dyDescent="0.2">
      <c r="A487" s="62"/>
      <c r="B487" s="62"/>
      <c r="D487" s="69"/>
      <c r="E487" s="70"/>
      <c r="F487" s="70"/>
    </row>
    <row r="488" spans="1:8" ht="16.5" customHeight="1" x14ac:dyDescent="0.2">
      <c r="A488" s="62"/>
      <c r="B488" s="62"/>
      <c r="D488" s="69"/>
      <c r="E488" s="70"/>
      <c r="F488" s="70"/>
    </row>
    <row r="489" spans="1:8" ht="16.5" customHeight="1" x14ac:dyDescent="0.2">
      <c r="A489" s="62"/>
      <c r="B489" s="62"/>
      <c r="D489" s="69"/>
      <c r="E489" s="70"/>
      <c r="F489" s="70"/>
    </row>
    <row r="490" spans="1:8" ht="16.5" customHeight="1" x14ac:dyDescent="0.2">
      <c r="A490" s="62"/>
      <c r="B490" s="62"/>
      <c r="D490" s="69"/>
      <c r="E490" s="70"/>
      <c r="F490" s="70"/>
    </row>
    <row r="491" spans="1:8" ht="16.5" customHeight="1" x14ac:dyDescent="0.2">
      <c r="A491" s="62"/>
      <c r="B491" s="62"/>
      <c r="D491" s="69"/>
      <c r="E491" s="70"/>
      <c r="F491" s="70"/>
    </row>
    <row r="492" spans="1:8" ht="15" customHeight="1" x14ac:dyDescent="0.2">
      <c r="A492" s="79" t="s">
        <v>102</v>
      </c>
      <c r="B492" s="80"/>
      <c r="C492" s="433" t="str">
        <f>Budget!A10</f>
        <v>II</v>
      </c>
      <c r="D492" s="62"/>
      <c r="E492" s="67" t="s">
        <v>103</v>
      </c>
      <c r="F492" s="67"/>
      <c r="G492" s="137">
        <f>Budget!$F$18</f>
        <v>254000</v>
      </c>
      <c r="H492" s="63"/>
    </row>
    <row r="493" spans="1:8" ht="15.75" customHeight="1" x14ac:dyDescent="0.2">
      <c r="A493" s="79" t="s">
        <v>133</v>
      </c>
      <c r="B493" s="80"/>
      <c r="C493" s="433">
        <f>Budget!B10</f>
        <v>71</v>
      </c>
      <c r="D493" s="62"/>
      <c r="E493" s="67" t="s">
        <v>104</v>
      </c>
      <c r="F493" s="67"/>
      <c r="G493" s="137">
        <f>IF(CB!G19&gt;0,CB!G19,-CB!H19)</f>
        <v>0</v>
      </c>
      <c r="H493" s="63"/>
    </row>
    <row r="494" spans="1:8" ht="15.75" customHeight="1" x14ac:dyDescent="0.2">
      <c r="A494" s="79" t="s">
        <v>134</v>
      </c>
      <c r="B494" s="80"/>
      <c r="C494" s="433">
        <f>Budget!C15</f>
        <v>714</v>
      </c>
      <c r="D494" s="62"/>
      <c r="E494" s="67" t="s">
        <v>105</v>
      </c>
      <c r="F494" s="67"/>
      <c r="G494" s="137">
        <f>SUM(G492:G493)</f>
        <v>254000</v>
      </c>
      <c r="H494" s="63"/>
    </row>
    <row r="495" spans="1:8" ht="15" customHeight="1" x14ac:dyDescent="0.2">
      <c r="A495" s="79" t="s">
        <v>135</v>
      </c>
      <c r="B495" s="80"/>
      <c r="C495" s="433">
        <f>Budget!D18</f>
        <v>7146</v>
      </c>
      <c r="D495" s="61"/>
      <c r="E495" s="61"/>
      <c r="F495" s="61"/>
      <c r="G495" s="61"/>
      <c r="H495" s="61"/>
    </row>
    <row r="496" spans="1:8" x14ac:dyDescent="0.2">
      <c r="A496" s="56"/>
      <c r="B496" s="64"/>
      <c r="C496" s="375"/>
      <c r="D496" s="61"/>
      <c r="E496" s="61"/>
      <c r="F496" s="61"/>
      <c r="G496" s="61"/>
      <c r="H496" s="61"/>
    </row>
    <row r="497" spans="1:8" s="270" customFormat="1" ht="13.5" customHeight="1" x14ac:dyDescent="0.2">
      <c r="A497" s="263" t="s">
        <v>254</v>
      </c>
      <c r="B497" s="268"/>
      <c r="C497" s="435" t="str">
        <f>Budget!E18</f>
        <v>Frais de Dossiers BEPC : 2 800Fx 45; BAC 8 000Fx16</v>
      </c>
      <c r="D497" s="273"/>
      <c r="E497" s="273"/>
      <c r="F497" s="175"/>
      <c r="G497" s="175"/>
      <c r="H497" s="175"/>
    </row>
    <row r="498" spans="1:8" ht="36" customHeight="1" x14ac:dyDescent="0.2">
      <c r="A498" s="54" t="s">
        <v>106</v>
      </c>
      <c r="B498" s="59" t="s">
        <v>107</v>
      </c>
      <c r="C498" s="397" t="s">
        <v>108</v>
      </c>
      <c r="D498" s="65" t="s">
        <v>109</v>
      </c>
      <c r="E498" s="59" t="s">
        <v>110</v>
      </c>
      <c r="F498" s="59" t="s">
        <v>111</v>
      </c>
      <c r="G498" s="65" t="s">
        <v>112</v>
      </c>
      <c r="H498" s="61"/>
    </row>
    <row r="499" spans="1:8" ht="17.100000000000001" customHeight="1" x14ac:dyDescent="0.2">
      <c r="A499" s="557"/>
      <c r="B499" s="66"/>
      <c r="C499" s="374"/>
      <c r="D499" s="66"/>
      <c r="E499" s="65">
        <f>D499</f>
        <v>0</v>
      </c>
      <c r="F499" s="65">
        <f>G494-E499</f>
        <v>254000</v>
      </c>
      <c r="G499" s="148"/>
      <c r="H499" s="61"/>
    </row>
    <row r="500" spans="1:8" ht="17.100000000000001" customHeight="1" x14ac:dyDescent="0.2">
      <c r="A500" s="557"/>
      <c r="B500" s="66"/>
      <c r="C500" s="374"/>
      <c r="D500" s="66"/>
      <c r="E500" s="65">
        <f>SUM(E499,D500)</f>
        <v>0</v>
      </c>
      <c r="F500" s="65">
        <f>F499-D500</f>
        <v>254000</v>
      </c>
      <c r="G500" s="148"/>
      <c r="H500" s="61"/>
    </row>
    <row r="501" spans="1:8" ht="17.100000000000001" customHeight="1" x14ac:dyDescent="0.2">
      <c r="A501" s="557"/>
      <c r="B501" s="66"/>
      <c r="C501" s="374"/>
      <c r="D501" s="66"/>
      <c r="E501" s="65">
        <f t="shared" ref="E501:E507" si="15">SUM(E500,D501)</f>
        <v>0</v>
      </c>
      <c r="F501" s="65">
        <f t="shared" ref="F501:F507" si="16">F500-D501</f>
        <v>254000</v>
      </c>
      <c r="G501" s="148"/>
      <c r="H501" s="61"/>
    </row>
    <row r="502" spans="1:8" ht="17.100000000000001" customHeight="1" x14ac:dyDescent="0.2">
      <c r="A502" s="557"/>
      <c r="B502" s="66"/>
      <c r="C502" s="374"/>
      <c r="D502" s="66"/>
      <c r="E502" s="65">
        <f t="shared" si="15"/>
        <v>0</v>
      </c>
      <c r="F502" s="65">
        <f t="shared" si="16"/>
        <v>254000</v>
      </c>
      <c r="G502" s="148"/>
      <c r="H502" s="61"/>
    </row>
    <row r="503" spans="1:8" ht="17.100000000000001" customHeight="1" x14ac:dyDescent="0.2">
      <c r="A503" s="557"/>
      <c r="B503" s="66"/>
      <c r="C503" s="374"/>
      <c r="D503" s="66"/>
      <c r="E503" s="65">
        <f t="shared" si="15"/>
        <v>0</v>
      </c>
      <c r="F503" s="65">
        <f t="shared" si="16"/>
        <v>254000</v>
      </c>
      <c r="G503" s="148"/>
      <c r="H503" s="61"/>
    </row>
    <row r="504" spans="1:8" ht="17.100000000000001" customHeight="1" x14ac:dyDescent="0.2">
      <c r="A504" s="557"/>
      <c r="B504" s="66"/>
      <c r="C504" s="374"/>
      <c r="D504" s="66"/>
      <c r="E504" s="65">
        <f t="shared" si="15"/>
        <v>0</v>
      </c>
      <c r="F504" s="65">
        <f t="shared" si="16"/>
        <v>254000</v>
      </c>
      <c r="G504" s="148"/>
      <c r="H504" s="61"/>
    </row>
    <row r="505" spans="1:8" ht="17.100000000000001" customHeight="1" x14ac:dyDescent="0.2">
      <c r="A505" s="557"/>
      <c r="B505" s="66"/>
      <c r="C505" s="374"/>
      <c r="D505" s="66"/>
      <c r="E505" s="65">
        <f t="shared" si="15"/>
        <v>0</v>
      </c>
      <c r="F505" s="65">
        <f t="shared" si="16"/>
        <v>254000</v>
      </c>
      <c r="G505" s="148"/>
      <c r="H505" s="61"/>
    </row>
    <row r="506" spans="1:8" ht="17.100000000000001" customHeight="1" x14ac:dyDescent="0.2">
      <c r="A506" s="557"/>
      <c r="B506" s="66"/>
      <c r="C506" s="374"/>
      <c r="D506" s="66"/>
      <c r="E506" s="65">
        <f t="shared" si="15"/>
        <v>0</v>
      </c>
      <c r="F506" s="65">
        <f t="shared" si="16"/>
        <v>254000</v>
      </c>
      <c r="G506" s="148"/>
      <c r="H506" s="61"/>
    </row>
    <row r="507" spans="1:8" ht="17.100000000000001" customHeight="1" x14ac:dyDescent="0.2">
      <c r="A507" s="557"/>
      <c r="B507" s="66"/>
      <c r="C507" s="374"/>
      <c r="D507" s="66"/>
      <c r="E507" s="65">
        <f t="shared" si="15"/>
        <v>0</v>
      </c>
      <c r="F507" s="65">
        <f t="shared" si="16"/>
        <v>254000</v>
      </c>
      <c r="G507" s="148"/>
      <c r="H507" s="61"/>
    </row>
    <row r="508" spans="1:8" ht="17.100000000000001" customHeight="1" x14ac:dyDescent="0.2">
      <c r="A508" s="9"/>
      <c r="B508" s="61"/>
      <c r="C508" s="371"/>
      <c r="D508" s="61"/>
      <c r="E508" s="61"/>
      <c r="F508" s="61"/>
      <c r="G508" s="61"/>
      <c r="H508" s="61"/>
    </row>
    <row r="509" spans="1:8" ht="17.100000000000001" customHeight="1" x14ac:dyDescent="0.2">
      <c r="A509" s="9"/>
      <c r="B509" s="61"/>
      <c r="C509" s="371"/>
      <c r="D509" s="61"/>
      <c r="E509" s="61"/>
      <c r="F509" s="61"/>
      <c r="G509" s="61"/>
    </row>
    <row r="510" spans="1:8" ht="17.100000000000001" customHeight="1" x14ac:dyDescent="0.2">
      <c r="D510" s="62"/>
      <c r="E510" s="64"/>
      <c r="F510" s="75" t="s">
        <v>122</v>
      </c>
      <c r="G510" s="75" t="s">
        <v>115</v>
      </c>
    </row>
    <row r="511" spans="1:8" ht="17.100000000000001" customHeight="1" x14ac:dyDescent="0.2">
      <c r="A511" s="62"/>
      <c r="B511" s="62"/>
      <c r="D511" s="514" t="str">
        <f>A495</f>
        <v>SC</v>
      </c>
      <c r="E511" s="513">
        <f>C495</f>
        <v>7146</v>
      </c>
      <c r="F511" s="76">
        <f>G494</f>
        <v>254000</v>
      </c>
      <c r="G511" s="76">
        <f>E507</f>
        <v>0</v>
      </c>
    </row>
    <row r="512" spans="1:8" ht="17.100000000000001" customHeight="1" x14ac:dyDescent="0.2">
      <c r="A512" s="62"/>
      <c r="B512" s="62"/>
      <c r="D512" s="62"/>
      <c r="E512" s="155"/>
      <c r="F512" s="70"/>
      <c r="G512" s="70"/>
    </row>
    <row r="513" spans="1:6" ht="17.25" customHeight="1" x14ac:dyDescent="0.2">
      <c r="A513" s="62"/>
      <c r="B513" s="62"/>
      <c r="D513" s="69"/>
      <c r="E513" s="70"/>
      <c r="F513" s="70"/>
    </row>
    <row r="514" spans="1:6" ht="17.25" customHeight="1" x14ac:dyDescent="0.2">
      <c r="A514" s="62"/>
      <c r="B514" s="62"/>
      <c r="D514" s="69"/>
      <c r="E514" s="70"/>
      <c r="F514" s="70"/>
    </row>
    <row r="515" spans="1:6" ht="17.25" customHeight="1" x14ac:dyDescent="0.2">
      <c r="A515" s="62"/>
      <c r="B515" s="62"/>
      <c r="D515" s="69"/>
      <c r="E515" s="70"/>
      <c r="F515" s="70"/>
    </row>
    <row r="516" spans="1:6" ht="17.25" customHeight="1" x14ac:dyDescent="0.2">
      <c r="A516" s="62"/>
      <c r="B516" s="62"/>
      <c r="D516" s="69"/>
      <c r="E516" s="70"/>
      <c r="F516" s="70"/>
    </row>
    <row r="517" spans="1:6" ht="17.25" customHeight="1" x14ac:dyDescent="0.2">
      <c r="A517" s="62"/>
      <c r="B517" s="62"/>
      <c r="D517" s="69"/>
      <c r="E517" s="70"/>
      <c r="F517" s="70"/>
    </row>
    <row r="518" spans="1:6" ht="17.25" customHeight="1" x14ac:dyDescent="0.2">
      <c r="A518" s="62"/>
      <c r="B518" s="62"/>
      <c r="D518" s="69"/>
      <c r="E518" s="70"/>
      <c r="F518" s="70"/>
    </row>
    <row r="519" spans="1:6" ht="17.25" customHeight="1" x14ac:dyDescent="0.2">
      <c r="A519" s="62"/>
      <c r="B519" s="62"/>
      <c r="D519" s="69"/>
      <c r="E519" s="70"/>
      <c r="F519" s="70"/>
    </row>
    <row r="520" spans="1:6" ht="17.25" customHeight="1" x14ac:dyDescent="0.2">
      <c r="A520" s="62"/>
      <c r="B520" s="62"/>
      <c r="D520" s="69"/>
      <c r="E520" s="70"/>
      <c r="F520" s="70"/>
    </row>
    <row r="521" spans="1:6" ht="17.25" customHeight="1" x14ac:dyDescent="0.2">
      <c r="A521" s="62"/>
      <c r="B521" s="62"/>
      <c r="D521" s="69"/>
      <c r="E521" s="70"/>
      <c r="F521" s="70"/>
    </row>
    <row r="522" spans="1:6" ht="17.25" customHeight="1" x14ac:dyDescent="0.2">
      <c r="A522" s="62"/>
      <c r="B522" s="62"/>
      <c r="D522" s="69"/>
      <c r="E522" s="70"/>
      <c r="F522" s="70"/>
    </row>
    <row r="523" spans="1:6" ht="17.25" customHeight="1" x14ac:dyDescent="0.2">
      <c r="A523" s="62"/>
      <c r="B523" s="62"/>
      <c r="D523" s="69"/>
      <c r="E523" s="70"/>
      <c r="F523" s="70"/>
    </row>
    <row r="524" spans="1:6" ht="17.25" customHeight="1" x14ac:dyDescent="0.2">
      <c r="A524" s="62"/>
      <c r="B524" s="62"/>
      <c r="D524" s="69"/>
      <c r="E524" s="70"/>
      <c r="F524" s="70"/>
    </row>
    <row r="525" spans="1:6" ht="17.25" customHeight="1" x14ac:dyDescent="0.2">
      <c r="A525" s="62"/>
      <c r="B525" s="62"/>
      <c r="D525" s="69"/>
      <c r="E525" s="70"/>
      <c r="F525" s="70"/>
    </row>
    <row r="526" spans="1:6" ht="17.25" customHeight="1" x14ac:dyDescent="0.2">
      <c r="A526" s="62"/>
      <c r="B526" s="62"/>
      <c r="D526" s="69"/>
      <c r="E526" s="70"/>
      <c r="F526" s="70"/>
    </row>
    <row r="527" spans="1:6" ht="17.25" customHeight="1" x14ac:dyDescent="0.2">
      <c r="A527" s="62"/>
      <c r="B527" s="62"/>
      <c r="D527" s="69"/>
      <c r="E527" s="70"/>
      <c r="F527" s="70"/>
    </row>
    <row r="528" spans="1:6" ht="17.25" customHeight="1" x14ac:dyDescent="0.2">
      <c r="A528" s="62"/>
      <c r="B528" s="62"/>
      <c r="D528" s="69"/>
      <c r="E528" s="70"/>
      <c r="F528" s="70"/>
    </row>
    <row r="529" spans="1:8" ht="17.25" customHeight="1" x14ac:dyDescent="0.2">
      <c r="A529" s="62"/>
      <c r="B529" s="62"/>
      <c r="D529" s="69"/>
      <c r="E529" s="70"/>
      <c r="F529" s="70"/>
    </row>
    <row r="530" spans="1:8" ht="17.25" customHeight="1" x14ac:dyDescent="0.2">
      <c r="A530" s="62"/>
      <c r="B530" s="62"/>
      <c r="D530" s="69"/>
      <c r="E530" s="70"/>
      <c r="F530" s="70"/>
    </row>
    <row r="531" spans="1:8" ht="17.25" customHeight="1" x14ac:dyDescent="0.2">
      <c r="A531" s="62"/>
      <c r="B531" s="62"/>
      <c r="D531" s="69"/>
      <c r="E531" s="70"/>
      <c r="F531" s="70"/>
    </row>
    <row r="532" spans="1:8" ht="17.25" customHeight="1" x14ac:dyDescent="0.2">
      <c r="A532" s="62"/>
      <c r="B532" s="62"/>
      <c r="D532" s="69"/>
      <c r="E532" s="70"/>
      <c r="F532" s="70"/>
    </row>
    <row r="533" spans="1:8" ht="17.25" customHeight="1" x14ac:dyDescent="0.2">
      <c r="A533" s="62"/>
      <c r="B533" s="62"/>
      <c r="D533" s="69"/>
      <c r="E533" s="70"/>
      <c r="F533" s="70"/>
    </row>
    <row r="534" spans="1:8" ht="17.25" customHeight="1" x14ac:dyDescent="0.2">
      <c r="A534" s="62"/>
      <c r="B534" s="62"/>
      <c r="D534" s="69"/>
      <c r="E534" s="70"/>
      <c r="F534" s="70"/>
    </row>
    <row r="535" spans="1:8" ht="17.25" customHeight="1" x14ac:dyDescent="0.2">
      <c r="A535" s="62"/>
      <c r="B535" s="62"/>
      <c r="D535" s="69"/>
      <c r="E535" s="70"/>
      <c r="F535" s="70"/>
    </row>
    <row r="536" spans="1:8" ht="17.25" customHeight="1" x14ac:dyDescent="0.2">
      <c r="A536" s="62"/>
      <c r="B536" s="62"/>
      <c r="D536" s="69"/>
      <c r="E536" s="70"/>
      <c r="F536" s="70"/>
    </row>
    <row r="537" spans="1:8" ht="17.25" customHeight="1" x14ac:dyDescent="0.2">
      <c r="A537" s="62"/>
      <c r="B537" s="62"/>
      <c r="D537" s="69"/>
      <c r="E537" s="70"/>
      <c r="F537" s="70"/>
    </row>
    <row r="538" spans="1:8" ht="15" customHeight="1" x14ac:dyDescent="0.2">
      <c r="A538" s="79" t="s">
        <v>102</v>
      </c>
      <c r="B538" s="80"/>
      <c r="C538" s="433" t="str">
        <f>Budget!A10</f>
        <v>II</v>
      </c>
      <c r="E538" s="67" t="s">
        <v>103</v>
      </c>
      <c r="F538" s="67"/>
      <c r="G538" s="137">
        <f>Budget!$F$19</f>
        <v>0</v>
      </c>
      <c r="H538" s="63"/>
    </row>
    <row r="539" spans="1:8" ht="15" customHeight="1" x14ac:dyDescent="0.2">
      <c r="A539" s="79" t="s">
        <v>133</v>
      </c>
      <c r="B539" s="80"/>
      <c r="C539" s="433">
        <f>Budget!B10</f>
        <v>71</v>
      </c>
      <c r="E539" s="74" t="s">
        <v>104</v>
      </c>
      <c r="F539" s="74"/>
      <c r="G539" s="137">
        <f>IF(CB!G20&gt;0,CB!G20,-CB!H20)</f>
        <v>0</v>
      </c>
      <c r="H539" s="63"/>
    </row>
    <row r="540" spans="1:8" ht="15" customHeight="1" x14ac:dyDescent="0.2">
      <c r="A540" s="79" t="s">
        <v>134</v>
      </c>
      <c r="B540" s="80"/>
      <c r="C540" s="433">
        <f>Budget!C15</f>
        <v>714</v>
      </c>
      <c r="E540" s="74" t="s">
        <v>105</v>
      </c>
      <c r="F540" s="74"/>
      <c r="G540" s="137">
        <f>SUM(G538:G539)</f>
        <v>0</v>
      </c>
      <c r="H540" s="63"/>
    </row>
    <row r="541" spans="1:8" ht="15" customHeight="1" x14ac:dyDescent="0.2">
      <c r="A541" s="79" t="s">
        <v>135</v>
      </c>
      <c r="B541" s="80"/>
      <c r="C541" s="433">
        <f>Budget!D19</f>
        <v>7149</v>
      </c>
      <c r="D541" s="61"/>
      <c r="E541" s="61"/>
      <c r="F541" s="61"/>
      <c r="G541" s="61"/>
      <c r="H541" s="61"/>
    </row>
    <row r="542" spans="1:8" x14ac:dyDescent="0.2">
      <c r="A542" s="56"/>
      <c r="B542" s="64"/>
      <c r="C542" s="375"/>
      <c r="D542" s="61"/>
      <c r="E542" s="61"/>
      <c r="F542" s="61"/>
      <c r="G542" s="61"/>
      <c r="H542" s="61"/>
    </row>
    <row r="543" spans="1:8" s="264" customFormat="1" ht="27.75" customHeight="1" x14ac:dyDescent="0.2">
      <c r="A543" s="265" t="s">
        <v>254</v>
      </c>
      <c r="B543" s="266"/>
      <c r="C543" s="435" t="str">
        <f>Budget!E19</f>
        <v>Autres produits scolaires</v>
      </c>
      <c r="D543" s="254"/>
      <c r="E543" s="254"/>
      <c r="F543" s="149"/>
      <c r="G543" s="149"/>
      <c r="H543" s="149"/>
    </row>
    <row r="544" spans="1:8" ht="24.95" customHeight="1" x14ac:dyDescent="0.2">
      <c r="A544" s="54" t="s">
        <v>106</v>
      </c>
      <c r="B544" s="59" t="s">
        <v>107</v>
      </c>
      <c r="C544" s="397" t="s">
        <v>108</v>
      </c>
      <c r="D544" s="65" t="s">
        <v>109</v>
      </c>
      <c r="E544" s="59" t="s">
        <v>110</v>
      </c>
      <c r="F544" s="59" t="s">
        <v>111</v>
      </c>
      <c r="G544" s="65" t="s">
        <v>112</v>
      </c>
      <c r="H544" s="61"/>
    </row>
    <row r="545" spans="1:8" ht="17.100000000000001" customHeight="1" x14ac:dyDescent="0.2">
      <c r="A545" s="557"/>
      <c r="B545" s="66"/>
      <c r="C545" s="374"/>
      <c r="D545" s="66"/>
      <c r="E545" s="65">
        <f>D545</f>
        <v>0</v>
      </c>
      <c r="F545" s="65">
        <f>G540-E545</f>
        <v>0</v>
      </c>
      <c r="G545" s="151"/>
      <c r="H545" s="61"/>
    </row>
    <row r="546" spans="1:8" ht="17.100000000000001" customHeight="1" x14ac:dyDescent="0.2">
      <c r="A546" s="557"/>
      <c r="B546" s="66"/>
      <c r="C546" s="459"/>
      <c r="D546" s="66"/>
      <c r="E546" s="65">
        <f t="shared" ref="E546:E557" si="17">SUM(E545,D546)</f>
        <v>0</v>
      </c>
      <c r="F546" s="65">
        <f>F545-D546</f>
        <v>0</v>
      </c>
      <c r="G546" s="151"/>
      <c r="H546" s="61"/>
    </row>
    <row r="547" spans="1:8" ht="17.100000000000001" customHeight="1" x14ac:dyDescent="0.2">
      <c r="A547" s="557"/>
      <c r="B547" s="66"/>
      <c r="C547" s="374"/>
      <c r="D547" s="66"/>
      <c r="E547" s="65">
        <f t="shared" si="17"/>
        <v>0</v>
      </c>
      <c r="F547" s="65">
        <f t="shared" ref="F547:F559" si="18">F546-D547</f>
        <v>0</v>
      </c>
      <c r="G547" s="151"/>
      <c r="H547" s="61"/>
    </row>
    <row r="548" spans="1:8" ht="17.100000000000001" customHeight="1" x14ac:dyDescent="0.2">
      <c r="A548" s="557"/>
      <c r="B548" s="66"/>
      <c r="C548" s="459"/>
      <c r="D548" s="66"/>
      <c r="E548" s="65">
        <f t="shared" si="17"/>
        <v>0</v>
      </c>
      <c r="F548" s="65">
        <f t="shared" si="18"/>
        <v>0</v>
      </c>
      <c r="G548" s="151"/>
      <c r="H548" s="61"/>
    </row>
    <row r="549" spans="1:8" ht="17.100000000000001" customHeight="1" x14ac:dyDescent="0.2">
      <c r="A549" s="557"/>
      <c r="B549" s="147"/>
      <c r="C549" s="459"/>
      <c r="D549" s="66"/>
      <c r="E549" s="65">
        <f t="shared" si="17"/>
        <v>0</v>
      </c>
      <c r="F549" s="65">
        <f t="shared" si="18"/>
        <v>0</v>
      </c>
      <c r="G549" s="151"/>
      <c r="H549" s="61"/>
    </row>
    <row r="550" spans="1:8" ht="17.100000000000001" customHeight="1" x14ac:dyDescent="0.2">
      <c r="A550" s="557"/>
      <c r="B550" s="147"/>
      <c r="C550" s="459"/>
      <c r="D550" s="66"/>
      <c r="E550" s="65">
        <f t="shared" si="17"/>
        <v>0</v>
      </c>
      <c r="F550" s="65">
        <f t="shared" si="18"/>
        <v>0</v>
      </c>
      <c r="G550" s="151"/>
      <c r="H550" s="61"/>
    </row>
    <row r="551" spans="1:8" ht="17.100000000000001" customHeight="1" x14ac:dyDescent="0.2">
      <c r="A551" s="557"/>
      <c r="B551" s="147"/>
      <c r="C551" s="459"/>
      <c r="D551" s="66"/>
      <c r="E551" s="65">
        <f t="shared" si="17"/>
        <v>0</v>
      </c>
      <c r="F551" s="65">
        <f t="shared" si="18"/>
        <v>0</v>
      </c>
      <c r="G551" s="151"/>
      <c r="H551" s="61"/>
    </row>
    <row r="552" spans="1:8" ht="17.100000000000001" customHeight="1" x14ac:dyDescent="0.2">
      <c r="A552" s="558"/>
      <c r="B552" s="147"/>
      <c r="C552" s="459"/>
      <c r="D552" s="66"/>
      <c r="E552" s="65">
        <f t="shared" si="17"/>
        <v>0</v>
      </c>
      <c r="F552" s="65">
        <f t="shared" si="18"/>
        <v>0</v>
      </c>
      <c r="G552" s="157"/>
      <c r="H552" s="61"/>
    </row>
    <row r="553" spans="1:8" ht="17.100000000000001" customHeight="1" x14ac:dyDescent="0.2">
      <c r="A553" s="557"/>
      <c r="B553" s="66"/>
      <c r="C553" s="374"/>
      <c r="D553" s="66"/>
      <c r="E553" s="65">
        <f t="shared" si="17"/>
        <v>0</v>
      </c>
      <c r="F553" s="65">
        <f t="shared" si="18"/>
        <v>0</v>
      </c>
      <c r="G553" s="151"/>
      <c r="H553" s="61"/>
    </row>
    <row r="554" spans="1:8" ht="17.100000000000001" customHeight="1" x14ac:dyDescent="0.2">
      <c r="A554" s="557"/>
      <c r="B554" s="66"/>
      <c r="C554" s="374"/>
      <c r="D554" s="66"/>
      <c r="E554" s="65">
        <f t="shared" si="17"/>
        <v>0</v>
      </c>
      <c r="F554" s="65">
        <f t="shared" si="18"/>
        <v>0</v>
      </c>
      <c r="G554" s="151"/>
      <c r="H554" s="61"/>
    </row>
    <row r="555" spans="1:8" ht="17.100000000000001" customHeight="1" x14ac:dyDescent="0.2">
      <c r="A555" s="557"/>
      <c r="B555" s="66"/>
      <c r="C555" s="374"/>
      <c r="D555" s="66"/>
      <c r="E555" s="65">
        <f t="shared" si="17"/>
        <v>0</v>
      </c>
      <c r="F555" s="65">
        <f t="shared" si="18"/>
        <v>0</v>
      </c>
      <c r="G555" s="151"/>
      <c r="H555" s="61"/>
    </row>
    <row r="556" spans="1:8" ht="17.100000000000001" customHeight="1" x14ac:dyDescent="0.2">
      <c r="A556" s="557"/>
      <c r="B556" s="66"/>
      <c r="C556" s="374"/>
      <c r="D556" s="66"/>
      <c r="E556" s="65">
        <f t="shared" si="17"/>
        <v>0</v>
      </c>
      <c r="F556" s="65">
        <f t="shared" si="18"/>
        <v>0</v>
      </c>
      <c r="G556" s="151"/>
      <c r="H556" s="61"/>
    </row>
    <row r="557" spans="1:8" ht="17.100000000000001" customHeight="1" x14ac:dyDescent="0.2">
      <c r="A557" s="557"/>
      <c r="B557" s="66"/>
      <c r="C557" s="374"/>
      <c r="D557" s="66"/>
      <c r="E557" s="65">
        <f t="shared" si="17"/>
        <v>0</v>
      </c>
      <c r="F557" s="65">
        <f t="shared" si="18"/>
        <v>0</v>
      </c>
      <c r="G557" s="151"/>
      <c r="H557" s="61"/>
    </row>
    <row r="558" spans="1:8" ht="17.100000000000001" customHeight="1" x14ac:dyDescent="0.2">
      <c r="A558" s="557"/>
      <c r="B558" s="66"/>
      <c r="C558" s="374"/>
      <c r="D558" s="66"/>
      <c r="E558" s="65">
        <f>SUM(E557,D558)</f>
        <v>0</v>
      </c>
      <c r="F558" s="65">
        <f t="shared" si="18"/>
        <v>0</v>
      </c>
      <c r="G558" s="151"/>
      <c r="H558" s="61"/>
    </row>
    <row r="559" spans="1:8" ht="17.100000000000001" customHeight="1" x14ac:dyDescent="0.2">
      <c r="A559" s="557"/>
      <c r="B559" s="71"/>
      <c r="C559" s="559"/>
      <c r="D559" s="71"/>
      <c r="E559" s="65">
        <f>SUM(E558,D559)</f>
        <v>0</v>
      </c>
      <c r="F559" s="65">
        <f t="shared" si="18"/>
        <v>0</v>
      </c>
      <c r="G559" s="152"/>
    </row>
    <row r="560" spans="1:8" ht="17.100000000000001" customHeight="1" x14ac:dyDescent="0.2">
      <c r="E560" s="61"/>
      <c r="F560" s="61"/>
    </row>
    <row r="561" spans="1:7" ht="17.100000000000001" customHeight="1" x14ac:dyDescent="0.2">
      <c r="D561" s="62"/>
      <c r="E561" s="68"/>
      <c r="F561" s="522" t="s">
        <v>122</v>
      </c>
      <c r="G561" s="522" t="s">
        <v>115</v>
      </c>
    </row>
    <row r="562" spans="1:7" ht="17.100000000000001" customHeight="1" x14ac:dyDescent="0.2">
      <c r="A562" s="62"/>
      <c r="B562" s="12"/>
      <c r="D562" s="521" t="str">
        <f>A541</f>
        <v>SC</v>
      </c>
      <c r="E562" s="513">
        <f>C541</f>
        <v>7149</v>
      </c>
      <c r="F562" s="76">
        <f>G540</f>
        <v>0</v>
      </c>
      <c r="G562" s="76">
        <f>E559</f>
        <v>0</v>
      </c>
    </row>
    <row r="563" spans="1:7" ht="17.100000000000001" customHeight="1" x14ac:dyDescent="0.2">
      <c r="A563" s="62"/>
      <c r="B563" s="12"/>
      <c r="D563" s="521" t="str">
        <f>A540</f>
        <v>CD</v>
      </c>
      <c r="E563" s="515">
        <f>C540</f>
        <v>714</v>
      </c>
      <c r="F563" s="76">
        <f>SUM('Suivi Recettes'!F418,'Suivi Recettes'!F459,'Suivi Recettes'!F511,'Suivi Recettes'!F562)</f>
        <v>3456000</v>
      </c>
      <c r="G563" s="76">
        <f>SUM('Suivi Recettes'!G418,'Suivi Recettes'!G459,'Suivi Recettes'!G511,'Suivi Recettes'!G562)</f>
        <v>620000</v>
      </c>
    </row>
    <row r="564" spans="1:7" ht="17.100000000000001" customHeight="1" x14ac:dyDescent="0.2">
      <c r="A564" s="62"/>
      <c r="B564" s="12"/>
      <c r="D564" s="69"/>
      <c r="E564" s="70"/>
      <c r="F564" s="70"/>
    </row>
    <row r="565" spans="1:7" ht="17.100000000000001" customHeight="1" x14ac:dyDescent="0.2">
      <c r="A565" s="62"/>
      <c r="B565" s="12"/>
      <c r="D565" s="69"/>
      <c r="E565" s="70"/>
      <c r="F565" s="70"/>
    </row>
    <row r="566" spans="1:7" ht="17.100000000000001" customHeight="1" x14ac:dyDescent="0.2">
      <c r="A566" s="62"/>
      <c r="B566" s="12"/>
      <c r="D566" s="69"/>
      <c r="E566" s="70"/>
      <c r="F566" s="70"/>
    </row>
    <row r="567" spans="1:7" ht="17.100000000000001" customHeight="1" x14ac:dyDescent="0.2">
      <c r="A567" s="62"/>
      <c r="B567" s="12"/>
      <c r="D567" s="69"/>
      <c r="E567" s="70"/>
      <c r="F567" s="70"/>
    </row>
    <row r="568" spans="1:7" ht="17.100000000000001" customHeight="1" x14ac:dyDescent="0.2">
      <c r="A568" s="62"/>
      <c r="B568" s="12"/>
      <c r="D568" s="69"/>
      <c r="E568" s="70"/>
      <c r="F568" s="70"/>
    </row>
    <row r="569" spans="1:7" ht="17.100000000000001" customHeight="1" x14ac:dyDescent="0.2">
      <c r="A569" s="62"/>
      <c r="B569" s="12"/>
      <c r="D569" s="69"/>
      <c r="E569" s="70"/>
      <c r="F569" s="70"/>
    </row>
    <row r="570" spans="1:7" ht="17.100000000000001" customHeight="1" x14ac:dyDescent="0.2">
      <c r="A570" s="62"/>
      <c r="B570" s="12"/>
      <c r="D570" s="69"/>
      <c r="E570" s="70"/>
      <c r="F570" s="70"/>
    </row>
    <row r="571" spans="1:7" ht="17.100000000000001" customHeight="1" x14ac:dyDescent="0.2">
      <c r="A571" s="62"/>
      <c r="B571" s="12"/>
      <c r="D571" s="69"/>
      <c r="E571" s="70"/>
      <c r="F571" s="70"/>
    </row>
    <row r="572" spans="1:7" ht="17.100000000000001" customHeight="1" x14ac:dyDescent="0.2">
      <c r="A572" s="62"/>
      <c r="B572" s="12"/>
      <c r="D572" s="69"/>
      <c r="E572" s="70"/>
      <c r="F572" s="70"/>
    </row>
    <row r="573" spans="1:7" ht="17.100000000000001" customHeight="1" x14ac:dyDescent="0.2">
      <c r="A573" s="62"/>
      <c r="B573" s="12"/>
      <c r="D573" s="69"/>
      <c r="E573" s="70"/>
      <c r="F573" s="70"/>
    </row>
    <row r="574" spans="1:7" ht="17.100000000000001" customHeight="1" x14ac:dyDescent="0.2">
      <c r="A574" s="62"/>
      <c r="B574" s="12"/>
      <c r="D574" s="69"/>
      <c r="E574" s="70"/>
      <c r="F574" s="70"/>
    </row>
    <row r="575" spans="1:7" ht="17.100000000000001" customHeight="1" x14ac:dyDescent="0.2">
      <c r="A575" s="62"/>
      <c r="B575" s="12"/>
      <c r="D575" s="69"/>
      <c r="E575" s="70"/>
      <c r="F575" s="70"/>
    </row>
    <row r="576" spans="1:7" ht="17.100000000000001" customHeight="1" x14ac:dyDescent="0.2">
      <c r="A576" s="62"/>
      <c r="B576" s="12"/>
      <c r="D576" s="69"/>
      <c r="E576" s="70"/>
      <c r="F576" s="70"/>
    </row>
    <row r="577" spans="1:7" ht="17.100000000000001" customHeight="1" x14ac:dyDescent="0.2">
      <c r="A577" s="62"/>
      <c r="B577" s="12"/>
      <c r="D577" s="69"/>
      <c r="E577" s="70"/>
      <c r="F577" s="70"/>
    </row>
    <row r="578" spans="1:7" ht="17.100000000000001" customHeight="1" x14ac:dyDescent="0.2">
      <c r="A578" s="62"/>
      <c r="B578" s="12"/>
      <c r="D578" s="69"/>
      <c r="E578" s="70"/>
      <c r="F578" s="70"/>
    </row>
    <row r="579" spans="1:7" ht="17.100000000000001" customHeight="1" x14ac:dyDescent="0.2">
      <c r="A579" s="62"/>
      <c r="B579" s="12"/>
      <c r="D579" s="69"/>
      <c r="E579" s="70"/>
      <c r="F579" s="70"/>
    </row>
    <row r="580" spans="1:7" ht="17.100000000000001" customHeight="1" x14ac:dyDescent="0.2">
      <c r="A580" s="62"/>
      <c r="B580" s="12"/>
      <c r="D580" s="69"/>
      <c r="E580" s="70"/>
      <c r="F580" s="70"/>
    </row>
    <row r="581" spans="1:7" ht="17.100000000000001" customHeight="1" x14ac:dyDescent="0.2">
      <c r="A581" s="62"/>
      <c r="B581" s="12"/>
      <c r="D581" s="69"/>
      <c r="E581" s="70"/>
      <c r="F581" s="70"/>
    </row>
    <row r="582" spans="1:7" ht="17.100000000000001" customHeight="1" x14ac:dyDescent="0.2">
      <c r="A582" s="62"/>
      <c r="B582" s="12"/>
      <c r="D582" s="69"/>
      <c r="E582" s="70"/>
      <c r="F582" s="70"/>
    </row>
    <row r="583" spans="1:7" ht="17.100000000000001" customHeight="1" x14ac:dyDescent="0.2">
      <c r="A583" s="62"/>
      <c r="B583" s="12"/>
      <c r="D583" s="69"/>
      <c r="E583" s="70"/>
      <c r="F583" s="70"/>
    </row>
    <row r="584" spans="1:7" ht="15.95" customHeight="1" x14ac:dyDescent="0.2">
      <c r="A584" s="79" t="s">
        <v>102</v>
      </c>
      <c r="B584" s="80"/>
      <c r="C584" s="433" t="str">
        <f>Budget!A10</f>
        <v>II</v>
      </c>
      <c r="D584" s="62"/>
      <c r="E584" s="67" t="s">
        <v>103</v>
      </c>
      <c r="F584" s="67"/>
      <c r="G584" s="137">
        <f>Budget!G20</f>
        <v>101679</v>
      </c>
    </row>
    <row r="585" spans="1:7" ht="15.95" customHeight="1" x14ac:dyDescent="0.2">
      <c r="A585" s="79" t="s">
        <v>133</v>
      </c>
      <c r="B585" s="80"/>
      <c r="C585" s="433">
        <f>Budget!B10</f>
        <v>71</v>
      </c>
      <c r="D585" s="62"/>
      <c r="E585" s="74" t="s">
        <v>104</v>
      </c>
      <c r="F585" s="67"/>
      <c r="G585" s="137">
        <f>IF(CB!G21&gt;0,CB!G21,-CB!H21)</f>
        <v>0</v>
      </c>
    </row>
    <row r="586" spans="1:7" ht="15.95" customHeight="1" x14ac:dyDescent="0.2">
      <c r="A586" s="79" t="s">
        <v>134</v>
      </c>
      <c r="B586" s="80"/>
      <c r="C586" s="433">
        <f>Budget!C20</f>
        <v>716</v>
      </c>
      <c r="D586" s="62"/>
      <c r="E586" s="74" t="s">
        <v>105</v>
      </c>
      <c r="F586" s="67"/>
      <c r="G586" s="137">
        <f>SUM(G584:G585)</f>
        <v>101679</v>
      </c>
    </row>
    <row r="587" spans="1:7" ht="15.95" customHeight="1" x14ac:dyDescent="0.2">
      <c r="A587" s="79" t="s">
        <v>135</v>
      </c>
      <c r="B587" s="80"/>
      <c r="C587" s="433"/>
      <c r="D587" s="61"/>
      <c r="E587" s="61"/>
      <c r="F587" s="61"/>
      <c r="G587" s="61"/>
    </row>
    <row r="588" spans="1:7" x14ac:dyDescent="0.2">
      <c r="A588" s="56"/>
      <c r="B588" s="64"/>
      <c r="C588" s="375"/>
      <c r="D588" s="61"/>
      <c r="E588" s="61"/>
      <c r="F588" s="61"/>
      <c r="G588" s="61"/>
    </row>
    <row r="589" spans="1:7" s="264" customFormat="1" ht="26.1" customHeight="1" x14ac:dyDescent="0.2">
      <c r="A589" s="262" t="s">
        <v>254</v>
      </c>
      <c r="B589" s="274"/>
      <c r="C589" s="435" t="str">
        <f>Budget!D20</f>
        <v>Solde de l’exercice antérieur</v>
      </c>
      <c r="D589" s="271"/>
      <c r="E589" s="271"/>
      <c r="F589" s="149"/>
      <c r="G589" s="149"/>
    </row>
    <row r="590" spans="1:7" ht="24.75" customHeight="1" x14ac:dyDescent="0.2">
      <c r="A590" s="54" t="s">
        <v>106</v>
      </c>
      <c r="B590" s="59" t="s">
        <v>107</v>
      </c>
      <c r="C590" s="397" t="s">
        <v>108</v>
      </c>
      <c r="D590" s="65" t="s">
        <v>109</v>
      </c>
      <c r="E590" s="59" t="s">
        <v>110</v>
      </c>
      <c r="F590" s="59" t="s">
        <v>111</v>
      </c>
      <c r="G590" s="65" t="s">
        <v>112</v>
      </c>
    </row>
    <row r="591" spans="1:7" ht="17.100000000000001" customHeight="1" x14ac:dyDescent="0.2">
      <c r="A591" s="557">
        <v>45901</v>
      </c>
      <c r="B591" s="66">
        <v>1</v>
      </c>
      <c r="C591" s="374" t="s">
        <v>404</v>
      </c>
      <c r="D591" s="66" t="e">
        <f>#REF!</f>
        <v>#REF!</v>
      </c>
      <c r="E591" s="65" t="e">
        <f>D591</f>
        <v>#REF!</v>
      </c>
      <c r="F591" s="65" t="e">
        <f>G586-D591</f>
        <v>#REF!</v>
      </c>
      <c r="G591" s="148"/>
    </row>
    <row r="592" spans="1:7" ht="17.100000000000001" customHeight="1" x14ac:dyDescent="0.2">
      <c r="A592" s="557"/>
      <c r="B592" s="66"/>
      <c r="C592" s="374"/>
      <c r="D592" s="66"/>
      <c r="E592" s="65" t="e">
        <f>SUM(E591,D592)</f>
        <v>#REF!</v>
      </c>
      <c r="F592" s="65" t="e">
        <f>F591-D592</f>
        <v>#REF!</v>
      </c>
      <c r="G592" s="148"/>
    </row>
    <row r="593" spans="1:7" ht="17.100000000000001" customHeight="1" x14ac:dyDescent="0.2">
      <c r="A593" s="557"/>
      <c r="B593" s="66"/>
      <c r="C593" s="374"/>
      <c r="D593" s="66"/>
      <c r="E593" s="65" t="e">
        <f>SUM(E592,D593)</f>
        <v>#REF!</v>
      </c>
      <c r="F593" s="65" t="e">
        <f>F592-D593</f>
        <v>#REF!</v>
      </c>
      <c r="G593" s="148"/>
    </row>
    <row r="594" spans="1:7" ht="17.100000000000001" customHeight="1" x14ac:dyDescent="0.2"/>
    <row r="595" spans="1:7" ht="17.100000000000001" customHeight="1" x14ac:dyDescent="0.2">
      <c r="E595" s="68"/>
      <c r="F595" s="76" t="s">
        <v>122</v>
      </c>
      <c r="G595" s="76" t="s">
        <v>115</v>
      </c>
    </row>
    <row r="596" spans="1:7" ht="17.100000000000001" customHeight="1" x14ac:dyDescent="0.2">
      <c r="D596" s="514" t="str">
        <f>A586</f>
        <v>CD</v>
      </c>
      <c r="E596" s="513">
        <f>C586</f>
        <v>716</v>
      </c>
      <c r="F596" s="76">
        <f>G586</f>
        <v>101679</v>
      </c>
      <c r="G596" s="76" t="e">
        <f>E593</f>
        <v>#REF!</v>
      </c>
    </row>
    <row r="597" spans="1:7" ht="17.100000000000001" customHeight="1" x14ac:dyDescent="0.2">
      <c r="D597" s="514" t="str">
        <f>A585</f>
        <v>CP</v>
      </c>
      <c r="E597" s="513">
        <f>C585</f>
        <v>71</v>
      </c>
      <c r="F597" s="75">
        <f>SUM(F356,F563,F596)</f>
        <v>3644679</v>
      </c>
      <c r="G597" s="75" t="e">
        <f>SUM(G356,G563,G596)</f>
        <v>#REF!</v>
      </c>
    </row>
    <row r="598" spans="1:7" ht="17.100000000000001" customHeight="1" x14ac:dyDescent="0.2">
      <c r="A598" s="62"/>
      <c r="B598" s="12"/>
    </row>
    <row r="599" spans="1:7" ht="17.100000000000001" customHeight="1" x14ac:dyDescent="0.2">
      <c r="A599" s="62"/>
      <c r="B599" s="12"/>
      <c r="D599" s="155"/>
      <c r="E599" s="70"/>
      <c r="F599" s="70"/>
    </row>
    <row r="600" spans="1:7" ht="17.100000000000001" customHeight="1" x14ac:dyDescent="0.2">
      <c r="A600" s="62"/>
      <c r="B600" s="12"/>
      <c r="D600" s="155"/>
      <c r="E600" s="70"/>
      <c r="F600" s="70"/>
    </row>
    <row r="601" spans="1:7" ht="17.100000000000001" customHeight="1" x14ac:dyDescent="0.2">
      <c r="A601" s="62"/>
      <c r="B601" s="12"/>
      <c r="D601" s="155"/>
      <c r="E601" s="70"/>
      <c r="F601" s="70"/>
    </row>
    <row r="602" spans="1:7" ht="17.100000000000001" customHeight="1" x14ac:dyDescent="0.2">
      <c r="A602" s="62"/>
      <c r="B602" s="12"/>
      <c r="D602" s="155"/>
      <c r="E602" s="70"/>
      <c r="F602" s="70"/>
    </row>
    <row r="603" spans="1:7" ht="17.100000000000001" customHeight="1" x14ac:dyDescent="0.2">
      <c r="A603" s="62"/>
      <c r="B603" s="12"/>
      <c r="D603" s="155"/>
      <c r="E603" s="70"/>
      <c r="F603" s="70"/>
    </row>
    <row r="604" spans="1:7" ht="17.100000000000001" customHeight="1" x14ac:dyDescent="0.2">
      <c r="A604" s="62"/>
      <c r="B604" s="12"/>
      <c r="D604" s="155"/>
      <c r="E604" s="70"/>
      <c r="F604" s="70"/>
    </row>
    <row r="605" spans="1:7" ht="17.100000000000001" customHeight="1" x14ac:dyDescent="0.2">
      <c r="A605" s="62"/>
      <c r="B605" s="12"/>
      <c r="D605" s="155"/>
      <c r="E605" s="70"/>
      <c r="F605" s="70"/>
    </row>
    <row r="606" spans="1:7" ht="17.100000000000001" customHeight="1" x14ac:dyDescent="0.2">
      <c r="A606" s="62"/>
      <c r="B606" s="12"/>
      <c r="D606" s="155"/>
      <c r="E606" s="70"/>
      <c r="F606" s="70"/>
    </row>
    <row r="607" spans="1:7" ht="17.100000000000001" customHeight="1" x14ac:dyDescent="0.2">
      <c r="A607" s="62"/>
      <c r="B607" s="12"/>
      <c r="D607" s="155"/>
      <c r="E607" s="70"/>
      <c r="F607" s="70"/>
    </row>
    <row r="608" spans="1:7" ht="17.100000000000001" customHeight="1" x14ac:dyDescent="0.2">
      <c r="A608" s="62"/>
      <c r="B608" s="12"/>
      <c r="D608" s="155"/>
      <c r="E608" s="70"/>
      <c r="F608" s="70"/>
    </row>
    <row r="609" spans="1:6" ht="17.100000000000001" customHeight="1" x14ac:dyDescent="0.2">
      <c r="A609" s="62"/>
      <c r="B609" s="12"/>
      <c r="D609" s="155"/>
      <c r="E609" s="70"/>
      <c r="F609" s="70"/>
    </row>
    <row r="610" spans="1:6" ht="17.100000000000001" customHeight="1" x14ac:dyDescent="0.2">
      <c r="A610" s="62"/>
      <c r="B610" s="12"/>
      <c r="D610" s="155"/>
      <c r="E610" s="70"/>
      <c r="F610" s="70"/>
    </row>
    <row r="611" spans="1:6" ht="17.100000000000001" customHeight="1" x14ac:dyDescent="0.2">
      <c r="A611" s="62"/>
      <c r="B611" s="12"/>
      <c r="D611" s="155"/>
      <c r="E611" s="70"/>
      <c r="F611" s="70"/>
    </row>
    <row r="612" spans="1:6" ht="17.100000000000001" customHeight="1" x14ac:dyDescent="0.2">
      <c r="A612" s="62"/>
      <c r="B612" s="12"/>
      <c r="D612" s="155"/>
      <c r="E612" s="70"/>
      <c r="F612" s="70"/>
    </row>
    <row r="613" spans="1:6" ht="17.100000000000001" customHeight="1" x14ac:dyDescent="0.2">
      <c r="A613" s="62"/>
      <c r="B613" s="12"/>
      <c r="D613" s="155"/>
      <c r="E613" s="70"/>
      <c r="F613" s="70"/>
    </row>
    <row r="614" spans="1:6" ht="17.100000000000001" customHeight="1" x14ac:dyDescent="0.2">
      <c r="A614" s="62"/>
      <c r="B614" s="12"/>
      <c r="D614" s="155"/>
      <c r="E614" s="70"/>
      <c r="F614" s="70"/>
    </row>
    <row r="615" spans="1:6" ht="17.100000000000001" customHeight="1" x14ac:dyDescent="0.2">
      <c r="A615" s="62"/>
      <c r="B615" s="12"/>
      <c r="D615" s="155"/>
      <c r="E615" s="70"/>
      <c r="F615" s="70"/>
    </row>
    <row r="616" spans="1:6" ht="17.100000000000001" customHeight="1" x14ac:dyDescent="0.2">
      <c r="A616" s="62"/>
      <c r="B616" s="12"/>
      <c r="D616" s="155"/>
      <c r="E616" s="70"/>
      <c r="F616" s="70"/>
    </row>
    <row r="617" spans="1:6" ht="17.100000000000001" customHeight="1" x14ac:dyDescent="0.2">
      <c r="A617" s="62"/>
      <c r="B617" s="12"/>
      <c r="D617" s="155"/>
      <c r="E617" s="70"/>
      <c r="F617" s="70"/>
    </row>
    <row r="618" spans="1:6" ht="17.100000000000001" customHeight="1" x14ac:dyDescent="0.2">
      <c r="A618" s="62"/>
      <c r="B618" s="12"/>
      <c r="D618" s="155"/>
      <c r="E618" s="70"/>
      <c r="F618" s="70"/>
    </row>
    <row r="619" spans="1:6" ht="17.100000000000001" customHeight="1" x14ac:dyDescent="0.2">
      <c r="A619" s="62"/>
      <c r="B619" s="12"/>
      <c r="D619" s="155"/>
      <c r="E619" s="70"/>
      <c r="F619" s="70"/>
    </row>
    <row r="620" spans="1:6" ht="17.100000000000001" customHeight="1" x14ac:dyDescent="0.2">
      <c r="A620" s="62"/>
      <c r="B620" s="12"/>
      <c r="D620" s="155"/>
      <c r="E620" s="70"/>
      <c r="F620" s="70"/>
    </row>
    <row r="621" spans="1:6" ht="17.100000000000001" customHeight="1" x14ac:dyDescent="0.2">
      <c r="A621" s="62"/>
      <c r="B621" s="12"/>
      <c r="D621" s="155"/>
      <c r="E621" s="70"/>
      <c r="F621" s="70"/>
    </row>
    <row r="622" spans="1:6" ht="17.100000000000001" customHeight="1" x14ac:dyDescent="0.2">
      <c r="A622" s="62"/>
      <c r="B622" s="12"/>
      <c r="D622" s="155"/>
      <c r="E622" s="70"/>
      <c r="F622" s="70"/>
    </row>
    <row r="623" spans="1:6" ht="17.100000000000001" customHeight="1" x14ac:dyDescent="0.2">
      <c r="A623" s="62"/>
      <c r="B623" s="12"/>
      <c r="D623" s="155"/>
      <c r="E623" s="70"/>
      <c r="F623" s="70"/>
    </row>
    <row r="624" spans="1:6" ht="17.100000000000001" customHeight="1" x14ac:dyDescent="0.2">
      <c r="A624" s="62"/>
      <c r="B624" s="12"/>
      <c r="D624" s="155"/>
      <c r="E624" s="70"/>
      <c r="F624" s="70"/>
    </row>
    <row r="625" spans="1:8" ht="17.100000000000001" customHeight="1" x14ac:dyDescent="0.2">
      <c r="A625" s="62"/>
      <c r="B625" s="12"/>
      <c r="D625" s="155"/>
      <c r="E625" s="70"/>
      <c r="F625" s="70"/>
    </row>
    <row r="626" spans="1:8" ht="17.100000000000001" customHeight="1" x14ac:dyDescent="0.2">
      <c r="A626" s="62"/>
      <c r="B626" s="12"/>
      <c r="D626" s="155"/>
      <c r="E626" s="70"/>
      <c r="F626" s="70"/>
    </row>
    <row r="627" spans="1:8" ht="17.100000000000001" customHeight="1" x14ac:dyDescent="0.2">
      <c r="A627" s="62"/>
      <c r="B627" s="12"/>
      <c r="D627" s="155"/>
      <c r="E627" s="70"/>
      <c r="F627" s="70"/>
    </row>
    <row r="628" spans="1:8" ht="17.100000000000001" customHeight="1" x14ac:dyDescent="0.2">
      <c r="A628" s="62"/>
      <c r="B628" s="12"/>
      <c r="D628" s="155"/>
      <c r="E628" s="70"/>
      <c r="F628" s="70"/>
    </row>
    <row r="629" spans="1:8" ht="17.100000000000001" customHeight="1" x14ac:dyDescent="0.2">
      <c r="A629" s="62"/>
      <c r="B629" s="12"/>
      <c r="D629" s="155"/>
      <c r="E629" s="70"/>
      <c r="F629" s="70"/>
    </row>
    <row r="630" spans="1:8" ht="15.95" customHeight="1" x14ac:dyDescent="0.2">
      <c r="A630" s="79" t="s">
        <v>102</v>
      </c>
      <c r="B630" s="80"/>
      <c r="C630" s="433" t="str">
        <f>Budget!A22</f>
        <v>III</v>
      </c>
      <c r="D630" s="62"/>
      <c r="E630" s="67" t="s">
        <v>103</v>
      </c>
      <c r="F630" s="67"/>
      <c r="G630" s="137">
        <f>Budget!$F$24</f>
        <v>1824000</v>
      </c>
      <c r="H630" s="63"/>
    </row>
    <row r="631" spans="1:8" ht="15.95" customHeight="1" x14ac:dyDescent="0.2">
      <c r="A631" s="79" t="s">
        <v>133</v>
      </c>
      <c r="B631" s="80"/>
      <c r="C631" s="433">
        <f>Budget!B22</f>
        <v>76</v>
      </c>
      <c r="D631" s="62"/>
      <c r="E631" s="74" t="s">
        <v>104</v>
      </c>
      <c r="F631" s="67"/>
      <c r="G631" s="137">
        <f>IF(CB!G25&gt;0,CB!G25,-CB!H25)</f>
        <v>0</v>
      </c>
      <c r="H631" s="63"/>
    </row>
    <row r="632" spans="1:8" ht="15.95" customHeight="1" x14ac:dyDescent="0.2">
      <c r="A632" s="79" t="s">
        <v>134</v>
      </c>
      <c r="B632" s="80"/>
      <c r="C632" s="433">
        <f>Budget!C23</f>
        <v>760</v>
      </c>
      <c r="D632" s="62"/>
      <c r="E632" s="74" t="s">
        <v>105</v>
      </c>
      <c r="F632" s="67"/>
      <c r="G632" s="137">
        <f>SUM(G630:G631)</f>
        <v>1824000</v>
      </c>
      <c r="H632" s="63"/>
    </row>
    <row r="633" spans="1:8" ht="15.95" customHeight="1" x14ac:dyDescent="0.2">
      <c r="A633" s="79" t="s">
        <v>135</v>
      </c>
      <c r="B633" s="80"/>
      <c r="C633" s="433">
        <f>Budget!D24</f>
        <v>7605</v>
      </c>
      <c r="D633" s="61"/>
      <c r="E633" s="61"/>
      <c r="F633" s="61"/>
      <c r="G633" s="61"/>
      <c r="H633" s="61"/>
    </row>
    <row r="634" spans="1:8" x14ac:dyDescent="0.2">
      <c r="A634" s="9"/>
      <c r="B634" s="61"/>
      <c r="C634" s="371"/>
      <c r="D634" s="61"/>
      <c r="E634" s="61"/>
      <c r="F634" s="61"/>
      <c r="G634" s="61"/>
      <c r="H634" s="61"/>
    </row>
    <row r="635" spans="1:8" s="264" customFormat="1" ht="13.5" customHeight="1" x14ac:dyDescent="0.2">
      <c r="A635" s="275" t="s">
        <v>254</v>
      </c>
      <c r="B635" s="271"/>
      <c r="C635" s="435" t="str">
        <f>Budget!E24</f>
        <v>Subvention pour droits de scolarité des filles du 1er cycle : 152 x 12 000</v>
      </c>
      <c r="D635" s="271"/>
      <c r="E635" s="271"/>
      <c r="F635" s="149"/>
      <c r="G635" s="149"/>
      <c r="H635" s="149"/>
    </row>
    <row r="636" spans="1:8" ht="24.95" customHeight="1" x14ac:dyDescent="0.2">
      <c r="A636" s="54" t="s">
        <v>106</v>
      </c>
      <c r="B636" s="59" t="s">
        <v>107</v>
      </c>
      <c r="C636" s="437" t="s">
        <v>108</v>
      </c>
      <c r="D636" s="65" t="s">
        <v>109</v>
      </c>
      <c r="E636" s="59" t="s">
        <v>110</v>
      </c>
      <c r="F636" s="59" t="s">
        <v>111</v>
      </c>
      <c r="G636" s="65" t="s">
        <v>112</v>
      </c>
      <c r="H636" s="61"/>
    </row>
    <row r="637" spans="1:8" ht="17.100000000000001" customHeight="1" x14ac:dyDescent="0.2">
      <c r="A637" s="558"/>
      <c r="B637" s="147"/>
      <c r="C637" s="374"/>
      <c r="D637" s="66"/>
      <c r="E637" s="65">
        <f>D637</f>
        <v>0</v>
      </c>
      <c r="F637" s="65">
        <f>G632-E637</f>
        <v>1824000</v>
      </c>
      <c r="G637" s="148"/>
      <c r="H637" s="61"/>
    </row>
    <row r="638" spans="1:8" ht="17.100000000000001" customHeight="1" x14ac:dyDescent="0.2">
      <c r="A638" s="558"/>
      <c r="B638" s="147"/>
      <c r="C638" s="374"/>
      <c r="D638" s="66"/>
      <c r="E638" s="65">
        <f>SUM(E637,D638)</f>
        <v>0</v>
      </c>
      <c r="F638" s="65">
        <f>F637-D638</f>
        <v>1824000</v>
      </c>
      <c r="G638" s="148"/>
      <c r="H638" s="61"/>
    </row>
    <row r="639" spans="1:8" ht="17.100000000000001" customHeight="1" x14ac:dyDescent="0.2">
      <c r="A639" s="557"/>
      <c r="B639" s="66"/>
      <c r="C639" s="374"/>
      <c r="D639" s="66"/>
      <c r="E639" s="65">
        <f>SUM(E638,D639)</f>
        <v>0</v>
      </c>
      <c r="F639" s="65">
        <f t="shared" ref="F639" si="19">F638-D639</f>
        <v>1824000</v>
      </c>
      <c r="G639" s="148"/>
      <c r="H639" s="61"/>
    </row>
    <row r="640" spans="1:8" ht="17.100000000000001" customHeight="1" x14ac:dyDescent="0.2">
      <c r="A640" s="9"/>
      <c r="B640" s="61"/>
      <c r="C640" s="371"/>
      <c r="D640" s="61"/>
      <c r="E640" s="61"/>
      <c r="F640" s="61"/>
      <c r="G640" s="61"/>
      <c r="H640" s="61"/>
    </row>
    <row r="641" spans="1:7" ht="17.100000000000001" customHeight="1" x14ac:dyDescent="0.2">
      <c r="E641" s="68"/>
      <c r="F641" s="75" t="s">
        <v>122</v>
      </c>
      <c r="G641" s="75" t="s">
        <v>115</v>
      </c>
    </row>
    <row r="642" spans="1:7" ht="17.100000000000001" customHeight="1" x14ac:dyDescent="0.2">
      <c r="A642" s="62"/>
      <c r="B642" s="12"/>
      <c r="D642" s="514" t="str">
        <f>A633</f>
        <v>SC</v>
      </c>
      <c r="E642" s="513">
        <f>C633</f>
        <v>7605</v>
      </c>
      <c r="F642" s="76">
        <f>G632</f>
        <v>1824000</v>
      </c>
      <c r="G642" s="76">
        <f>E639</f>
        <v>0</v>
      </c>
    </row>
    <row r="643" spans="1:7" ht="17.100000000000001" customHeight="1" x14ac:dyDescent="0.2">
      <c r="A643" s="62"/>
      <c r="B643" s="12"/>
      <c r="D643" s="69"/>
      <c r="E643" s="70"/>
      <c r="F643" s="70"/>
    </row>
    <row r="644" spans="1:7" ht="17.100000000000001" customHeight="1" x14ac:dyDescent="0.2">
      <c r="A644" s="62"/>
      <c r="B644" s="12"/>
      <c r="D644" s="69"/>
      <c r="E644" s="70"/>
      <c r="F644" s="70"/>
    </row>
    <row r="645" spans="1:7" ht="17.100000000000001" customHeight="1" x14ac:dyDescent="0.2">
      <c r="A645" s="62"/>
      <c r="B645" s="12"/>
      <c r="D645" s="69"/>
      <c r="E645" s="70"/>
      <c r="F645" s="70"/>
    </row>
    <row r="646" spans="1:7" ht="17.100000000000001" customHeight="1" x14ac:dyDescent="0.2">
      <c r="A646" s="62"/>
      <c r="B646" s="12"/>
      <c r="D646" s="69"/>
      <c r="E646" s="70"/>
      <c r="F646" s="70"/>
    </row>
    <row r="647" spans="1:7" ht="17.100000000000001" customHeight="1" x14ac:dyDescent="0.2">
      <c r="A647" s="62"/>
      <c r="B647" s="12"/>
      <c r="D647" s="69"/>
      <c r="E647" s="70"/>
      <c r="F647" s="70"/>
    </row>
    <row r="648" spans="1:7" ht="17.100000000000001" customHeight="1" x14ac:dyDescent="0.2">
      <c r="A648" s="62"/>
      <c r="B648" s="12"/>
      <c r="D648" s="69"/>
      <c r="E648" s="70"/>
      <c r="F648" s="70"/>
    </row>
    <row r="649" spans="1:7" ht="17.100000000000001" customHeight="1" x14ac:dyDescent="0.2">
      <c r="A649" s="62"/>
      <c r="B649" s="12"/>
      <c r="D649" s="69"/>
      <c r="E649" s="70"/>
      <c r="F649" s="70"/>
    </row>
    <row r="650" spans="1:7" ht="17.100000000000001" customHeight="1" x14ac:dyDescent="0.2">
      <c r="A650" s="62"/>
      <c r="B650" s="12"/>
      <c r="D650" s="69"/>
      <c r="E650" s="70"/>
      <c r="F650" s="70"/>
    </row>
    <row r="651" spans="1:7" ht="17.100000000000001" customHeight="1" x14ac:dyDescent="0.2">
      <c r="A651" s="62"/>
      <c r="B651" s="12"/>
      <c r="D651" s="69"/>
      <c r="E651" s="70"/>
      <c r="F651" s="70"/>
    </row>
    <row r="652" spans="1:7" ht="17.100000000000001" customHeight="1" x14ac:dyDescent="0.2">
      <c r="A652" s="62"/>
      <c r="B652" s="12"/>
      <c r="D652" s="69"/>
      <c r="E652" s="70"/>
      <c r="F652" s="70"/>
    </row>
    <row r="653" spans="1:7" ht="17.100000000000001" customHeight="1" x14ac:dyDescent="0.2">
      <c r="A653" s="62"/>
      <c r="B653" s="12"/>
      <c r="D653" s="69"/>
      <c r="E653" s="70"/>
      <c r="F653" s="70"/>
    </row>
    <row r="654" spans="1:7" ht="17.100000000000001" customHeight="1" x14ac:dyDescent="0.2">
      <c r="A654" s="62"/>
      <c r="B654" s="12"/>
      <c r="D654" s="69"/>
      <c r="E654" s="70"/>
      <c r="F654" s="70"/>
    </row>
    <row r="655" spans="1:7" ht="17.100000000000001" customHeight="1" x14ac:dyDescent="0.2">
      <c r="A655" s="62"/>
      <c r="B655" s="12"/>
      <c r="D655" s="69"/>
      <c r="E655" s="70"/>
      <c r="F655" s="70"/>
    </row>
    <row r="656" spans="1:7" ht="17.100000000000001" customHeight="1" x14ac:dyDescent="0.2">
      <c r="A656" s="62"/>
      <c r="B656" s="12"/>
      <c r="D656" s="69"/>
      <c r="E656" s="70"/>
      <c r="F656" s="70"/>
    </row>
    <row r="657" spans="1:6" ht="17.100000000000001" customHeight="1" x14ac:dyDescent="0.2">
      <c r="A657" s="62"/>
      <c r="B657" s="12"/>
      <c r="D657" s="69"/>
      <c r="E657" s="70"/>
      <c r="F657" s="70"/>
    </row>
    <row r="658" spans="1:6" ht="17.100000000000001" customHeight="1" x14ac:dyDescent="0.2">
      <c r="A658" s="62"/>
      <c r="B658" s="12"/>
      <c r="D658" s="69"/>
      <c r="E658" s="70"/>
      <c r="F658" s="70"/>
    </row>
    <row r="659" spans="1:6" ht="17.100000000000001" customHeight="1" x14ac:dyDescent="0.2">
      <c r="A659" s="62"/>
      <c r="B659" s="12"/>
      <c r="D659" s="69"/>
      <c r="E659" s="70"/>
      <c r="F659" s="70"/>
    </row>
    <row r="660" spans="1:6" ht="17.100000000000001" customHeight="1" x14ac:dyDescent="0.2">
      <c r="A660" s="62"/>
      <c r="B660" s="12"/>
      <c r="D660" s="69"/>
      <c r="E660" s="70"/>
      <c r="F660" s="70"/>
    </row>
    <row r="661" spans="1:6" ht="17.100000000000001" customHeight="1" x14ac:dyDescent="0.2">
      <c r="A661" s="62"/>
      <c r="B661" s="12"/>
      <c r="D661" s="69"/>
      <c r="E661" s="70"/>
      <c r="F661" s="70"/>
    </row>
    <row r="662" spans="1:6" ht="17.100000000000001" customHeight="1" x14ac:dyDescent="0.2">
      <c r="A662" s="62"/>
      <c r="B662" s="12"/>
      <c r="D662" s="69"/>
      <c r="E662" s="70"/>
      <c r="F662" s="70"/>
    </row>
    <row r="663" spans="1:6" ht="17.100000000000001" customHeight="1" x14ac:dyDescent="0.2">
      <c r="A663" s="62"/>
      <c r="B663" s="12"/>
      <c r="D663" s="69"/>
      <c r="E663" s="70"/>
      <c r="F663" s="70"/>
    </row>
    <row r="664" spans="1:6" ht="17.100000000000001" customHeight="1" x14ac:dyDescent="0.2">
      <c r="A664" s="62"/>
      <c r="B664" s="12"/>
      <c r="D664" s="69"/>
      <c r="E664" s="70"/>
      <c r="F664" s="70"/>
    </row>
    <row r="665" spans="1:6" ht="17.100000000000001" customHeight="1" x14ac:dyDescent="0.2">
      <c r="A665" s="62"/>
      <c r="B665" s="12"/>
      <c r="D665" s="69"/>
      <c r="E665" s="70"/>
      <c r="F665" s="70"/>
    </row>
    <row r="666" spans="1:6" ht="17.100000000000001" customHeight="1" x14ac:dyDescent="0.2">
      <c r="A666" s="62"/>
      <c r="B666" s="12"/>
      <c r="D666" s="69"/>
      <c r="E666" s="70"/>
      <c r="F666" s="70"/>
    </row>
    <row r="667" spans="1:6" ht="17.100000000000001" customHeight="1" x14ac:dyDescent="0.2">
      <c r="A667" s="62"/>
      <c r="B667" s="12"/>
      <c r="D667" s="69"/>
      <c r="E667" s="70"/>
      <c r="F667" s="70"/>
    </row>
    <row r="668" spans="1:6" ht="17.100000000000001" customHeight="1" x14ac:dyDescent="0.2">
      <c r="A668" s="62"/>
      <c r="B668" s="12"/>
      <c r="D668" s="69"/>
      <c r="E668" s="70"/>
      <c r="F668" s="70"/>
    </row>
    <row r="669" spans="1:6" ht="17.100000000000001" customHeight="1" x14ac:dyDescent="0.2">
      <c r="A669" s="62"/>
      <c r="B669" s="12"/>
      <c r="D669" s="69"/>
      <c r="E669" s="70"/>
      <c r="F669" s="70"/>
    </row>
    <row r="670" spans="1:6" ht="17.100000000000001" customHeight="1" x14ac:dyDescent="0.2">
      <c r="A670" s="62"/>
      <c r="B670" s="12"/>
      <c r="D670" s="69"/>
      <c r="E670" s="70"/>
      <c r="F670" s="70"/>
    </row>
    <row r="671" spans="1:6" ht="17.100000000000001" customHeight="1" x14ac:dyDescent="0.2">
      <c r="A671" s="62"/>
      <c r="B671" s="12"/>
      <c r="D671" s="69"/>
      <c r="E671" s="70"/>
      <c r="F671" s="70"/>
    </row>
    <row r="672" spans="1:6" ht="17.100000000000001" customHeight="1" x14ac:dyDescent="0.2">
      <c r="A672" s="62"/>
      <c r="B672" s="12"/>
      <c r="D672" s="69"/>
      <c r="E672" s="70"/>
      <c r="F672" s="70"/>
    </row>
    <row r="673" spans="1:7" ht="17.100000000000001" customHeight="1" x14ac:dyDescent="0.2">
      <c r="A673" s="62"/>
      <c r="B673" s="12"/>
      <c r="D673" s="69"/>
      <c r="E673" s="70"/>
      <c r="F673" s="70"/>
    </row>
    <row r="674" spans="1:7" ht="17.100000000000001" customHeight="1" x14ac:dyDescent="0.2">
      <c r="A674" s="62"/>
      <c r="B674" s="12"/>
      <c r="D674" s="69"/>
      <c r="E674" s="70"/>
      <c r="F674" s="70"/>
    </row>
    <row r="675" spans="1:7" ht="17.100000000000001" customHeight="1" x14ac:dyDescent="0.2">
      <c r="A675" s="62"/>
      <c r="B675" s="12"/>
      <c r="D675" s="69"/>
      <c r="E675" s="70"/>
      <c r="F675" s="70"/>
    </row>
    <row r="676" spans="1:7" ht="17.100000000000001" customHeight="1" x14ac:dyDescent="0.2">
      <c r="A676" s="62"/>
      <c r="B676" s="12"/>
      <c r="D676" s="69"/>
      <c r="E676" s="70"/>
      <c r="F676" s="70"/>
    </row>
    <row r="677" spans="1:7" ht="17.100000000000001" customHeight="1" x14ac:dyDescent="0.2">
      <c r="A677" s="79" t="s">
        <v>102</v>
      </c>
      <c r="B677" s="80"/>
      <c r="C677" s="433" t="str">
        <f>Budget!A22</f>
        <v>III</v>
      </c>
      <c r="D677" s="62"/>
      <c r="E677" s="67" t="s">
        <v>103</v>
      </c>
      <c r="F677" s="67"/>
      <c r="G677" s="137">
        <f>Budget!$F$25</f>
        <v>0</v>
      </c>
    </row>
    <row r="678" spans="1:7" ht="17.100000000000001" customHeight="1" x14ac:dyDescent="0.2">
      <c r="A678" s="79" t="s">
        <v>133</v>
      </c>
      <c r="B678" s="80"/>
      <c r="C678" s="433">
        <f>Budget!B22</f>
        <v>76</v>
      </c>
      <c r="D678" s="62"/>
      <c r="E678" s="74" t="s">
        <v>104</v>
      </c>
      <c r="F678" s="67"/>
      <c r="G678" s="137">
        <f>IF(CB!G26&gt;0,CB!G26,-CB!H26)</f>
        <v>0</v>
      </c>
    </row>
    <row r="679" spans="1:7" ht="17.100000000000001" customHeight="1" x14ac:dyDescent="0.2">
      <c r="A679" s="79" t="s">
        <v>134</v>
      </c>
      <c r="B679" s="80"/>
      <c r="C679" s="433">
        <f>Budget!C23</f>
        <v>760</v>
      </c>
      <c r="D679" s="62"/>
      <c r="E679" s="74" t="s">
        <v>105</v>
      </c>
      <c r="F679" s="67"/>
      <c r="G679" s="137">
        <f>SUM(G677:G678)</f>
        <v>0</v>
      </c>
    </row>
    <row r="680" spans="1:7" ht="17.100000000000001" customHeight="1" x14ac:dyDescent="0.2">
      <c r="A680" s="79" t="s">
        <v>135</v>
      </c>
      <c r="B680" s="80"/>
      <c r="C680" s="433">
        <f>Budget!D25</f>
        <v>7606</v>
      </c>
      <c r="D680" s="61"/>
      <c r="E680" s="61"/>
      <c r="F680" s="61"/>
      <c r="G680" s="61"/>
    </row>
    <row r="681" spans="1:7" ht="17.100000000000001" customHeight="1" x14ac:dyDescent="0.2">
      <c r="A681" s="9"/>
      <c r="B681" s="61"/>
      <c r="C681" s="371"/>
      <c r="D681" s="61"/>
      <c r="E681" s="61"/>
      <c r="F681" s="61"/>
      <c r="G681" s="61"/>
    </row>
    <row r="682" spans="1:7" ht="17.100000000000001" customHeight="1" x14ac:dyDescent="0.2">
      <c r="A682" s="275" t="s">
        <v>254</v>
      </c>
      <c r="B682" s="271"/>
      <c r="C682" s="435" t="str">
        <f>Budget!E25</f>
        <v>Autres subventions</v>
      </c>
      <c r="D682" s="271"/>
      <c r="E682" s="271"/>
      <c r="F682" s="149"/>
      <c r="G682" s="149"/>
    </row>
    <row r="683" spans="1:7" ht="24" customHeight="1" x14ac:dyDescent="0.2">
      <c r="A683" s="54" t="s">
        <v>106</v>
      </c>
      <c r="B683" s="59" t="s">
        <v>107</v>
      </c>
      <c r="C683" s="437" t="s">
        <v>108</v>
      </c>
      <c r="D683" s="65" t="s">
        <v>109</v>
      </c>
      <c r="E683" s="59" t="s">
        <v>110</v>
      </c>
      <c r="F683" s="59" t="s">
        <v>111</v>
      </c>
      <c r="G683" s="65" t="s">
        <v>112</v>
      </c>
    </row>
    <row r="684" spans="1:7" ht="17.100000000000001" customHeight="1" x14ac:dyDescent="0.2">
      <c r="A684" s="558"/>
      <c r="B684" s="147"/>
      <c r="C684" s="374"/>
      <c r="D684" s="66"/>
      <c r="E684" s="65">
        <f>D684</f>
        <v>0</v>
      </c>
      <c r="F684" s="65">
        <f>G679-E684</f>
        <v>0</v>
      </c>
      <c r="G684" s="148"/>
    </row>
    <row r="685" spans="1:7" ht="17.100000000000001" customHeight="1" x14ac:dyDescent="0.2">
      <c r="A685" s="558"/>
      <c r="B685" s="147"/>
      <c r="C685" s="374"/>
      <c r="D685" s="66"/>
      <c r="E685" s="65">
        <f>SUM(E684,D685)</f>
        <v>0</v>
      </c>
      <c r="F685" s="65">
        <f>F684-D685</f>
        <v>0</v>
      </c>
      <c r="G685" s="148"/>
    </row>
    <row r="686" spans="1:7" ht="17.100000000000001" customHeight="1" x14ac:dyDescent="0.2">
      <c r="A686" s="558"/>
      <c r="B686" s="147"/>
      <c r="C686" s="374"/>
      <c r="D686" s="66"/>
      <c r="E686" s="65">
        <f t="shared" ref="E686:E691" si="20">SUM(E685,D686)</f>
        <v>0</v>
      </c>
      <c r="F686" s="65">
        <f t="shared" ref="F686:F691" si="21">F685-D686</f>
        <v>0</v>
      </c>
      <c r="G686" s="148"/>
    </row>
    <row r="687" spans="1:7" ht="17.100000000000001" customHeight="1" x14ac:dyDescent="0.2">
      <c r="A687" s="558"/>
      <c r="B687" s="147"/>
      <c r="C687" s="374"/>
      <c r="D687" s="66"/>
      <c r="E687" s="65">
        <f t="shared" si="20"/>
        <v>0</v>
      </c>
      <c r="F687" s="65">
        <f t="shared" si="21"/>
        <v>0</v>
      </c>
      <c r="G687" s="148"/>
    </row>
    <row r="688" spans="1:7" ht="17.100000000000001" customHeight="1" x14ac:dyDescent="0.2">
      <c r="A688" s="558"/>
      <c r="B688" s="147"/>
      <c r="C688" s="374"/>
      <c r="D688" s="66"/>
      <c r="E688" s="65">
        <f t="shared" si="20"/>
        <v>0</v>
      </c>
      <c r="F688" s="65">
        <f t="shared" si="21"/>
        <v>0</v>
      </c>
      <c r="G688" s="148"/>
    </row>
    <row r="689" spans="1:7" ht="17.100000000000001" customHeight="1" x14ac:dyDescent="0.2">
      <c r="A689" s="558"/>
      <c r="B689" s="147"/>
      <c r="C689" s="374"/>
      <c r="D689" s="66"/>
      <c r="E689" s="65">
        <f t="shared" si="20"/>
        <v>0</v>
      </c>
      <c r="F689" s="65">
        <f t="shared" si="21"/>
        <v>0</v>
      </c>
      <c r="G689" s="148"/>
    </row>
    <row r="690" spans="1:7" ht="17.100000000000001" customHeight="1" x14ac:dyDescent="0.2">
      <c r="A690" s="558"/>
      <c r="B690" s="147"/>
      <c r="C690" s="374"/>
      <c r="D690" s="66"/>
      <c r="E690" s="65">
        <f t="shared" si="20"/>
        <v>0</v>
      </c>
      <c r="F690" s="65">
        <f t="shared" si="21"/>
        <v>0</v>
      </c>
      <c r="G690" s="148"/>
    </row>
    <row r="691" spans="1:7" ht="17.100000000000001" customHeight="1" x14ac:dyDescent="0.2">
      <c r="A691" s="557"/>
      <c r="B691" s="66"/>
      <c r="C691" s="374"/>
      <c r="D691" s="66"/>
      <c r="E691" s="65">
        <f t="shared" si="20"/>
        <v>0</v>
      </c>
      <c r="F691" s="65">
        <f t="shared" si="21"/>
        <v>0</v>
      </c>
      <c r="G691" s="148"/>
    </row>
    <row r="692" spans="1:7" ht="17.100000000000001" customHeight="1" x14ac:dyDescent="0.2">
      <c r="A692" s="9"/>
      <c r="B692" s="61"/>
      <c r="C692" s="371"/>
      <c r="D692" s="61"/>
      <c r="E692" s="61"/>
      <c r="F692" s="61"/>
      <c r="G692" s="61"/>
    </row>
    <row r="693" spans="1:7" ht="17.100000000000001" customHeight="1" x14ac:dyDescent="0.2">
      <c r="D693" s="62"/>
      <c r="E693" s="68"/>
      <c r="F693" s="522" t="s">
        <v>122</v>
      </c>
      <c r="G693" s="522" t="s">
        <v>115</v>
      </c>
    </row>
    <row r="694" spans="1:7" ht="17.100000000000001" customHeight="1" x14ac:dyDescent="0.2">
      <c r="A694" s="62"/>
      <c r="B694" s="12"/>
      <c r="D694" s="514" t="str">
        <f>A680</f>
        <v>SC</v>
      </c>
      <c r="E694" s="513">
        <f>C680</f>
        <v>7606</v>
      </c>
      <c r="F694" s="76">
        <f>G679</f>
        <v>0</v>
      </c>
      <c r="G694" s="76">
        <f>E691</f>
        <v>0</v>
      </c>
    </row>
    <row r="695" spans="1:7" ht="17.100000000000001" customHeight="1" x14ac:dyDescent="0.2">
      <c r="A695" s="62"/>
      <c r="B695" s="12"/>
      <c r="D695" s="514" t="str">
        <f>'Suivi Recettes'!A679</f>
        <v>CD</v>
      </c>
      <c r="E695" s="518">
        <f>C679</f>
        <v>760</v>
      </c>
      <c r="F695" s="76">
        <f>SUM(F642,F694)</f>
        <v>1824000</v>
      </c>
      <c r="G695" s="76">
        <f>SUM(G642,G694)</f>
        <v>0</v>
      </c>
    </row>
    <row r="696" spans="1:7" ht="17.100000000000001" customHeight="1" x14ac:dyDescent="0.2">
      <c r="A696" s="62"/>
      <c r="B696" s="12"/>
      <c r="D696" s="514" t="str">
        <f>A678</f>
        <v>CP</v>
      </c>
      <c r="E696" s="518">
        <f>C678</f>
        <v>76</v>
      </c>
      <c r="F696" s="76">
        <f>F695</f>
        <v>1824000</v>
      </c>
      <c r="G696" s="76">
        <f>G695</f>
        <v>0</v>
      </c>
    </row>
    <row r="697" spans="1:7" ht="17.100000000000001" customHeight="1" x14ac:dyDescent="0.2">
      <c r="A697" s="62"/>
      <c r="B697" s="12"/>
      <c r="D697" s="69"/>
      <c r="E697" s="70"/>
      <c r="F697" s="70"/>
    </row>
    <row r="698" spans="1:7" ht="17.100000000000001" customHeight="1" x14ac:dyDescent="0.2">
      <c r="A698" s="62"/>
      <c r="B698" s="12"/>
      <c r="D698" s="69"/>
      <c r="E698" s="70"/>
      <c r="F698" s="70"/>
    </row>
    <row r="699" spans="1:7" ht="17.100000000000001" customHeight="1" x14ac:dyDescent="0.2">
      <c r="A699" s="62"/>
      <c r="B699" s="12"/>
      <c r="D699" s="69"/>
      <c r="E699" s="70"/>
      <c r="F699" s="70"/>
    </row>
    <row r="700" spans="1:7" ht="17.100000000000001" customHeight="1" x14ac:dyDescent="0.2">
      <c r="A700" s="62"/>
      <c r="B700" s="12"/>
      <c r="D700" s="69"/>
      <c r="E700" s="70"/>
      <c r="F700" s="70"/>
    </row>
    <row r="701" spans="1:7" ht="17.100000000000001" customHeight="1" x14ac:dyDescent="0.2">
      <c r="A701" s="62"/>
      <c r="B701" s="12"/>
      <c r="D701" s="69"/>
      <c r="E701" s="70"/>
      <c r="F701" s="70"/>
    </row>
    <row r="702" spans="1:7" ht="17.100000000000001" customHeight="1" x14ac:dyDescent="0.2">
      <c r="A702" s="62"/>
      <c r="B702" s="12"/>
      <c r="D702" s="69"/>
      <c r="E702" s="70"/>
      <c r="F702" s="70"/>
    </row>
    <row r="703" spans="1:7" ht="17.100000000000001" customHeight="1" x14ac:dyDescent="0.2">
      <c r="A703" s="62"/>
      <c r="B703" s="12"/>
      <c r="D703" s="69"/>
      <c r="E703" s="70"/>
      <c r="F703" s="70"/>
    </row>
    <row r="704" spans="1:7" ht="15.95" customHeight="1" x14ac:dyDescent="0.2">
      <c r="A704" s="79" t="s">
        <v>102</v>
      </c>
      <c r="B704" s="80"/>
      <c r="C704" s="433" t="str">
        <f>Budget!A27</f>
        <v>IV</v>
      </c>
      <c r="E704" s="67" t="s">
        <v>103</v>
      </c>
      <c r="F704" s="67"/>
      <c r="G704" s="137" t="str">
        <f>Budget!G28</f>
        <v>PM</v>
      </c>
    </row>
    <row r="705" spans="1:7" ht="15.95" customHeight="1" x14ac:dyDescent="0.2">
      <c r="A705" s="79" t="s">
        <v>133</v>
      </c>
      <c r="B705" s="80"/>
      <c r="C705" s="433">
        <f>Budget!B22</f>
        <v>76</v>
      </c>
      <c r="E705" s="74" t="s">
        <v>104</v>
      </c>
      <c r="F705" s="74"/>
      <c r="G705" s="137">
        <f>IF(CB!G29&gt;0,CB!G29,-CB!H29)</f>
        <v>0</v>
      </c>
    </row>
    <row r="706" spans="1:7" ht="15.95" customHeight="1" x14ac:dyDescent="0.2">
      <c r="A706" s="79" t="s">
        <v>134</v>
      </c>
      <c r="B706" s="80"/>
      <c r="C706" s="433">
        <f>Budget!C28</f>
        <v>771</v>
      </c>
      <c r="E706" s="74" t="s">
        <v>105</v>
      </c>
      <c r="F706" s="74"/>
      <c r="G706" s="137">
        <f>SUM(G704:G705)</f>
        <v>0</v>
      </c>
    </row>
    <row r="707" spans="1:7" ht="15.95" customHeight="1" x14ac:dyDescent="0.2">
      <c r="A707" s="79" t="s">
        <v>135</v>
      </c>
      <c r="B707" s="80"/>
      <c r="C707" s="433"/>
      <c r="D707" s="61"/>
      <c r="E707" s="61"/>
      <c r="F707" s="61"/>
      <c r="G707" s="61"/>
    </row>
    <row r="708" spans="1:7" x14ac:dyDescent="0.2">
      <c r="A708" s="56"/>
      <c r="B708" s="64"/>
      <c r="C708" s="375"/>
      <c r="D708" s="61"/>
      <c r="E708" s="61"/>
      <c r="F708" s="61"/>
      <c r="G708" s="61"/>
    </row>
    <row r="709" spans="1:7" s="264" customFormat="1" ht="18" customHeight="1" x14ac:dyDescent="0.2">
      <c r="A709" s="265" t="s">
        <v>254</v>
      </c>
      <c r="B709" s="266"/>
      <c r="C709" s="436" t="str">
        <f>Budget!D28</f>
        <v>Intérêts des comptes courants créditeurs</v>
      </c>
      <c r="D709" s="254"/>
      <c r="E709" s="254"/>
      <c r="F709" s="149"/>
      <c r="G709" s="149"/>
    </row>
    <row r="710" spans="1:7" ht="24.95" customHeight="1" x14ac:dyDescent="0.2">
      <c r="A710" s="54" t="s">
        <v>106</v>
      </c>
      <c r="B710" s="59" t="s">
        <v>107</v>
      </c>
      <c r="C710" s="397" t="s">
        <v>108</v>
      </c>
      <c r="D710" s="65" t="s">
        <v>109</v>
      </c>
      <c r="E710" s="59" t="s">
        <v>110</v>
      </c>
      <c r="F710" s="59" t="s">
        <v>111</v>
      </c>
      <c r="G710" s="65" t="s">
        <v>112</v>
      </c>
    </row>
    <row r="711" spans="1:7" ht="17.100000000000001" customHeight="1" x14ac:dyDescent="0.2">
      <c r="A711" s="557"/>
      <c r="B711" s="66"/>
      <c r="C711" s="374"/>
      <c r="D711" s="66"/>
      <c r="E711" s="65">
        <f>D711</f>
        <v>0</v>
      </c>
      <c r="F711" s="65">
        <f>G706-E711</f>
        <v>0</v>
      </c>
      <c r="G711" s="151"/>
    </row>
    <row r="712" spans="1:7" ht="17.100000000000001" customHeight="1" x14ac:dyDescent="0.2">
      <c r="A712" s="557"/>
      <c r="B712" s="66"/>
      <c r="C712" s="374"/>
      <c r="D712" s="66"/>
      <c r="E712" s="65">
        <f t="shared" ref="E712:E714" si="22">SUM(E711,D712)</f>
        <v>0</v>
      </c>
      <c r="F712" s="65">
        <f>F711-D712</f>
        <v>0</v>
      </c>
      <c r="G712" s="151"/>
    </row>
    <row r="713" spans="1:7" ht="17.100000000000001" customHeight="1" x14ac:dyDescent="0.2">
      <c r="A713" s="557"/>
      <c r="B713" s="66"/>
      <c r="C713" s="374"/>
      <c r="D713" s="66"/>
      <c r="E713" s="65">
        <f t="shared" si="22"/>
        <v>0</v>
      </c>
      <c r="F713" s="65">
        <f t="shared" ref="F713:F714" si="23">F712-D713</f>
        <v>0</v>
      </c>
      <c r="G713" s="151"/>
    </row>
    <row r="714" spans="1:7" ht="17.100000000000001" customHeight="1" x14ac:dyDescent="0.2">
      <c r="A714" s="557"/>
      <c r="B714" s="66"/>
      <c r="C714" s="374"/>
      <c r="D714" s="66"/>
      <c r="E714" s="65">
        <f t="shared" si="22"/>
        <v>0</v>
      </c>
      <c r="F714" s="65">
        <f t="shared" si="23"/>
        <v>0</v>
      </c>
      <c r="G714" s="151"/>
    </row>
    <row r="715" spans="1:7" ht="17.100000000000001" customHeight="1" x14ac:dyDescent="0.2">
      <c r="A715" s="57"/>
      <c r="B715" s="58"/>
      <c r="C715" s="438"/>
      <c r="D715" s="55"/>
      <c r="E715" s="55"/>
      <c r="F715" s="61"/>
      <c r="G715" s="61"/>
    </row>
    <row r="716" spans="1:7" ht="17.100000000000001" customHeight="1" x14ac:dyDescent="0.2">
      <c r="A716" s="57"/>
      <c r="B716" s="58"/>
      <c r="C716" s="438"/>
      <c r="D716" s="55"/>
      <c r="E716" s="68"/>
      <c r="F716" s="75" t="s">
        <v>122</v>
      </c>
      <c r="G716" s="75" t="s">
        <v>115</v>
      </c>
    </row>
    <row r="717" spans="1:7" ht="17.100000000000001" customHeight="1" x14ac:dyDescent="0.2">
      <c r="A717" s="57"/>
      <c r="B717" s="58"/>
      <c r="C717" s="438"/>
      <c r="D717" s="514" t="str">
        <f>A706</f>
        <v>CD</v>
      </c>
      <c r="E717" s="513">
        <f>C706</f>
        <v>771</v>
      </c>
      <c r="F717" s="76">
        <f>G706</f>
        <v>0</v>
      </c>
      <c r="G717" s="76">
        <f>E714</f>
        <v>0</v>
      </c>
    </row>
    <row r="718" spans="1:7" ht="17.100000000000001" customHeight="1" x14ac:dyDescent="0.2">
      <c r="A718" s="57"/>
      <c r="B718" s="58"/>
      <c r="C718" s="438"/>
      <c r="D718" s="514" t="str">
        <f>A705</f>
        <v>CP</v>
      </c>
      <c r="E718" s="513">
        <f>C705</f>
        <v>76</v>
      </c>
      <c r="F718" s="76">
        <f>F717</f>
        <v>0</v>
      </c>
      <c r="G718" s="76">
        <f>G717</f>
        <v>0</v>
      </c>
    </row>
    <row r="719" spans="1:7" ht="17.100000000000001" customHeight="1" x14ac:dyDescent="0.2">
      <c r="A719" s="57"/>
      <c r="B719" s="58"/>
      <c r="C719" s="438"/>
      <c r="G719" s="61"/>
    </row>
    <row r="720" spans="1:7" x14ac:dyDescent="0.2">
      <c r="A720" s="57"/>
      <c r="B720" s="58"/>
      <c r="C720" s="438"/>
      <c r="D720" s="55"/>
      <c r="E720" s="55"/>
      <c r="F720" s="61"/>
      <c r="G720" s="61"/>
    </row>
    <row r="721" spans="1:7" ht="17.100000000000001" customHeight="1" x14ac:dyDescent="0.2">
      <c r="D721" s="62"/>
      <c r="E721" s="62"/>
      <c r="G721" s="60"/>
    </row>
    <row r="722" spans="1:7" ht="17.100000000000001" customHeight="1" x14ac:dyDescent="0.2">
      <c r="D722" s="68"/>
      <c r="E722" s="75" t="s">
        <v>114</v>
      </c>
      <c r="F722" s="75" t="s">
        <v>115</v>
      </c>
      <c r="G722" s="75" t="s">
        <v>165</v>
      </c>
    </row>
    <row r="723" spans="1:7" ht="17.100000000000001" customHeight="1" x14ac:dyDescent="0.2">
      <c r="A723" s="62"/>
      <c r="B723" s="12"/>
      <c r="D723" s="78" t="s">
        <v>138</v>
      </c>
      <c r="E723" s="76">
        <f>SUM(F191,F597,F696,F718)</f>
        <v>5879279</v>
      </c>
      <c r="F723" s="76" t="e">
        <f>SUM(G191,G597,G696,G718)</f>
        <v>#REF!</v>
      </c>
      <c r="G723" s="81" t="e">
        <f>F723/E723</f>
        <v>#REF!</v>
      </c>
    </row>
    <row r="724" spans="1:7" ht="13.5" customHeight="1" x14ac:dyDescent="0.2"/>
    <row r="730" spans="1:7" ht="13.5" customHeight="1" x14ac:dyDescent="0.2">
      <c r="A730" s="62"/>
      <c r="B730" s="62"/>
    </row>
    <row r="733" spans="1:7" x14ac:dyDescent="0.2">
      <c r="A733" s="62"/>
      <c r="B733" s="62"/>
      <c r="D733" s="62"/>
      <c r="E733" s="62"/>
    </row>
    <row r="734" spans="1:7" x14ac:dyDescent="0.2">
      <c r="A734" s="62"/>
      <c r="B734" s="62"/>
      <c r="D734" s="62"/>
      <c r="E734" s="62"/>
    </row>
    <row r="735" spans="1:7" x14ac:dyDescent="0.2">
      <c r="A735" s="62"/>
      <c r="B735" s="62"/>
      <c r="D735" s="62"/>
      <c r="E735" s="62"/>
    </row>
    <row r="736" spans="1:7" x14ac:dyDescent="0.2">
      <c r="A736" s="62"/>
      <c r="B736" s="62"/>
      <c r="D736" s="62"/>
      <c r="E736" s="62"/>
    </row>
    <row r="766" spans="3:3" s="62" customFormat="1" ht="13.5" customHeight="1" x14ac:dyDescent="0.2">
      <c r="C766" s="13"/>
    </row>
    <row r="774" spans="3:3" s="62" customFormat="1" ht="13.5" customHeight="1" x14ac:dyDescent="0.2">
      <c r="C774" s="13"/>
    </row>
    <row r="782" spans="3:3" s="62" customFormat="1" ht="13.5" customHeight="1" x14ac:dyDescent="0.2">
      <c r="C782" s="13"/>
    </row>
    <row r="812" spans="3:3" s="62" customFormat="1" ht="24.75" customHeight="1" x14ac:dyDescent="0.2">
      <c r="C812" s="13"/>
    </row>
    <row r="820" spans="3:3" s="62" customFormat="1" ht="13.5" customHeight="1" x14ac:dyDescent="0.2">
      <c r="C820" s="13"/>
    </row>
    <row r="826" spans="3:3" s="62" customFormat="1" ht="15" customHeight="1" x14ac:dyDescent="0.2">
      <c r="C826" s="13"/>
    </row>
    <row r="828" spans="3:3" s="62" customFormat="1" ht="13.5" customHeight="1" x14ac:dyDescent="0.2">
      <c r="C828" s="13"/>
    </row>
    <row r="829" spans="3:3" s="62" customFormat="1" ht="13.5" customHeight="1" x14ac:dyDescent="0.2">
      <c r="C829" s="13"/>
    </row>
    <row r="830" spans="3:3" s="62" customFormat="1" ht="13.5" customHeight="1" x14ac:dyDescent="0.2">
      <c r="C830" s="13"/>
    </row>
    <row r="831" spans="3:3" s="62" customFormat="1" ht="13.5" customHeight="1" x14ac:dyDescent="0.2">
      <c r="C831" s="13"/>
    </row>
    <row r="832" spans="3:3" s="62" customFormat="1" ht="13.5" customHeight="1" x14ac:dyDescent="0.2">
      <c r="C832" s="13"/>
    </row>
    <row r="833" spans="3:3" s="62" customFormat="1" ht="13.5" customHeight="1" x14ac:dyDescent="0.2">
      <c r="C833" s="13"/>
    </row>
    <row r="834" spans="3:3" s="62" customFormat="1" ht="13.5" customHeight="1" x14ac:dyDescent="0.2">
      <c r="C834" s="13"/>
    </row>
    <row r="835" spans="3:3" s="62" customFormat="1" ht="13.5" customHeight="1" x14ac:dyDescent="0.2">
      <c r="C835" s="13"/>
    </row>
    <row r="836" spans="3:3" s="62" customFormat="1" ht="13.5" customHeight="1" x14ac:dyDescent="0.2">
      <c r="C836" s="13"/>
    </row>
    <row r="837" spans="3:3" s="62" customFormat="1" ht="13.5" customHeight="1" x14ac:dyDescent="0.2">
      <c r="C837" s="13"/>
    </row>
    <row r="865" spans="3:3" s="62" customFormat="1" ht="30.75" customHeight="1" x14ac:dyDescent="0.2">
      <c r="C865" s="13"/>
    </row>
    <row r="873" spans="3:3" s="62" customFormat="1" ht="13.5" customHeight="1" x14ac:dyDescent="0.2">
      <c r="C873" s="13"/>
    </row>
    <row r="882" spans="3:3" s="62" customFormat="1" ht="13.5" customHeight="1" x14ac:dyDescent="0.2">
      <c r="C882" s="13"/>
    </row>
    <row r="883" spans="3:3" s="62" customFormat="1" ht="13.5" customHeight="1" x14ac:dyDescent="0.2">
      <c r="C883" s="13"/>
    </row>
    <row r="884" spans="3:3" s="62" customFormat="1" ht="13.5" customHeight="1" x14ac:dyDescent="0.2">
      <c r="C884" s="13"/>
    </row>
    <row r="885" spans="3:3" s="62" customFormat="1" ht="13.5" customHeight="1" x14ac:dyDescent="0.2">
      <c r="C885" s="13"/>
    </row>
    <row r="886" spans="3:3" s="62" customFormat="1" ht="13.5" customHeight="1" x14ac:dyDescent="0.2">
      <c r="C886" s="13"/>
    </row>
    <row r="887" spans="3:3" s="62" customFormat="1" ht="13.5" customHeight="1" x14ac:dyDescent="0.2">
      <c r="C887" s="13"/>
    </row>
    <row r="888" spans="3:3" s="62" customFormat="1" ht="13.5" customHeight="1" x14ac:dyDescent="0.2">
      <c r="C888" s="13"/>
    </row>
    <row r="889" spans="3:3" s="62" customFormat="1" ht="13.5" customHeight="1" x14ac:dyDescent="0.2">
      <c r="C889" s="13"/>
    </row>
    <row r="890" spans="3:3" s="62" customFormat="1" ht="13.5" customHeight="1" x14ac:dyDescent="0.2">
      <c r="C890" s="13"/>
    </row>
    <row r="918" spans="3:3" s="62" customFormat="1" ht="27.75" customHeight="1" x14ac:dyDescent="0.2">
      <c r="C918" s="13"/>
    </row>
    <row r="926" spans="3:3" s="62" customFormat="1" ht="13.5" customHeight="1" x14ac:dyDescent="0.2">
      <c r="C926" s="13"/>
    </row>
    <row r="935" spans="3:3" s="62" customFormat="1" ht="13.5" customHeight="1" x14ac:dyDescent="0.2">
      <c r="C935" s="13"/>
    </row>
    <row r="936" spans="3:3" s="62" customFormat="1" ht="13.5" customHeight="1" x14ac:dyDescent="0.2">
      <c r="C936" s="13"/>
    </row>
    <row r="937" spans="3:3" s="62" customFormat="1" ht="13.5" customHeight="1" x14ac:dyDescent="0.2">
      <c r="C937" s="13"/>
    </row>
    <row r="938" spans="3:3" s="62" customFormat="1" ht="13.5" customHeight="1" x14ac:dyDescent="0.2">
      <c r="C938" s="13"/>
    </row>
    <row r="939" spans="3:3" s="62" customFormat="1" ht="13.5" customHeight="1" x14ac:dyDescent="0.2">
      <c r="C939" s="13"/>
    </row>
    <row r="940" spans="3:3" s="62" customFormat="1" ht="13.5" customHeight="1" x14ac:dyDescent="0.2">
      <c r="C940" s="13"/>
    </row>
    <row r="941" spans="3:3" s="62" customFormat="1" ht="13.5" customHeight="1" x14ac:dyDescent="0.2">
      <c r="C941" s="13"/>
    </row>
    <row r="942" spans="3:3" s="62" customFormat="1" ht="13.5" customHeight="1" x14ac:dyDescent="0.2">
      <c r="C942" s="13"/>
    </row>
    <row r="943" spans="3:3" s="62" customFormat="1" ht="13.5" customHeight="1" x14ac:dyDescent="0.2">
      <c r="C943" s="13"/>
    </row>
    <row r="972" spans="3:3" s="62" customFormat="1" ht="25.5" customHeight="1" x14ac:dyDescent="0.2">
      <c r="C972" s="13"/>
    </row>
    <row r="980" spans="3:3" s="62" customFormat="1" ht="13.5" customHeight="1" x14ac:dyDescent="0.2">
      <c r="C980" s="13"/>
    </row>
    <row r="988" spans="3:3" s="62" customFormat="1" ht="13.5" customHeight="1" x14ac:dyDescent="0.2">
      <c r="C988" s="13"/>
    </row>
    <row r="989" spans="3:3" s="62" customFormat="1" ht="13.5" customHeight="1" x14ac:dyDescent="0.2">
      <c r="C989" s="13"/>
    </row>
    <row r="990" spans="3:3" s="62" customFormat="1" ht="13.5" customHeight="1" x14ac:dyDescent="0.2">
      <c r="C990" s="13"/>
    </row>
    <row r="991" spans="3:3" s="62" customFormat="1" ht="13.5" customHeight="1" x14ac:dyDescent="0.2">
      <c r="C991" s="13"/>
    </row>
    <row r="992" spans="3:3" s="62" customFormat="1" ht="13.5" customHeight="1" x14ac:dyDescent="0.2">
      <c r="C992" s="13"/>
    </row>
    <row r="993" spans="3:3" s="62" customFormat="1" ht="13.5" customHeight="1" x14ac:dyDescent="0.2">
      <c r="C993" s="13"/>
    </row>
    <row r="994" spans="3:3" s="62" customFormat="1" ht="13.5" customHeight="1" x14ac:dyDescent="0.2">
      <c r="C994" s="13"/>
    </row>
    <row r="995" spans="3:3" s="62" customFormat="1" ht="13.5" customHeight="1" x14ac:dyDescent="0.2">
      <c r="C995" s="13"/>
    </row>
    <row r="996" spans="3:3" s="62" customFormat="1" ht="13.5" customHeight="1" x14ac:dyDescent="0.2">
      <c r="C996" s="13"/>
    </row>
    <row r="997" spans="3:3" s="62" customFormat="1" ht="13.5" customHeight="1" x14ac:dyDescent="0.2">
      <c r="C997" s="13"/>
    </row>
    <row r="998" spans="3:3" s="62" customFormat="1" ht="13.5" customHeight="1" x14ac:dyDescent="0.2">
      <c r="C998" s="13"/>
    </row>
    <row r="1076" spans="3:3" s="62" customFormat="1" ht="28.5" customHeight="1" x14ac:dyDescent="0.2">
      <c r="C1076" s="13"/>
    </row>
    <row r="1084" spans="3:3" s="62" customFormat="1" ht="13.5" customHeight="1" x14ac:dyDescent="0.2">
      <c r="C1084" s="13"/>
    </row>
    <row r="1092" spans="3:3" s="62" customFormat="1" ht="13.5" customHeight="1" x14ac:dyDescent="0.2">
      <c r="C1092" s="13"/>
    </row>
    <row r="1093" spans="3:3" s="62" customFormat="1" ht="13.5" customHeight="1" x14ac:dyDescent="0.2">
      <c r="C1093" s="13"/>
    </row>
    <row r="1094" spans="3:3" s="62" customFormat="1" ht="13.5" customHeight="1" x14ac:dyDescent="0.2">
      <c r="C1094" s="13"/>
    </row>
    <row r="1095" spans="3:3" s="62" customFormat="1" ht="13.5" customHeight="1" x14ac:dyDescent="0.2">
      <c r="C1095" s="13"/>
    </row>
    <row r="1096" spans="3:3" s="62" customFormat="1" ht="13.5" customHeight="1" x14ac:dyDescent="0.2">
      <c r="C1096" s="13"/>
    </row>
    <row r="1097" spans="3:3" s="62" customFormat="1" ht="13.5" customHeight="1" x14ac:dyDescent="0.2">
      <c r="C1097" s="13"/>
    </row>
    <row r="1098" spans="3:3" s="62" customFormat="1" ht="13.5" customHeight="1" x14ac:dyDescent="0.2">
      <c r="C1098" s="13"/>
    </row>
    <row r="1099" spans="3:3" s="62" customFormat="1" ht="13.5" customHeight="1" x14ac:dyDescent="0.2">
      <c r="C1099" s="13"/>
    </row>
    <row r="1100" spans="3:3" s="62" customFormat="1" ht="13.5" customHeight="1" x14ac:dyDescent="0.2">
      <c r="C1100" s="13"/>
    </row>
    <row r="1129" spans="3:3" s="62" customFormat="1" ht="27.75" customHeight="1" x14ac:dyDescent="0.2">
      <c r="C1129" s="13"/>
    </row>
    <row r="1137" spans="3:3" s="62" customFormat="1" ht="13.5" customHeight="1" x14ac:dyDescent="0.2">
      <c r="C1137" s="13"/>
    </row>
    <row r="1146" spans="3:3" s="62" customFormat="1" ht="13.5" customHeight="1" x14ac:dyDescent="0.2">
      <c r="C1146" s="13"/>
    </row>
    <row r="1147" spans="3:3" s="62" customFormat="1" ht="13.5" customHeight="1" x14ac:dyDescent="0.2">
      <c r="C1147" s="13"/>
    </row>
    <row r="1148" spans="3:3" s="62" customFormat="1" ht="13.5" customHeight="1" x14ac:dyDescent="0.2">
      <c r="C1148" s="13"/>
    </row>
    <row r="1149" spans="3:3" s="62" customFormat="1" ht="13.5" customHeight="1" x14ac:dyDescent="0.2">
      <c r="C1149" s="13"/>
    </row>
    <row r="1150" spans="3:3" s="62" customFormat="1" ht="13.5" customHeight="1" x14ac:dyDescent="0.2">
      <c r="C1150" s="13"/>
    </row>
    <row r="1151" spans="3:3" s="62" customFormat="1" ht="13.5" customHeight="1" x14ac:dyDescent="0.2">
      <c r="C1151" s="13"/>
    </row>
    <row r="1152" spans="3:3" s="62" customFormat="1" ht="13.5" customHeight="1" x14ac:dyDescent="0.2">
      <c r="C1152" s="13"/>
    </row>
    <row r="1182" spans="3:3" s="62" customFormat="1" ht="24.75" customHeight="1" x14ac:dyDescent="0.2">
      <c r="C1182" s="13"/>
    </row>
    <row r="1190" spans="3:3" s="62" customFormat="1" ht="13.5" customHeight="1" x14ac:dyDescent="0.2">
      <c r="C1190" s="13"/>
    </row>
    <row r="1200" spans="3:3" s="62" customFormat="1" ht="13.5" customHeight="1" x14ac:dyDescent="0.2">
      <c r="C1200" s="13"/>
    </row>
    <row r="1208" spans="3:3" s="62" customFormat="1" ht="13.5" customHeight="1" x14ac:dyDescent="0.2">
      <c r="C1208" s="13"/>
    </row>
    <row r="1236" spans="3:3" s="62" customFormat="1" ht="24.75" customHeight="1" x14ac:dyDescent="0.2">
      <c r="C1236" s="13"/>
    </row>
    <row r="1244" spans="3:3" s="62" customFormat="1" ht="13.5" customHeight="1" x14ac:dyDescent="0.2">
      <c r="C1244" s="13"/>
    </row>
    <row r="1254" spans="3:3" s="62" customFormat="1" ht="13.5" customHeight="1" x14ac:dyDescent="0.2">
      <c r="C1254" s="13"/>
    </row>
    <row r="1262" spans="3:3" s="62" customFormat="1" ht="13.5" customHeight="1" x14ac:dyDescent="0.2">
      <c r="C1262" s="13"/>
    </row>
    <row r="1287" spans="3:3" s="62" customFormat="1" ht="30" customHeight="1" x14ac:dyDescent="0.2">
      <c r="C1287" s="13"/>
    </row>
    <row r="1288" spans="3:3" s="62" customFormat="1" ht="17.25" customHeight="1" x14ac:dyDescent="0.2">
      <c r="C1288" s="13"/>
    </row>
    <row r="1290" spans="3:3" s="62" customFormat="1" ht="12.75" customHeight="1" x14ac:dyDescent="0.2">
      <c r="C1290" s="13"/>
    </row>
    <row r="1298" spans="3:3" s="62" customFormat="1" ht="13.5" customHeight="1" x14ac:dyDescent="0.2">
      <c r="C1298" s="13"/>
    </row>
    <row r="1308" spans="3:3" s="62" customFormat="1" ht="13.5" customHeight="1" x14ac:dyDescent="0.2">
      <c r="C1308" s="13"/>
    </row>
    <row r="1319" spans="3:3" s="62" customFormat="1" ht="39.75" customHeight="1" x14ac:dyDescent="0.2">
      <c r="C1319" s="13"/>
    </row>
    <row r="1327" spans="3:3" s="62" customFormat="1" ht="13.5" customHeight="1" x14ac:dyDescent="0.2">
      <c r="C1327" s="13"/>
    </row>
    <row r="1337" spans="3:3" s="62" customFormat="1" ht="13.5" customHeight="1" x14ac:dyDescent="0.2">
      <c r="C1337" s="13"/>
    </row>
    <row r="1349" spans="3:3" s="62" customFormat="1" ht="36" customHeight="1" x14ac:dyDescent="0.2">
      <c r="C1349" s="13"/>
    </row>
    <row r="1378" spans="3:3" s="62" customFormat="1" ht="27" customHeight="1" x14ac:dyDescent="0.2">
      <c r="C1378" s="13"/>
    </row>
    <row r="1382" spans="3:3" s="62" customFormat="1" ht="13.5" customHeight="1" x14ac:dyDescent="0.2">
      <c r="C1382" s="13"/>
    </row>
    <row r="1386" spans="3:3" s="62" customFormat="1" ht="13.5" customHeight="1" x14ac:dyDescent="0.2">
      <c r="C1386" s="13"/>
    </row>
    <row r="1401" spans="3:3" s="62" customFormat="1" ht="24.75" customHeight="1" x14ac:dyDescent="0.2">
      <c r="C1401" s="13"/>
    </row>
    <row r="1409" spans="3:3" s="62" customFormat="1" ht="13.5" customHeight="1" x14ac:dyDescent="0.2">
      <c r="C1409" s="13"/>
    </row>
    <row r="1420" spans="3:3" s="62" customFormat="1" ht="13.5" customHeight="1" x14ac:dyDescent="0.2">
      <c r="C1420" s="13"/>
    </row>
    <row r="1433" spans="3:3" s="62" customFormat="1" ht="23.25" customHeight="1" x14ac:dyDescent="0.2">
      <c r="C1433" s="13"/>
    </row>
    <row r="1441" spans="3:3" s="62" customFormat="1" ht="13.5" customHeight="1" x14ac:dyDescent="0.2">
      <c r="C1441" s="13"/>
    </row>
    <row r="1453" spans="3:3" s="62" customFormat="1" ht="13.5" customHeight="1" x14ac:dyDescent="0.2">
      <c r="C1453" s="13"/>
    </row>
    <row r="1471" spans="3:3" s="62" customFormat="1" ht="25.5" customHeight="1" x14ac:dyDescent="0.2">
      <c r="C1471" s="13"/>
    </row>
    <row r="1479" spans="3:3" s="62" customFormat="1" ht="13.5" customHeight="1" x14ac:dyDescent="0.2">
      <c r="C1479" s="13"/>
    </row>
    <row r="1496" spans="3:3" s="62" customFormat="1" ht="24.75" customHeight="1" x14ac:dyDescent="0.2">
      <c r="C1496" s="13"/>
    </row>
    <row r="1504" spans="3:3" s="62" customFormat="1" ht="13.5" customHeight="1" x14ac:dyDescent="0.2">
      <c r="C1504" s="13"/>
    </row>
    <row r="1512" spans="3:3" s="62" customFormat="1" ht="27" customHeight="1" x14ac:dyDescent="0.2">
      <c r="C1512" s="13"/>
    </row>
    <row r="1520" spans="3:3" s="62" customFormat="1" ht="13.5" customHeight="1" x14ac:dyDescent="0.2">
      <c r="C1520" s="13"/>
    </row>
    <row r="1537" spans="3:3" s="62" customFormat="1" ht="27" customHeight="1" x14ac:dyDescent="0.2">
      <c r="C1537" s="13"/>
    </row>
    <row r="1545" spans="3:3" s="62" customFormat="1" ht="13.5" customHeight="1" x14ac:dyDescent="0.2">
      <c r="C1545" s="13"/>
    </row>
    <row r="1556" spans="3:3" s="62" customFormat="1" ht="13.5" customHeight="1" x14ac:dyDescent="0.2">
      <c r="C1556" s="13"/>
    </row>
    <row r="1584" spans="2:5" s="13" customFormat="1" x14ac:dyDescent="0.2">
      <c r="B1584" s="72"/>
      <c r="D1584" s="72"/>
      <c r="E1584" s="72"/>
    </row>
    <row r="1592" spans="3:3" s="62" customFormat="1" ht="26.25" customHeight="1" x14ac:dyDescent="0.2">
      <c r="C1592" s="13"/>
    </row>
    <row r="1600" spans="3:3" s="62" customFormat="1" ht="13.5" customHeight="1" x14ac:dyDescent="0.2">
      <c r="C1600" s="13"/>
    </row>
    <row r="1646" spans="3:3" s="62" customFormat="1" ht="30.75" customHeight="1" x14ac:dyDescent="0.2">
      <c r="C1646" s="13"/>
    </row>
    <row r="1654" spans="3:3" s="62" customFormat="1" ht="13.5" customHeight="1" x14ac:dyDescent="0.2">
      <c r="C1654" s="13"/>
    </row>
    <row r="1700" spans="3:3" s="62" customFormat="1" ht="25.5" customHeight="1" x14ac:dyDescent="0.2">
      <c r="C1700" s="13"/>
    </row>
    <row r="1708" spans="3:3" s="62" customFormat="1" ht="13.5" customHeight="1" x14ac:dyDescent="0.2">
      <c r="C1708" s="13"/>
    </row>
    <row r="1749" spans="3:3" s="62" customFormat="1" ht="24.75" customHeight="1" x14ac:dyDescent="0.2">
      <c r="C1749" s="13"/>
    </row>
    <row r="1757" spans="3:3" s="62" customFormat="1" ht="13.5" customHeight="1" x14ac:dyDescent="0.2">
      <c r="C1757" s="13"/>
    </row>
    <row r="1853" spans="3:3" s="62" customFormat="1" ht="25.5" customHeight="1" x14ac:dyDescent="0.2">
      <c r="C1853" s="13"/>
    </row>
    <row r="1861" spans="3:3" s="62" customFormat="1" ht="13.5" customHeight="1" x14ac:dyDescent="0.2">
      <c r="C1861" s="13"/>
    </row>
    <row r="1901" spans="3:3" s="62" customFormat="1" ht="31.5" customHeight="1" x14ac:dyDescent="0.2">
      <c r="C1901" s="13"/>
    </row>
    <row r="1909" spans="3:3" s="62" customFormat="1" ht="13.5" customHeight="1" x14ac:dyDescent="0.2">
      <c r="C1909" s="13"/>
    </row>
  </sheetData>
  <sheetProtection algorithmName="SHA-512" hashValue="ZbZgES4n/6A4ZtUkm1GgQGwhoS2I4sFTw5rjuKZy1ZfDRdUDLOsNlrqWS6K4yA/vAuTe4d7PbVf5R4DMKSL2sQ==" saltValue="bNkKqTAciP7MSiHapZ82MA==" spinCount="100000" sheet="1" formatCells="0" formatColumns="0" formatRows="0" insertColumns="0" insertRows="0" deleteColumns="0" deleteRows="0" autoFilter="0" pivotTables="0"/>
  <mergeCells count="5">
    <mergeCell ref="B1:E1"/>
    <mergeCell ref="A13:G14"/>
    <mergeCell ref="C19:E19"/>
    <mergeCell ref="B2:E2"/>
    <mergeCell ref="B3:E3"/>
  </mergeCells>
  <printOptions horizontalCentered="1"/>
  <pageMargins left="0.98425196850393704" right="0" top="0.35433070866141736" bottom="0.55118110236220474" header="0.51181102362204722" footer="0.51181102362204722"/>
  <pageSetup paperSize="9" fitToHeight="0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2">
    <tabColor rgb="FFFF0000"/>
  </sheetPr>
  <dimension ref="A1:G3168"/>
  <sheetViews>
    <sheetView view="pageBreakPreview" topLeftCell="A1786" zoomScale="118" zoomScaleNormal="100" zoomScaleSheetLayoutView="118" workbookViewId="0">
      <selection activeCell="D1842" sqref="D1842"/>
    </sheetView>
  </sheetViews>
  <sheetFormatPr baseColWidth="10" defaultColWidth="11.42578125" defaultRowHeight="12" x14ac:dyDescent="0.25"/>
  <cols>
    <col min="1" max="1" width="9.7109375" style="158" customWidth="1"/>
    <col min="2" max="2" width="6" style="158" customWidth="1"/>
    <col min="3" max="3" width="37.85546875" style="377" customWidth="1"/>
    <col min="4" max="5" width="10.28515625" style="158" customWidth="1"/>
    <col min="6" max="6" width="11.5703125" style="158" customWidth="1"/>
    <col min="7" max="7" width="8.85546875" style="158" customWidth="1"/>
    <col min="8" max="16384" width="11.42578125" style="158"/>
  </cols>
  <sheetData>
    <row r="1" spans="1:7" ht="93" customHeight="1" x14ac:dyDescent="0.25">
      <c r="A1" s="56"/>
      <c r="B1" s="781" t="s">
        <v>264</v>
      </c>
      <c r="C1" s="781"/>
      <c r="D1" s="781"/>
      <c r="E1" s="781"/>
      <c r="F1" s="64"/>
      <c r="G1" s="64"/>
    </row>
    <row r="2" spans="1:7" ht="15.75" x14ac:dyDescent="0.25">
      <c r="A2" s="56"/>
      <c r="B2" s="683" t="str">
        <f>Entête!B1</f>
        <v>COLLEGE D'ENSEIGNEMENT GENERAL  ZOUKOU</v>
      </c>
      <c r="C2" s="683"/>
      <c r="D2" s="683"/>
      <c r="E2" s="683"/>
      <c r="F2" s="64"/>
      <c r="G2" s="64"/>
    </row>
    <row r="3" spans="1:7" ht="13.5" customHeight="1" x14ac:dyDescent="0.25">
      <c r="A3" s="56"/>
      <c r="B3" s="780" t="str">
        <f>Entête!B2</f>
        <v>IFU: 4202495877266</v>
      </c>
      <c r="C3" s="780"/>
      <c r="D3" s="780"/>
      <c r="E3" s="780"/>
      <c r="F3" s="64"/>
      <c r="G3" s="64"/>
    </row>
    <row r="4" spans="1:7" x14ac:dyDescent="0.25">
      <c r="A4" s="56"/>
      <c r="B4" s="64"/>
      <c r="C4" s="375"/>
      <c r="D4" s="64"/>
      <c r="E4" s="64"/>
      <c r="F4" s="64"/>
      <c r="G4" s="64"/>
    </row>
    <row r="5" spans="1:7" x14ac:dyDescent="0.25">
      <c r="A5" s="56"/>
      <c r="B5" s="64"/>
      <c r="C5" s="375"/>
      <c r="D5" s="64"/>
      <c r="E5" s="64"/>
      <c r="F5" s="64"/>
      <c r="G5" s="64"/>
    </row>
    <row r="6" spans="1:7" x14ac:dyDescent="0.25">
      <c r="A6" s="56"/>
      <c r="B6" s="64"/>
      <c r="C6" s="375"/>
      <c r="D6" s="64"/>
      <c r="E6" s="64"/>
      <c r="F6" s="64"/>
      <c r="G6" s="64"/>
    </row>
    <row r="7" spans="1:7" x14ac:dyDescent="0.25">
      <c r="A7" s="56"/>
      <c r="B7" s="64"/>
      <c r="C7" s="375"/>
      <c r="D7" s="64"/>
      <c r="E7" s="64"/>
      <c r="F7" s="64"/>
      <c r="G7" s="64"/>
    </row>
    <row r="8" spans="1:7" x14ac:dyDescent="0.25">
      <c r="A8" s="56"/>
      <c r="B8" s="64"/>
      <c r="C8" s="375"/>
      <c r="D8" s="64"/>
      <c r="E8" s="64"/>
      <c r="F8" s="64"/>
      <c r="G8" s="64"/>
    </row>
    <row r="9" spans="1:7" x14ac:dyDescent="0.25">
      <c r="A9" s="56"/>
      <c r="B9" s="64"/>
      <c r="C9" s="375"/>
      <c r="D9" s="64"/>
      <c r="E9" s="64"/>
      <c r="F9" s="64"/>
      <c r="G9" s="64"/>
    </row>
    <row r="10" spans="1:7" x14ac:dyDescent="0.25">
      <c r="A10" s="56"/>
      <c r="B10" s="64"/>
      <c r="C10" s="375"/>
      <c r="D10" s="64"/>
      <c r="E10" s="64"/>
      <c r="F10" s="64"/>
      <c r="G10" s="64"/>
    </row>
    <row r="11" spans="1:7" x14ac:dyDescent="0.25">
      <c r="A11" s="56"/>
      <c r="B11" s="64"/>
      <c r="C11" s="375"/>
      <c r="D11" s="64"/>
      <c r="E11" s="64"/>
      <c r="F11" s="64"/>
      <c r="G11" s="64"/>
    </row>
    <row r="12" spans="1:7" x14ac:dyDescent="0.25">
      <c r="A12" s="56"/>
      <c r="B12" s="64"/>
      <c r="C12" s="375"/>
      <c r="D12" s="64"/>
      <c r="E12" s="64"/>
      <c r="F12" s="64"/>
      <c r="G12" s="64"/>
    </row>
    <row r="13" spans="1:7" ht="12" customHeight="1" x14ac:dyDescent="0.25">
      <c r="A13" s="782" t="s">
        <v>166</v>
      </c>
      <c r="B13" s="782"/>
      <c r="C13" s="782"/>
      <c r="D13" s="782"/>
      <c r="E13" s="782"/>
      <c r="F13" s="782"/>
      <c r="G13" s="376"/>
    </row>
    <row r="14" spans="1:7" ht="12" customHeight="1" x14ac:dyDescent="0.25">
      <c r="A14" s="782"/>
      <c r="B14" s="782"/>
      <c r="C14" s="782"/>
      <c r="D14" s="782"/>
      <c r="E14" s="782"/>
      <c r="F14" s="782"/>
      <c r="G14" s="376"/>
    </row>
    <row r="15" spans="1:7" x14ac:dyDescent="0.25">
      <c r="A15" s="56"/>
      <c r="B15" s="64"/>
      <c r="C15" s="375"/>
      <c r="D15" s="64"/>
      <c r="E15" s="64"/>
      <c r="F15" s="64"/>
      <c r="G15" s="64"/>
    </row>
    <row r="16" spans="1:7" x14ac:dyDescent="0.25">
      <c r="A16" s="56"/>
      <c r="B16" s="64"/>
      <c r="C16" s="375"/>
      <c r="D16" s="64"/>
      <c r="E16" s="64"/>
      <c r="F16" s="64"/>
      <c r="G16" s="64"/>
    </row>
    <row r="17" spans="1:7" x14ac:dyDescent="0.25">
      <c r="A17" s="56"/>
      <c r="B17" s="64"/>
      <c r="C17" s="375"/>
      <c r="D17" s="64"/>
      <c r="E17" s="64"/>
      <c r="F17" s="64"/>
      <c r="G17" s="64"/>
    </row>
    <row r="18" spans="1:7" x14ac:dyDescent="0.25">
      <c r="A18" s="56"/>
      <c r="B18" s="64"/>
      <c r="C18" s="375"/>
      <c r="D18" s="64"/>
      <c r="E18" s="64"/>
      <c r="F18" s="64"/>
      <c r="G18" s="64"/>
    </row>
    <row r="19" spans="1:7" ht="18.75" x14ac:dyDescent="0.25">
      <c r="A19" s="56"/>
      <c r="B19" s="64"/>
      <c r="C19" s="783" t="str">
        <f>Entête!E3</f>
        <v>Exercice : 2025 - 2026</v>
      </c>
      <c r="D19" s="783"/>
      <c r="E19" s="783"/>
      <c r="F19" s="64"/>
      <c r="G19" s="64"/>
    </row>
    <row r="43" spans="5:7" ht="15.75" x14ac:dyDescent="0.25">
      <c r="E43" s="89"/>
      <c r="F43" s="89"/>
      <c r="G43" s="89"/>
    </row>
    <row r="52" spans="1:7" ht="15.75" x14ac:dyDescent="0.2">
      <c r="B52" s="253"/>
      <c r="C52" s="378"/>
      <c r="D52" s="379"/>
      <c r="E52" s="380"/>
      <c r="F52" s="253"/>
    </row>
    <row r="53" spans="1:7" ht="12.75" x14ac:dyDescent="0.2">
      <c r="B53" s="189"/>
      <c r="C53" s="378"/>
      <c r="D53" s="380"/>
      <c r="E53" s="380"/>
      <c r="F53" s="336"/>
    </row>
    <row r="54" spans="1:7" ht="15.75" x14ac:dyDescent="0.25">
      <c r="E54" s="88"/>
      <c r="F54" s="88"/>
      <c r="G54" s="88"/>
    </row>
    <row r="55" spans="1:7" s="312" customFormat="1" ht="15.95" customHeight="1" x14ac:dyDescent="0.25">
      <c r="A55" s="381" t="s">
        <v>102</v>
      </c>
      <c r="B55" s="382"/>
      <c r="C55" s="369" t="str">
        <f>Budget!A86</f>
        <v>A</v>
      </c>
      <c r="D55" s="189"/>
      <c r="E55" s="383" t="s">
        <v>103</v>
      </c>
      <c r="F55" s="384"/>
      <c r="G55" s="190">
        <f>Budget!F92</f>
        <v>96000</v>
      </c>
    </row>
    <row r="56" spans="1:7" s="312" customFormat="1" ht="15.95" customHeight="1" x14ac:dyDescent="0.25">
      <c r="A56" s="381" t="str">
        <f>Budget!B89</f>
        <v>CP</v>
      </c>
      <c r="B56" s="382"/>
      <c r="C56" s="369">
        <f>Budget!B90</f>
        <v>60</v>
      </c>
      <c r="D56" s="189"/>
      <c r="E56" s="383" t="s">
        <v>104</v>
      </c>
      <c r="F56" s="384"/>
      <c r="G56" s="190">
        <f>IF(CB!H92&gt;0,CB!H92,-CB!I92)</f>
        <v>0</v>
      </c>
    </row>
    <row r="57" spans="1:7" s="312" customFormat="1" ht="15.95" customHeight="1" x14ac:dyDescent="0.25">
      <c r="A57" s="381" t="str">
        <f>Budget!C89</f>
        <v>CD</v>
      </c>
      <c r="B57" s="382"/>
      <c r="C57" s="369">
        <f>Budget!C91</f>
        <v>600</v>
      </c>
      <c r="D57" s="189"/>
      <c r="E57" s="383" t="s">
        <v>105</v>
      </c>
      <c r="F57" s="384"/>
      <c r="G57" s="190">
        <f>SUM(G55:G56)</f>
        <v>96000</v>
      </c>
    </row>
    <row r="58" spans="1:7" s="312" customFormat="1" ht="15.95" customHeight="1" x14ac:dyDescent="0.25">
      <c r="A58" s="381" t="str">
        <f>Budget!D89</f>
        <v>SC</v>
      </c>
      <c r="B58" s="382"/>
      <c r="C58" s="369">
        <f>Budget!D92</f>
        <v>6001</v>
      </c>
      <c r="D58" s="189"/>
      <c r="E58" s="189"/>
      <c r="F58" s="189"/>
      <c r="G58" s="189"/>
    </row>
    <row r="59" spans="1:7" s="312" customFormat="1" ht="12.75" x14ac:dyDescent="0.25">
      <c r="A59" s="359"/>
      <c r="B59" s="189"/>
      <c r="C59" s="373"/>
      <c r="D59" s="189"/>
      <c r="E59" s="189"/>
      <c r="F59" s="189"/>
      <c r="G59" s="189"/>
    </row>
    <row r="60" spans="1:7" s="312" customFormat="1" ht="15.95" customHeight="1" x14ac:dyDescent="0.25">
      <c r="A60" s="385" t="s">
        <v>173</v>
      </c>
      <c r="B60" s="386"/>
      <c r="C60" s="372" t="str">
        <f>Budget!E92</f>
        <v>Animation Pédagogigue de Zone (APZ)</v>
      </c>
      <c r="D60" s="370"/>
      <c r="E60" s="370"/>
      <c r="F60" s="189"/>
      <c r="G60" s="189"/>
    </row>
    <row r="61" spans="1:7" s="312" customFormat="1" ht="30" customHeight="1" x14ac:dyDescent="0.25">
      <c r="A61" s="313" t="s">
        <v>106</v>
      </c>
      <c r="B61" s="136" t="s">
        <v>137</v>
      </c>
      <c r="C61" s="369" t="s">
        <v>118</v>
      </c>
      <c r="D61" s="190" t="s">
        <v>109</v>
      </c>
      <c r="E61" s="136" t="s">
        <v>110</v>
      </c>
      <c r="F61" s="136" t="s">
        <v>113</v>
      </c>
      <c r="G61" s="190" t="s">
        <v>112</v>
      </c>
    </row>
    <row r="62" spans="1:7" s="312" customFormat="1" ht="15.95" customHeight="1" x14ac:dyDescent="0.25">
      <c r="A62" s="150"/>
      <c r="B62" s="549"/>
      <c r="C62" s="550"/>
      <c r="D62" s="176"/>
      <c r="E62" s="190">
        <f>D62</f>
        <v>0</v>
      </c>
      <c r="F62" s="190">
        <f>G57-E62</f>
        <v>96000</v>
      </c>
      <c r="G62" s="190"/>
    </row>
    <row r="63" spans="1:7" s="312" customFormat="1" ht="15.95" customHeight="1" x14ac:dyDescent="0.25">
      <c r="A63" s="150"/>
      <c r="B63" s="176"/>
      <c r="C63" s="550"/>
      <c r="D63" s="176"/>
      <c r="E63" s="190">
        <f>SUM(E62,D63)</f>
        <v>0</v>
      </c>
      <c r="F63" s="190">
        <f t="shared" ref="F63:F66" si="0">F62-D63</f>
        <v>96000</v>
      </c>
      <c r="G63" s="190"/>
    </row>
    <row r="64" spans="1:7" s="312" customFormat="1" ht="15.95" customHeight="1" x14ac:dyDescent="0.25">
      <c r="A64" s="150"/>
      <c r="B64" s="176"/>
      <c r="C64" s="550"/>
      <c r="D64" s="176"/>
      <c r="E64" s="190">
        <f t="shared" ref="E64:E66" si="1">SUM(E63,D64)</f>
        <v>0</v>
      </c>
      <c r="F64" s="190">
        <f t="shared" si="0"/>
        <v>96000</v>
      </c>
      <c r="G64" s="190"/>
    </row>
    <row r="65" spans="1:7" s="312" customFormat="1" ht="15.95" customHeight="1" x14ac:dyDescent="0.25">
      <c r="A65" s="150"/>
      <c r="B65" s="176"/>
      <c r="C65" s="550"/>
      <c r="D65" s="176"/>
      <c r="E65" s="190">
        <f t="shared" si="1"/>
        <v>0</v>
      </c>
      <c r="F65" s="190">
        <f t="shared" si="0"/>
        <v>96000</v>
      </c>
      <c r="G65" s="190"/>
    </row>
    <row r="66" spans="1:7" s="312" customFormat="1" ht="15.95" customHeight="1" x14ac:dyDescent="0.25">
      <c r="A66" s="150"/>
      <c r="B66" s="176"/>
      <c r="C66" s="550"/>
      <c r="D66" s="176"/>
      <c r="E66" s="190">
        <f t="shared" si="1"/>
        <v>0</v>
      </c>
      <c r="F66" s="190">
        <f t="shared" si="0"/>
        <v>96000</v>
      </c>
      <c r="G66" s="190"/>
    </row>
    <row r="67" spans="1:7" s="312" customFormat="1" ht="15.95" customHeight="1" x14ac:dyDescent="0.25">
      <c r="A67" s="189"/>
      <c r="B67" s="189"/>
      <c r="C67" s="373"/>
      <c r="D67" s="189"/>
      <c r="E67" s="189"/>
      <c r="F67" s="189"/>
      <c r="G67" s="189"/>
    </row>
    <row r="68" spans="1:7" s="312" customFormat="1" ht="15.95" customHeight="1" x14ac:dyDescent="0.25">
      <c r="A68" s="359"/>
      <c r="B68" s="189"/>
      <c r="C68" s="373"/>
      <c r="D68" s="388"/>
      <c r="E68" s="190" t="s">
        <v>116</v>
      </c>
      <c r="F68" s="190" t="s">
        <v>117</v>
      </c>
    </row>
    <row r="69" spans="1:7" s="312" customFormat="1" ht="15.95" customHeight="1" x14ac:dyDescent="0.25">
      <c r="A69" s="189"/>
      <c r="B69" s="389"/>
      <c r="C69" s="390"/>
      <c r="D69" s="391">
        <f>C58</f>
        <v>6001</v>
      </c>
      <c r="E69" s="252">
        <f>G57</f>
        <v>96000</v>
      </c>
      <c r="F69" s="252">
        <f>E66</f>
        <v>0</v>
      </c>
    </row>
    <row r="70" spans="1:7" s="312" customFormat="1" ht="15.95" customHeight="1" x14ac:dyDescent="0.25">
      <c r="C70" s="373"/>
      <c r="D70" s="389"/>
      <c r="E70" s="253"/>
      <c r="F70" s="253"/>
    </row>
    <row r="71" spans="1:7" s="312" customFormat="1" ht="15.95" customHeight="1" x14ac:dyDescent="0.25">
      <c r="C71" s="373"/>
      <c r="D71" s="389"/>
      <c r="E71" s="253"/>
      <c r="F71" s="253"/>
    </row>
    <row r="72" spans="1:7" s="312" customFormat="1" ht="15.95" customHeight="1" x14ac:dyDescent="0.25">
      <c r="C72" s="373"/>
      <c r="D72" s="389"/>
      <c r="E72" s="253"/>
      <c r="F72" s="253"/>
    </row>
    <row r="73" spans="1:7" s="312" customFormat="1" ht="15.95" customHeight="1" x14ac:dyDescent="0.25">
      <c r="C73" s="373"/>
      <c r="D73" s="389"/>
      <c r="E73" s="253"/>
      <c r="F73" s="253"/>
    </row>
    <row r="74" spans="1:7" s="312" customFormat="1" ht="15.95" customHeight="1" x14ac:dyDescent="0.25">
      <c r="C74" s="373"/>
      <c r="D74" s="389"/>
      <c r="E74" s="253"/>
      <c r="F74" s="253"/>
    </row>
    <row r="75" spans="1:7" s="312" customFormat="1" ht="15.95" customHeight="1" x14ac:dyDescent="0.25">
      <c r="C75" s="373"/>
      <c r="D75" s="389"/>
      <c r="E75" s="253"/>
      <c r="F75" s="253"/>
    </row>
    <row r="76" spans="1:7" s="312" customFormat="1" ht="15.95" customHeight="1" x14ac:dyDescent="0.25">
      <c r="C76" s="373"/>
      <c r="D76" s="389"/>
      <c r="E76" s="253"/>
      <c r="F76" s="253"/>
    </row>
    <row r="77" spans="1:7" s="312" customFormat="1" ht="15.95" customHeight="1" x14ac:dyDescent="0.25">
      <c r="C77" s="373"/>
      <c r="D77" s="389"/>
      <c r="E77" s="253"/>
      <c r="F77" s="253"/>
    </row>
    <row r="78" spans="1:7" s="312" customFormat="1" ht="15.95" customHeight="1" x14ac:dyDescent="0.25">
      <c r="C78" s="373"/>
      <c r="D78" s="389"/>
      <c r="E78" s="253"/>
      <c r="F78" s="253"/>
    </row>
    <row r="79" spans="1:7" s="312" customFormat="1" ht="15.95" customHeight="1" x14ac:dyDescent="0.25">
      <c r="C79" s="373"/>
      <c r="D79" s="389"/>
      <c r="E79" s="253"/>
      <c r="F79" s="253"/>
    </row>
    <row r="80" spans="1:7" s="312" customFormat="1" ht="15.95" customHeight="1" x14ac:dyDescent="0.25">
      <c r="C80" s="373"/>
      <c r="D80" s="389"/>
      <c r="E80" s="253"/>
      <c r="F80" s="253"/>
    </row>
    <row r="81" spans="3:6" s="312" customFormat="1" ht="15.95" customHeight="1" x14ac:dyDescent="0.25">
      <c r="C81" s="373"/>
      <c r="D81" s="389"/>
      <c r="E81" s="253"/>
      <c r="F81" s="253"/>
    </row>
    <row r="82" spans="3:6" s="312" customFormat="1" ht="15.95" customHeight="1" x14ac:dyDescent="0.25">
      <c r="C82" s="373"/>
      <c r="D82" s="389"/>
      <c r="E82" s="253"/>
      <c r="F82" s="253"/>
    </row>
    <row r="83" spans="3:6" s="312" customFormat="1" ht="15.95" customHeight="1" x14ac:dyDescent="0.25">
      <c r="C83" s="373"/>
      <c r="D83" s="389"/>
      <c r="E83" s="253"/>
      <c r="F83" s="253"/>
    </row>
    <row r="84" spans="3:6" s="312" customFormat="1" ht="15.95" customHeight="1" x14ac:dyDescent="0.25">
      <c r="C84" s="373"/>
      <c r="D84" s="389"/>
      <c r="E84" s="253"/>
      <c r="F84" s="253"/>
    </row>
    <row r="85" spans="3:6" s="312" customFormat="1" ht="15.95" customHeight="1" x14ac:dyDescent="0.25">
      <c r="C85" s="373"/>
      <c r="D85" s="389"/>
      <c r="E85" s="253"/>
      <c r="F85" s="253"/>
    </row>
    <row r="86" spans="3:6" s="312" customFormat="1" ht="15.95" customHeight="1" x14ac:dyDescent="0.25">
      <c r="C86" s="373"/>
      <c r="D86" s="389"/>
      <c r="E86" s="253"/>
      <c r="F86" s="253"/>
    </row>
    <row r="87" spans="3:6" s="312" customFormat="1" ht="15.95" customHeight="1" x14ac:dyDescent="0.25">
      <c r="C87" s="373"/>
      <c r="D87" s="389"/>
      <c r="E87" s="253"/>
      <c r="F87" s="253"/>
    </row>
    <row r="88" spans="3:6" s="312" customFormat="1" ht="15.95" customHeight="1" x14ac:dyDescent="0.25">
      <c r="C88" s="373"/>
      <c r="D88" s="389"/>
      <c r="E88" s="253"/>
      <c r="F88" s="253"/>
    </row>
    <row r="89" spans="3:6" s="312" customFormat="1" ht="15.95" customHeight="1" x14ac:dyDescent="0.25">
      <c r="C89" s="373"/>
      <c r="D89" s="389"/>
      <c r="E89" s="253"/>
      <c r="F89" s="253"/>
    </row>
    <row r="90" spans="3:6" s="312" customFormat="1" ht="15.95" customHeight="1" x14ac:dyDescent="0.25">
      <c r="C90" s="373"/>
      <c r="D90" s="389"/>
      <c r="E90" s="253"/>
      <c r="F90" s="253"/>
    </row>
    <row r="91" spans="3:6" s="312" customFormat="1" ht="15.95" customHeight="1" x14ac:dyDescent="0.25">
      <c r="C91" s="373"/>
      <c r="D91" s="389"/>
      <c r="E91" s="253"/>
      <c r="F91" s="253"/>
    </row>
    <row r="92" spans="3:6" s="312" customFormat="1" ht="15.95" customHeight="1" x14ac:dyDescent="0.25">
      <c r="C92" s="373"/>
      <c r="D92" s="389"/>
      <c r="E92" s="253"/>
      <c r="F92" s="253"/>
    </row>
    <row r="93" spans="3:6" s="312" customFormat="1" ht="15.95" customHeight="1" x14ac:dyDescent="0.25">
      <c r="C93" s="373"/>
      <c r="D93" s="389"/>
      <c r="E93" s="253"/>
      <c r="F93" s="253"/>
    </row>
    <row r="94" spans="3:6" s="312" customFormat="1" ht="15.95" customHeight="1" x14ac:dyDescent="0.25">
      <c r="C94" s="373"/>
      <c r="D94" s="389"/>
      <c r="E94" s="253"/>
      <c r="F94" s="253"/>
    </row>
    <row r="95" spans="3:6" s="312" customFormat="1" ht="15.95" customHeight="1" x14ac:dyDescent="0.25">
      <c r="C95" s="373"/>
      <c r="D95" s="389"/>
      <c r="E95" s="253"/>
      <c r="F95" s="253"/>
    </row>
    <row r="96" spans="3:6" s="312" customFormat="1" ht="15.95" customHeight="1" x14ac:dyDescent="0.25">
      <c r="C96" s="373"/>
      <c r="D96" s="389"/>
      <c r="E96" s="253"/>
      <c r="F96" s="253"/>
    </row>
    <row r="97" spans="1:7" s="312" customFormat="1" ht="15.95" customHeight="1" x14ac:dyDescent="0.25">
      <c r="C97" s="373"/>
      <c r="D97" s="389"/>
      <c r="E97" s="253"/>
      <c r="F97" s="253"/>
    </row>
    <row r="98" spans="1:7" s="312" customFormat="1" ht="15.95" customHeight="1" x14ac:dyDescent="0.25">
      <c r="C98" s="373"/>
      <c r="D98" s="389"/>
      <c r="E98" s="253"/>
      <c r="F98" s="253"/>
    </row>
    <row r="99" spans="1:7" s="312" customFormat="1" ht="15.95" customHeight="1" x14ac:dyDescent="0.25">
      <c r="C99" s="373"/>
      <c r="D99" s="389"/>
      <c r="E99" s="253"/>
      <c r="F99" s="253"/>
    </row>
    <row r="100" spans="1:7" s="312" customFormat="1" ht="15.95" customHeight="1" x14ac:dyDescent="0.25">
      <c r="C100" s="373"/>
      <c r="D100" s="389"/>
      <c r="E100" s="253"/>
      <c r="F100" s="253"/>
    </row>
    <row r="101" spans="1:7" s="312" customFormat="1" ht="15.95" customHeight="1" x14ac:dyDescent="0.25">
      <c r="C101" s="373"/>
      <c r="D101" s="389"/>
      <c r="E101" s="253"/>
      <c r="F101" s="253"/>
    </row>
    <row r="102" spans="1:7" s="312" customFormat="1" ht="15.95" customHeight="1" x14ac:dyDescent="0.25">
      <c r="A102" s="381" t="s">
        <v>102</v>
      </c>
      <c r="B102" s="382"/>
      <c r="C102" s="369" t="str">
        <f>Budget!A86</f>
        <v>A</v>
      </c>
      <c r="D102" s="189"/>
      <c r="E102" s="383" t="s">
        <v>103</v>
      </c>
      <c r="F102" s="384"/>
      <c r="G102" s="190">
        <f>Budget!F93</f>
        <v>450000</v>
      </c>
    </row>
    <row r="103" spans="1:7" s="312" customFormat="1" ht="15.95" customHeight="1" x14ac:dyDescent="0.25">
      <c r="A103" s="381" t="str">
        <f>Budget!B89</f>
        <v>CP</v>
      </c>
      <c r="B103" s="382"/>
      <c r="C103" s="369">
        <f>Budget!B90</f>
        <v>60</v>
      </c>
      <c r="D103" s="189"/>
      <c r="E103" s="383" t="s">
        <v>104</v>
      </c>
      <c r="F103" s="384"/>
      <c r="G103" s="190">
        <f>IF(CB!H93&gt;0,CB!H93,-CB!I93)</f>
        <v>0</v>
      </c>
    </row>
    <row r="104" spans="1:7" s="312" customFormat="1" ht="15.95" customHeight="1" x14ac:dyDescent="0.25">
      <c r="A104" s="381" t="str">
        <f>Budget!C89</f>
        <v>CD</v>
      </c>
      <c r="B104" s="382"/>
      <c r="C104" s="369">
        <f>Budget!C91</f>
        <v>600</v>
      </c>
      <c r="D104" s="189"/>
      <c r="E104" s="383" t="s">
        <v>105</v>
      </c>
      <c r="F104" s="384"/>
      <c r="G104" s="190">
        <f>SUM(G102:G103)</f>
        <v>450000</v>
      </c>
    </row>
    <row r="105" spans="1:7" s="312" customFormat="1" ht="15.95" customHeight="1" x14ac:dyDescent="0.25">
      <c r="A105" s="381" t="str">
        <f>Budget!D89</f>
        <v>SC</v>
      </c>
      <c r="B105" s="382"/>
      <c r="C105" s="369">
        <f>Budget!D93</f>
        <v>6002</v>
      </c>
      <c r="D105" s="189"/>
      <c r="E105" s="189"/>
      <c r="F105" s="189"/>
      <c r="G105" s="189"/>
    </row>
    <row r="106" spans="1:7" s="312" customFormat="1" ht="15.95" customHeight="1" x14ac:dyDescent="0.25">
      <c r="B106" s="189"/>
      <c r="C106" s="373"/>
      <c r="D106" s="189"/>
      <c r="E106" s="189"/>
      <c r="F106" s="189"/>
      <c r="G106" s="189"/>
    </row>
    <row r="107" spans="1:7" s="312" customFormat="1" ht="15.95" customHeight="1" x14ac:dyDescent="0.25">
      <c r="A107" s="385" t="s">
        <v>173</v>
      </c>
      <c r="B107" s="386"/>
      <c r="C107" s="372" t="str">
        <f>Budget!E93</f>
        <v>Primes PP 09 et AE 06: 15 000f x 15 x 2</v>
      </c>
      <c r="D107" s="370"/>
      <c r="E107" s="370"/>
      <c r="F107" s="189"/>
      <c r="G107" s="189"/>
    </row>
    <row r="108" spans="1:7" s="312" customFormat="1" ht="30" customHeight="1" x14ac:dyDescent="0.25">
      <c r="A108" s="313" t="s">
        <v>106</v>
      </c>
      <c r="B108" s="136" t="s">
        <v>137</v>
      </c>
      <c r="C108" s="369" t="s">
        <v>118</v>
      </c>
      <c r="D108" s="190" t="s">
        <v>109</v>
      </c>
      <c r="E108" s="136" t="s">
        <v>110</v>
      </c>
      <c r="F108" s="136" t="s">
        <v>113</v>
      </c>
      <c r="G108" s="190" t="s">
        <v>112</v>
      </c>
    </row>
    <row r="109" spans="1:7" s="312" customFormat="1" ht="15.95" customHeight="1" x14ac:dyDescent="0.25">
      <c r="A109" s="150"/>
      <c r="B109" s="549"/>
      <c r="C109" s="550"/>
      <c r="D109" s="176"/>
      <c r="E109" s="190">
        <f>D109</f>
        <v>0</v>
      </c>
      <c r="F109" s="190">
        <f>G104-E109</f>
        <v>450000</v>
      </c>
      <c r="G109" s="190"/>
    </row>
    <row r="110" spans="1:7" s="312" customFormat="1" ht="15.95" customHeight="1" x14ac:dyDescent="0.25">
      <c r="A110" s="150"/>
      <c r="B110" s="176"/>
      <c r="C110" s="550"/>
      <c r="D110" s="176"/>
      <c r="E110" s="190">
        <f>SUM(E109,D110)</f>
        <v>0</v>
      </c>
      <c r="F110" s="190">
        <f t="shared" ref="F110:F111" si="2">F109-D110</f>
        <v>450000</v>
      </c>
      <c r="G110" s="190"/>
    </row>
    <row r="111" spans="1:7" s="312" customFormat="1" ht="15.95" customHeight="1" x14ac:dyDescent="0.25">
      <c r="A111" s="150"/>
      <c r="B111" s="176"/>
      <c r="C111" s="550"/>
      <c r="D111" s="176"/>
      <c r="E111" s="190">
        <f>SUM(E110,D111)</f>
        <v>0</v>
      </c>
      <c r="F111" s="190">
        <f t="shared" si="2"/>
        <v>450000</v>
      </c>
      <c r="G111" s="190"/>
    </row>
    <row r="112" spans="1:7" s="312" customFormat="1" ht="15.95" customHeight="1" x14ac:dyDescent="0.25">
      <c r="B112" s="189"/>
      <c r="C112" s="373"/>
      <c r="D112" s="189"/>
      <c r="E112" s="189"/>
      <c r="F112" s="189"/>
      <c r="G112" s="189"/>
    </row>
    <row r="113" spans="2:6" s="312" customFormat="1" ht="15.95" customHeight="1" x14ac:dyDescent="0.25">
      <c r="B113" s="189"/>
      <c r="C113" s="373"/>
      <c r="D113" s="388"/>
      <c r="E113" s="190" t="s">
        <v>116</v>
      </c>
      <c r="F113" s="190" t="s">
        <v>117</v>
      </c>
    </row>
    <row r="114" spans="2:6" s="312" customFormat="1" ht="15.95" customHeight="1" x14ac:dyDescent="0.25">
      <c r="B114" s="389"/>
      <c r="C114" s="390"/>
      <c r="D114" s="391">
        <f>C105</f>
        <v>6002</v>
      </c>
      <c r="E114" s="252">
        <f>G104</f>
        <v>450000</v>
      </c>
      <c r="F114" s="252">
        <f>E111</f>
        <v>0</v>
      </c>
    </row>
    <row r="115" spans="2:6" s="312" customFormat="1" ht="15.95" customHeight="1" x14ac:dyDescent="0.25">
      <c r="C115" s="373"/>
      <c r="D115" s="389"/>
      <c r="E115" s="253"/>
      <c r="F115" s="253"/>
    </row>
    <row r="116" spans="2:6" s="312" customFormat="1" ht="15.95" customHeight="1" x14ac:dyDescent="0.25">
      <c r="C116" s="373"/>
      <c r="D116" s="389"/>
      <c r="E116" s="253"/>
      <c r="F116" s="253"/>
    </row>
    <row r="117" spans="2:6" s="312" customFormat="1" ht="15.95" customHeight="1" x14ac:dyDescent="0.25">
      <c r="C117" s="373"/>
      <c r="D117" s="389"/>
      <c r="E117" s="253"/>
      <c r="F117" s="253"/>
    </row>
    <row r="118" spans="2:6" s="312" customFormat="1" ht="15.95" customHeight="1" x14ac:dyDescent="0.25">
      <c r="C118" s="373"/>
      <c r="D118" s="389"/>
      <c r="E118" s="253"/>
      <c r="F118" s="253"/>
    </row>
    <row r="119" spans="2:6" s="312" customFormat="1" ht="15.95" customHeight="1" x14ac:dyDescent="0.25">
      <c r="C119" s="373"/>
      <c r="D119" s="389"/>
      <c r="E119" s="253"/>
      <c r="F119" s="253"/>
    </row>
    <row r="120" spans="2:6" s="312" customFormat="1" ht="15.95" customHeight="1" x14ac:dyDescent="0.25">
      <c r="C120" s="373"/>
      <c r="D120" s="389"/>
      <c r="E120" s="253"/>
      <c r="F120" s="253"/>
    </row>
    <row r="121" spans="2:6" s="312" customFormat="1" ht="15.95" customHeight="1" x14ac:dyDescent="0.25">
      <c r="C121" s="373"/>
      <c r="D121" s="389"/>
      <c r="E121" s="253"/>
      <c r="F121" s="253"/>
    </row>
    <row r="122" spans="2:6" s="312" customFormat="1" ht="15.95" customHeight="1" x14ac:dyDescent="0.25">
      <c r="C122" s="373"/>
      <c r="D122" s="389"/>
      <c r="E122" s="253"/>
      <c r="F122" s="253"/>
    </row>
    <row r="123" spans="2:6" s="312" customFormat="1" ht="15.95" customHeight="1" x14ac:dyDescent="0.25">
      <c r="C123" s="373"/>
      <c r="D123" s="389"/>
      <c r="E123" s="253"/>
      <c r="F123" s="253"/>
    </row>
    <row r="124" spans="2:6" s="312" customFormat="1" ht="15.95" customHeight="1" x14ac:dyDescent="0.25">
      <c r="C124" s="373"/>
      <c r="D124" s="389"/>
      <c r="E124" s="253"/>
      <c r="F124" s="253"/>
    </row>
    <row r="125" spans="2:6" s="312" customFormat="1" ht="15.95" customHeight="1" x14ac:dyDescent="0.25">
      <c r="C125" s="373"/>
      <c r="D125" s="389"/>
      <c r="E125" s="253"/>
      <c r="F125" s="253"/>
    </row>
    <row r="126" spans="2:6" s="312" customFormat="1" ht="15.95" customHeight="1" x14ac:dyDescent="0.25">
      <c r="C126" s="373"/>
      <c r="D126" s="389"/>
      <c r="E126" s="253"/>
      <c r="F126" s="253"/>
    </row>
    <row r="127" spans="2:6" s="312" customFormat="1" ht="15.95" customHeight="1" x14ac:dyDescent="0.25">
      <c r="C127" s="373"/>
      <c r="D127" s="389"/>
      <c r="E127" s="253"/>
      <c r="F127" s="253"/>
    </row>
    <row r="128" spans="2:6" s="312" customFormat="1" ht="15.95" customHeight="1" x14ac:dyDescent="0.25">
      <c r="C128" s="373"/>
      <c r="D128" s="389"/>
      <c r="E128" s="253"/>
      <c r="F128" s="253"/>
    </row>
    <row r="129" spans="3:6" s="312" customFormat="1" ht="15.95" customHeight="1" x14ac:dyDescent="0.25">
      <c r="C129" s="373"/>
      <c r="D129" s="389"/>
      <c r="E129" s="253"/>
      <c r="F129" s="253"/>
    </row>
    <row r="130" spans="3:6" s="312" customFormat="1" ht="15.95" customHeight="1" x14ac:dyDescent="0.25">
      <c r="C130" s="373"/>
      <c r="D130" s="389"/>
      <c r="E130" s="253"/>
      <c r="F130" s="253"/>
    </row>
    <row r="131" spans="3:6" s="312" customFormat="1" ht="15.95" customHeight="1" x14ac:dyDescent="0.25">
      <c r="C131" s="373"/>
      <c r="D131" s="389"/>
      <c r="E131" s="253"/>
      <c r="F131" s="253"/>
    </row>
    <row r="132" spans="3:6" s="312" customFormat="1" ht="15.95" customHeight="1" x14ac:dyDescent="0.25">
      <c r="C132" s="373"/>
      <c r="D132" s="389"/>
      <c r="E132" s="253"/>
      <c r="F132" s="253"/>
    </row>
    <row r="133" spans="3:6" s="312" customFormat="1" ht="15.95" customHeight="1" x14ac:dyDescent="0.25">
      <c r="C133" s="373"/>
      <c r="D133" s="389"/>
      <c r="E133" s="253"/>
      <c r="F133" s="253"/>
    </row>
    <row r="134" spans="3:6" s="312" customFormat="1" ht="15.95" customHeight="1" x14ac:dyDescent="0.25">
      <c r="C134" s="373"/>
      <c r="D134" s="389"/>
      <c r="E134" s="253"/>
      <c r="F134" s="253"/>
    </row>
    <row r="135" spans="3:6" s="312" customFormat="1" ht="15.95" customHeight="1" x14ac:dyDescent="0.25">
      <c r="C135" s="373"/>
      <c r="D135" s="389"/>
      <c r="E135" s="253"/>
      <c r="F135" s="253"/>
    </row>
    <row r="136" spans="3:6" s="312" customFormat="1" ht="15.95" customHeight="1" x14ac:dyDescent="0.25">
      <c r="C136" s="373"/>
      <c r="D136" s="389"/>
      <c r="E136" s="253"/>
      <c r="F136" s="253"/>
    </row>
    <row r="137" spans="3:6" s="312" customFormat="1" ht="15.95" customHeight="1" x14ac:dyDescent="0.25">
      <c r="C137" s="373"/>
      <c r="D137" s="389"/>
      <c r="E137" s="253"/>
      <c r="F137" s="253"/>
    </row>
    <row r="138" spans="3:6" s="312" customFormat="1" ht="15.95" customHeight="1" x14ac:dyDescent="0.25">
      <c r="C138" s="373"/>
      <c r="D138" s="389"/>
      <c r="E138" s="253"/>
      <c r="F138" s="253"/>
    </row>
    <row r="139" spans="3:6" s="312" customFormat="1" ht="15.95" customHeight="1" x14ac:dyDescent="0.25">
      <c r="C139" s="373"/>
      <c r="D139" s="389"/>
      <c r="E139" s="253"/>
      <c r="F139" s="253"/>
    </row>
    <row r="140" spans="3:6" s="312" customFormat="1" ht="15.95" customHeight="1" x14ac:dyDescent="0.25">
      <c r="C140" s="373"/>
      <c r="D140" s="389"/>
      <c r="E140" s="253"/>
      <c r="F140" s="253"/>
    </row>
    <row r="141" spans="3:6" s="312" customFormat="1" ht="15.95" customHeight="1" x14ac:dyDescent="0.25">
      <c r="C141" s="373"/>
      <c r="D141" s="389"/>
      <c r="E141" s="253"/>
      <c r="F141" s="253"/>
    </row>
    <row r="142" spans="3:6" s="312" customFormat="1" ht="15.95" customHeight="1" x14ac:dyDescent="0.25">
      <c r="C142" s="373"/>
      <c r="D142" s="389"/>
      <c r="E142" s="253"/>
      <c r="F142" s="253"/>
    </row>
    <row r="143" spans="3:6" s="312" customFormat="1" ht="15.95" customHeight="1" x14ac:dyDescent="0.25">
      <c r="C143" s="373"/>
      <c r="D143" s="389"/>
      <c r="E143" s="253"/>
      <c r="F143" s="253"/>
    </row>
    <row r="144" spans="3:6" s="312" customFormat="1" ht="15.95" customHeight="1" x14ac:dyDescent="0.25">
      <c r="C144" s="373"/>
      <c r="D144" s="389"/>
      <c r="E144" s="253"/>
      <c r="F144" s="253"/>
    </row>
    <row r="145" spans="1:7" s="312" customFormat="1" ht="15.95" customHeight="1" x14ac:dyDescent="0.25">
      <c r="C145" s="373"/>
      <c r="D145" s="389"/>
      <c r="E145" s="253"/>
      <c r="F145" s="253"/>
    </row>
    <row r="146" spans="1:7" s="312" customFormat="1" ht="15.95" customHeight="1" x14ac:dyDescent="0.25">
      <c r="C146" s="373"/>
      <c r="D146" s="389"/>
      <c r="E146" s="253"/>
      <c r="F146" s="253"/>
    </row>
    <row r="147" spans="1:7" s="312" customFormat="1" ht="15.95" customHeight="1" x14ac:dyDescent="0.25">
      <c r="C147" s="373"/>
      <c r="D147" s="389"/>
      <c r="E147" s="253"/>
      <c r="F147" s="253"/>
    </row>
    <row r="148" spans="1:7" ht="15.95" customHeight="1" x14ac:dyDescent="0.25">
      <c r="A148" s="381" t="s">
        <v>102</v>
      </c>
      <c r="B148" s="382"/>
      <c r="C148" s="369" t="str">
        <f>Budget!A86</f>
        <v>A</v>
      </c>
      <c r="D148" s="189"/>
      <c r="E148" s="383" t="s">
        <v>103</v>
      </c>
      <c r="F148" s="384"/>
      <c r="G148" s="190">
        <f>Budget!F94</f>
        <v>300000</v>
      </c>
    </row>
    <row r="149" spans="1:7" ht="15.95" customHeight="1" x14ac:dyDescent="0.25">
      <c r="A149" s="381" t="str">
        <f>Budget!B89</f>
        <v>CP</v>
      </c>
      <c r="B149" s="382"/>
      <c r="C149" s="369">
        <f>Budget!B90</f>
        <v>60</v>
      </c>
      <c r="D149" s="189"/>
      <c r="E149" s="383" t="s">
        <v>104</v>
      </c>
      <c r="F149" s="384"/>
      <c r="G149" s="190">
        <f>IF(CB!H94&gt;0,CB!H94,-CB!I94)</f>
        <v>0</v>
      </c>
    </row>
    <row r="150" spans="1:7" ht="15.95" customHeight="1" x14ac:dyDescent="0.25">
      <c r="A150" s="381" t="str">
        <f>Budget!C89</f>
        <v>CD</v>
      </c>
      <c r="B150" s="382"/>
      <c r="C150" s="369">
        <f>Budget!C91</f>
        <v>600</v>
      </c>
      <c r="D150" s="189"/>
      <c r="E150" s="383" t="s">
        <v>105</v>
      </c>
      <c r="F150" s="384"/>
      <c r="G150" s="190">
        <f>SUM(G148:G149)</f>
        <v>300000</v>
      </c>
    </row>
    <row r="151" spans="1:7" ht="15.95" customHeight="1" x14ac:dyDescent="0.25">
      <c r="A151" s="381" t="str">
        <f>Budget!D89</f>
        <v>SC</v>
      </c>
      <c r="B151" s="382"/>
      <c r="C151" s="369">
        <f>Budget!D94</f>
        <v>6003</v>
      </c>
      <c r="D151" s="189"/>
      <c r="E151" s="189"/>
      <c r="F151" s="189"/>
      <c r="G151" s="189"/>
    </row>
    <row r="152" spans="1:7" ht="15.95" customHeight="1" x14ac:dyDescent="0.25">
      <c r="A152" s="359"/>
      <c r="B152" s="189"/>
      <c r="C152" s="373"/>
      <c r="D152" s="189"/>
      <c r="E152" s="189"/>
      <c r="F152" s="189"/>
      <c r="G152" s="189"/>
    </row>
    <row r="153" spans="1:7" ht="15.95" customHeight="1" x14ac:dyDescent="0.25">
      <c r="A153" s="385" t="s">
        <v>173</v>
      </c>
      <c r="B153" s="385"/>
      <c r="C153" s="372" t="str">
        <f>Budget!E94</f>
        <v>Organisation des travaux dirigés (TD)</v>
      </c>
      <c r="D153" s="189"/>
      <c r="E153" s="189"/>
      <c r="F153" s="189"/>
      <c r="G153" s="189"/>
    </row>
    <row r="154" spans="1:7" ht="30" customHeight="1" x14ac:dyDescent="0.25">
      <c r="A154" s="313" t="s">
        <v>106</v>
      </c>
      <c r="B154" s="136" t="s">
        <v>137</v>
      </c>
      <c r="C154" s="369" t="s">
        <v>118</v>
      </c>
      <c r="D154" s="190" t="s">
        <v>109</v>
      </c>
      <c r="E154" s="136" t="s">
        <v>110</v>
      </c>
      <c r="F154" s="136" t="s">
        <v>113</v>
      </c>
      <c r="G154" s="190" t="s">
        <v>112</v>
      </c>
    </row>
    <row r="155" spans="1:7" ht="16.5" customHeight="1" x14ac:dyDescent="0.25">
      <c r="A155" s="150"/>
      <c r="B155" s="176"/>
      <c r="C155" s="550"/>
      <c r="D155" s="176"/>
      <c r="E155" s="190">
        <f>D155</f>
        <v>0</v>
      </c>
      <c r="F155" s="190">
        <f>G150-E155</f>
        <v>300000</v>
      </c>
      <c r="G155" s="190"/>
    </row>
    <row r="156" spans="1:7" ht="22.5" customHeight="1" x14ac:dyDescent="0.25">
      <c r="A156" s="150"/>
      <c r="B156" s="176"/>
      <c r="C156" s="550"/>
      <c r="D156" s="176"/>
      <c r="E156" s="190">
        <f>SUM(E155,D156)</f>
        <v>0</v>
      </c>
      <c r="F156" s="190">
        <f t="shared" ref="F156:F167" si="3">F155-D156</f>
        <v>300000</v>
      </c>
      <c r="G156" s="190"/>
    </row>
    <row r="157" spans="1:7" ht="22.5" customHeight="1" x14ac:dyDescent="0.25">
      <c r="A157" s="150"/>
      <c r="B157" s="176"/>
      <c r="C157" s="550"/>
      <c r="D157" s="176"/>
      <c r="E157" s="190">
        <f t="shared" ref="E157:E167" si="4">SUM(E156,D157)</f>
        <v>0</v>
      </c>
      <c r="F157" s="190">
        <f t="shared" si="3"/>
        <v>300000</v>
      </c>
      <c r="G157" s="190"/>
    </row>
    <row r="158" spans="1:7" ht="22.5" customHeight="1" x14ac:dyDescent="0.25">
      <c r="A158" s="150"/>
      <c r="B158" s="176"/>
      <c r="C158" s="550"/>
      <c r="D158" s="176"/>
      <c r="E158" s="190">
        <f t="shared" si="4"/>
        <v>0</v>
      </c>
      <c r="F158" s="190">
        <f t="shared" si="3"/>
        <v>300000</v>
      </c>
      <c r="G158" s="190"/>
    </row>
    <row r="159" spans="1:7" ht="22.5" customHeight="1" x14ac:dyDescent="0.25">
      <c r="A159" s="150"/>
      <c r="B159" s="176"/>
      <c r="C159" s="550"/>
      <c r="D159" s="176"/>
      <c r="E159" s="190">
        <f t="shared" si="4"/>
        <v>0</v>
      </c>
      <c r="F159" s="190">
        <f t="shared" si="3"/>
        <v>300000</v>
      </c>
      <c r="G159" s="190"/>
    </row>
    <row r="160" spans="1:7" ht="15.95" customHeight="1" x14ac:dyDescent="0.25">
      <c r="A160" s="150"/>
      <c r="B160" s="176"/>
      <c r="C160" s="550"/>
      <c r="D160" s="176"/>
      <c r="E160" s="190">
        <f t="shared" si="4"/>
        <v>0</v>
      </c>
      <c r="F160" s="190">
        <f t="shared" si="3"/>
        <v>300000</v>
      </c>
      <c r="G160" s="190"/>
    </row>
    <row r="161" spans="1:7" ht="15.95" customHeight="1" x14ac:dyDescent="0.25">
      <c r="A161" s="150"/>
      <c r="B161" s="176"/>
      <c r="C161" s="550"/>
      <c r="D161" s="176"/>
      <c r="E161" s="190">
        <f t="shared" si="4"/>
        <v>0</v>
      </c>
      <c r="F161" s="190">
        <f t="shared" si="3"/>
        <v>300000</v>
      </c>
      <c r="G161" s="190"/>
    </row>
    <row r="162" spans="1:7" ht="15.95" customHeight="1" x14ac:dyDescent="0.25">
      <c r="A162" s="150"/>
      <c r="B162" s="176"/>
      <c r="C162" s="550"/>
      <c r="D162" s="176"/>
      <c r="E162" s="190">
        <f t="shared" si="4"/>
        <v>0</v>
      </c>
      <c r="F162" s="190">
        <f t="shared" si="3"/>
        <v>300000</v>
      </c>
      <c r="G162" s="190"/>
    </row>
    <row r="163" spans="1:7" ht="15.95" customHeight="1" x14ac:dyDescent="0.25">
      <c r="A163" s="150"/>
      <c r="B163" s="176"/>
      <c r="C163" s="550"/>
      <c r="D163" s="176"/>
      <c r="E163" s="190">
        <f t="shared" si="4"/>
        <v>0</v>
      </c>
      <c r="F163" s="190">
        <f t="shared" si="3"/>
        <v>300000</v>
      </c>
      <c r="G163" s="190"/>
    </row>
    <row r="164" spans="1:7" ht="15.95" customHeight="1" x14ac:dyDescent="0.25">
      <c r="A164" s="150"/>
      <c r="B164" s="176"/>
      <c r="C164" s="550"/>
      <c r="D164" s="176"/>
      <c r="E164" s="190">
        <f t="shared" si="4"/>
        <v>0</v>
      </c>
      <c r="F164" s="190">
        <f t="shared" si="3"/>
        <v>300000</v>
      </c>
      <c r="G164" s="190"/>
    </row>
    <row r="165" spans="1:7" ht="15.95" customHeight="1" x14ac:dyDescent="0.25">
      <c r="A165" s="150"/>
      <c r="B165" s="176"/>
      <c r="C165" s="550"/>
      <c r="D165" s="176"/>
      <c r="E165" s="190">
        <f t="shared" si="4"/>
        <v>0</v>
      </c>
      <c r="F165" s="190">
        <f t="shared" si="3"/>
        <v>300000</v>
      </c>
      <c r="G165" s="190"/>
    </row>
    <row r="166" spans="1:7" ht="15.95" customHeight="1" x14ac:dyDescent="0.25">
      <c r="A166" s="150"/>
      <c r="B166" s="176"/>
      <c r="C166" s="550"/>
      <c r="D166" s="176"/>
      <c r="E166" s="190">
        <f t="shared" si="4"/>
        <v>0</v>
      </c>
      <c r="F166" s="190">
        <f t="shared" si="3"/>
        <v>300000</v>
      </c>
      <c r="G166" s="190"/>
    </row>
    <row r="167" spans="1:7" ht="15.95" customHeight="1" x14ac:dyDescent="0.25">
      <c r="A167" s="150"/>
      <c r="B167" s="176"/>
      <c r="C167" s="550"/>
      <c r="D167" s="176"/>
      <c r="E167" s="190">
        <f t="shared" si="4"/>
        <v>0</v>
      </c>
      <c r="F167" s="190">
        <f t="shared" si="3"/>
        <v>300000</v>
      </c>
      <c r="G167" s="190"/>
    </row>
    <row r="168" spans="1:7" ht="15.95" customHeight="1" x14ac:dyDescent="0.25">
      <c r="A168" s="189"/>
      <c r="B168" s="189"/>
      <c r="C168" s="373"/>
      <c r="D168" s="189"/>
      <c r="E168" s="189"/>
      <c r="F168" s="189"/>
      <c r="G168" s="189"/>
    </row>
    <row r="169" spans="1:7" ht="15.95" customHeight="1" x14ac:dyDescent="0.25">
      <c r="A169" s="359"/>
      <c r="B169" s="189"/>
      <c r="C169" s="373"/>
      <c r="D169" s="388"/>
      <c r="E169" s="190" t="s">
        <v>116</v>
      </c>
      <c r="F169" s="190" t="s">
        <v>117</v>
      </c>
      <c r="G169" s="312"/>
    </row>
    <row r="170" spans="1:7" ht="15.95" customHeight="1" x14ac:dyDescent="0.25">
      <c r="A170" s="189"/>
      <c r="B170" s="389"/>
      <c r="C170" s="390"/>
      <c r="D170" s="391">
        <f>C151</f>
        <v>6003</v>
      </c>
      <c r="E170" s="252">
        <f>G150</f>
        <v>300000</v>
      </c>
      <c r="F170" s="252">
        <f>E167</f>
        <v>0</v>
      </c>
      <c r="G170" s="312"/>
    </row>
    <row r="171" spans="1:7" ht="15.95" customHeight="1" x14ac:dyDescent="0.25">
      <c r="A171" s="312"/>
      <c r="B171" s="312"/>
      <c r="C171" s="373"/>
      <c r="D171" s="394"/>
      <c r="E171" s="253"/>
      <c r="F171" s="253"/>
      <c r="G171" s="312"/>
    </row>
    <row r="172" spans="1:7" ht="15.95" customHeight="1" x14ac:dyDescent="0.25">
      <c r="A172" s="312"/>
      <c r="B172" s="312"/>
      <c r="C172" s="373"/>
      <c r="D172" s="394"/>
      <c r="E172" s="253"/>
      <c r="F172" s="253"/>
      <c r="G172" s="312"/>
    </row>
    <row r="173" spans="1:7" ht="15.95" customHeight="1" x14ac:dyDescent="0.25">
      <c r="A173" s="312"/>
      <c r="B173" s="312"/>
      <c r="C173" s="373"/>
      <c r="D173" s="394"/>
      <c r="E173" s="253"/>
      <c r="F173" s="253"/>
      <c r="G173" s="312"/>
    </row>
    <row r="174" spans="1:7" ht="15.95" customHeight="1" x14ac:dyDescent="0.25">
      <c r="A174" s="312"/>
      <c r="B174" s="312"/>
      <c r="C174" s="373"/>
      <c r="D174" s="394"/>
      <c r="E174" s="253"/>
      <c r="F174" s="253"/>
      <c r="G174" s="312"/>
    </row>
    <row r="175" spans="1:7" ht="15.95" customHeight="1" x14ac:dyDescent="0.25">
      <c r="A175" s="312"/>
      <c r="B175" s="312"/>
      <c r="C175" s="373"/>
      <c r="D175" s="394"/>
      <c r="E175" s="253"/>
      <c r="F175" s="253"/>
      <c r="G175" s="312"/>
    </row>
    <row r="176" spans="1:7" ht="15.95" customHeight="1" x14ac:dyDescent="0.25">
      <c r="A176" s="312"/>
      <c r="B176" s="312"/>
      <c r="C176" s="373"/>
      <c r="D176" s="394"/>
      <c r="E176" s="253"/>
      <c r="F176" s="253"/>
      <c r="G176" s="312"/>
    </row>
    <row r="177" spans="1:7" ht="15.95" customHeight="1" x14ac:dyDescent="0.25">
      <c r="A177" s="312"/>
      <c r="B177" s="312"/>
      <c r="C177" s="373"/>
      <c r="D177" s="394"/>
      <c r="E177" s="253"/>
      <c r="F177" s="253"/>
      <c r="G177" s="312"/>
    </row>
    <row r="178" spans="1:7" ht="15.95" customHeight="1" x14ac:dyDescent="0.25">
      <c r="A178" s="312"/>
      <c r="B178" s="312"/>
      <c r="C178" s="373"/>
      <c r="D178" s="394"/>
      <c r="E178" s="253"/>
      <c r="F178" s="253"/>
      <c r="G178" s="312"/>
    </row>
    <row r="179" spans="1:7" ht="15.95" customHeight="1" x14ac:dyDescent="0.25">
      <c r="A179" s="312"/>
      <c r="B179" s="312"/>
      <c r="C179" s="373"/>
      <c r="D179" s="394"/>
      <c r="E179" s="253"/>
      <c r="F179" s="253"/>
      <c r="G179" s="312"/>
    </row>
    <row r="180" spans="1:7" ht="15.95" customHeight="1" x14ac:dyDescent="0.25">
      <c r="A180" s="312"/>
      <c r="B180" s="312"/>
      <c r="C180" s="373"/>
      <c r="D180" s="394"/>
      <c r="E180" s="253"/>
      <c r="F180" s="253"/>
      <c r="G180" s="312"/>
    </row>
    <row r="181" spans="1:7" ht="15.95" customHeight="1" x14ac:dyDescent="0.25">
      <c r="A181" s="312"/>
      <c r="B181" s="312"/>
      <c r="C181" s="373"/>
      <c r="D181" s="394"/>
      <c r="E181" s="253"/>
      <c r="F181" s="253"/>
      <c r="G181" s="312"/>
    </row>
    <row r="182" spans="1:7" ht="15.95" customHeight="1" x14ac:dyDescent="0.25">
      <c r="A182" s="312"/>
      <c r="B182" s="312"/>
      <c r="C182" s="373"/>
      <c r="D182" s="394"/>
      <c r="E182" s="253"/>
      <c r="F182" s="253"/>
      <c r="G182" s="312"/>
    </row>
    <row r="183" spans="1:7" ht="15.95" customHeight="1" x14ac:dyDescent="0.25">
      <c r="A183" s="312"/>
      <c r="B183" s="312"/>
      <c r="C183" s="373"/>
      <c r="D183" s="394"/>
      <c r="E183" s="253"/>
      <c r="F183" s="253"/>
      <c r="G183" s="312"/>
    </row>
    <row r="184" spans="1:7" ht="15.95" customHeight="1" x14ac:dyDescent="0.25">
      <c r="A184" s="312"/>
      <c r="B184" s="312"/>
      <c r="C184" s="373"/>
      <c r="D184" s="394"/>
      <c r="E184" s="253"/>
      <c r="F184" s="253"/>
      <c r="G184" s="312"/>
    </row>
    <row r="185" spans="1:7" ht="15.95" customHeight="1" x14ac:dyDescent="0.25">
      <c r="A185" s="312"/>
      <c r="B185" s="312"/>
      <c r="C185" s="373"/>
      <c r="D185" s="394"/>
      <c r="E185" s="253"/>
      <c r="F185" s="253"/>
      <c r="G185" s="312"/>
    </row>
    <row r="186" spans="1:7" ht="15.95" customHeight="1" x14ac:dyDescent="0.25">
      <c r="A186" s="312"/>
      <c r="B186" s="312"/>
      <c r="C186" s="373"/>
      <c r="D186" s="394"/>
      <c r="E186" s="253"/>
      <c r="F186" s="253"/>
      <c r="G186" s="312"/>
    </row>
    <row r="187" spans="1:7" ht="15.95" customHeight="1" x14ac:dyDescent="0.25">
      <c r="A187" s="312"/>
      <c r="B187" s="312"/>
      <c r="C187" s="373"/>
      <c r="D187" s="394"/>
      <c r="E187" s="253"/>
      <c r="F187" s="253"/>
      <c r="G187" s="312"/>
    </row>
    <row r="188" spans="1:7" ht="15.95" customHeight="1" x14ac:dyDescent="0.25">
      <c r="A188" s="312"/>
      <c r="B188" s="312"/>
      <c r="C188" s="373"/>
      <c r="D188" s="394"/>
      <c r="E188" s="253"/>
      <c r="F188" s="253"/>
      <c r="G188" s="312"/>
    </row>
    <row r="189" spans="1:7" ht="15.95" customHeight="1" x14ac:dyDescent="0.25">
      <c r="A189" s="312"/>
      <c r="B189" s="312"/>
      <c r="C189" s="373"/>
      <c r="D189" s="394"/>
      <c r="E189" s="253"/>
      <c r="F189" s="253"/>
      <c r="G189" s="312"/>
    </row>
    <row r="190" spans="1:7" ht="15.95" customHeight="1" x14ac:dyDescent="0.25">
      <c r="A190" s="312"/>
      <c r="B190" s="312"/>
      <c r="C190" s="373"/>
      <c r="D190" s="394"/>
      <c r="E190" s="253"/>
      <c r="F190" s="253"/>
      <c r="G190" s="312"/>
    </row>
    <row r="191" spans="1:7" ht="15.95" customHeight="1" x14ac:dyDescent="0.25">
      <c r="A191" s="312"/>
      <c r="B191" s="312"/>
      <c r="C191" s="373"/>
      <c r="D191" s="394"/>
      <c r="E191" s="253"/>
      <c r="F191" s="253"/>
      <c r="G191" s="312"/>
    </row>
    <row r="192" spans="1:7" ht="15.95" customHeight="1" x14ac:dyDescent="0.25">
      <c r="A192" s="312"/>
      <c r="B192" s="312"/>
      <c r="C192" s="373"/>
      <c r="D192" s="394"/>
      <c r="E192" s="253"/>
      <c r="F192" s="253"/>
      <c r="G192" s="312"/>
    </row>
    <row r="193" spans="1:7" s="312" customFormat="1" ht="15.95" customHeight="1" x14ac:dyDescent="0.25">
      <c r="A193" s="381" t="s">
        <v>102</v>
      </c>
      <c r="B193" s="382"/>
      <c r="C193" s="369" t="str">
        <f>Budget!A86</f>
        <v>A</v>
      </c>
      <c r="D193" s="189"/>
      <c r="E193" s="383" t="s">
        <v>103</v>
      </c>
      <c r="F193" s="384"/>
      <c r="G193" s="190">
        <f>Budget!F95</f>
        <v>144000</v>
      </c>
    </row>
    <row r="194" spans="1:7" s="312" customFormat="1" ht="15.95" customHeight="1" x14ac:dyDescent="0.25">
      <c r="A194" s="381" t="str">
        <f>Budget!B89</f>
        <v>CP</v>
      </c>
      <c r="B194" s="382"/>
      <c r="C194" s="369">
        <f>Budget!B90</f>
        <v>60</v>
      </c>
      <c r="D194" s="189"/>
      <c r="E194" s="383" t="s">
        <v>104</v>
      </c>
      <c r="F194" s="384"/>
      <c r="G194" s="190">
        <f>IF(CB!H95&gt;0,CB!H95,-CB!I95)</f>
        <v>0</v>
      </c>
    </row>
    <row r="195" spans="1:7" s="312" customFormat="1" ht="15.95" customHeight="1" x14ac:dyDescent="0.25">
      <c r="A195" s="381" t="str">
        <f>Budget!C89</f>
        <v>CD</v>
      </c>
      <c r="B195" s="382"/>
      <c r="C195" s="369">
        <f>Budget!C91</f>
        <v>600</v>
      </c>
      <c r="D195" s="189"/>
      <c r="E195" s="383" t="s">
        <v>105</v>
      </c>
      <c r="F195" s="384"/>
      <c r="G195" s="190">
        <f>SUM(G193:G194)</f>
        <v>144000</v>
      </c>
    </row>
    <row r="196" spans="1:7" s="312" customFormat="1" ht="15.95" customHeight="1" x14ac:dyDescent="0.25">
      <c r="A196" s="381" t="str">
        <f>Budget!D89</f>
        <v>SC</v>
      </c>
      <c r="B196" s="382"/>
      <c r="C196" s="369">
        <f>Budget!D95</f>
        <v>6004</v>
      </c>
      <c r="D196" s="189"/>
      <c r="E196" s="189"/>
      <c r="F196" s="189"/>
      <c r="G196" s="189"/>
    </row>
    <row r="197" spans="1:7" s="312" customFormat="1" ht="15.95" customHeight="1" x14ac:dyDescent="0.25">
      <c r="A197" s="359"/>
      <c r="B197" s="189"/>
      <c r="C197" s="373"/>
      <c r="D197" s="189"/>
      <c r="E197" s="189"/>
      <c r="F197" s="189"/>
      <c r="G197" s="189"/>
    </row>
    <row r="198" spans="1:7" s="312" customFormat="1" ht="15.95" customHeight="1" x14ac:dyDescent="0.25">
      <c r="A198" s="385" t="s">
        <v>245</v>
      </c>
      <c r="B198" s="385"/>
      <c r="C198" s="372" t="str">
        <f>Budget!E95</f>
        <v>Examens blancs: Secrétariat 16 000f; BEPC 49 000f; BAC 63 000f (NB: All + Esp = un correcteur)</v>
      </c>
      <c r="D198" s="189"/>
      <c r="E198" s="189"/>
      <c r="F198" s="189"/>
      <c r="G198" s="189"/>
    </row>
    <row r="199" spans="1:7" s="312" customFormat="1" ht="15.95" customHeight="1" x14ac:dyDescent="0.25">
      <c r="A199" s="353" t="s">
        <v>316</v>
      </c>
      <c r="B199" s="385"/>
      <c r="C199" s="372"/>
      <c r="D199" s="189"/>
      <c r="E199" s="189"/>
      <c r="F199" s="189"/>
      <c r="G199" s="189"/>
    </row>
    <row r="200" spans="1:7" s="312" customFormat="1" ht="30" customHeight="1" x14ac:dyDescent="0.25">
      <c r="A200" s="313" t="s">
        <v>106</v>
      </c>
      <c r="B200" s="136" t="s">
        <v>137</v>
      </c>
      <c r="C200" s="369" t="s">
        <v>118</v>
      </c>
      <c r="D200" s="190" t="s">
        <v>109</v>
      </c>
      <c r="E200" s="136" t="s">
        <v>110</v>
      </c>
      <c r="F200" s="136" t="s">
        <v>113</v>
      </c>
      <c r="G200" s="190" t="s">
        <v>112</v>
      </c>
    </row>
    <row r="201" spans="1:7" s="312" customFormat="1" ht="15.95" customHeight="1" x14ac:dyDescent="0.25">
      <c r="A201" s="150"/>
      <c r="B201" s="549"/>
      <c r="C201" s="550"/>
      <c r="D201" s="549"/>
      <c r="E201" s="387">
        <f>D201</f>
        <v>0</v>
      </c>
      <c r="F201" s="387">
        <f>G195-E201</f>
        <v>144000</v>
      </c>
      <c r="G201" s="190"/>
    </row>
    <row r="202" spans="1:7" s="312" customFormat="1" ht="15.95" customHeight="1" x14ac:dyDescent="0.25">
      <c r="A202" s="150"/>
      <c r="B202" s="551"/>
      <c r="C202" s="550"/>
      <c r="D202" s="176"/>
      <c r="E202" s="190">
        <f>SUM(E201,D202)</f>
        <v>0</v>
      </c>
      <c r="F202" s="190">
        <f>F201-D202</f>
        <v>144000</v>
      </c>
      <c r="G202" s="190"/>
    </row>
    <row r="203" spans="1:7" s="312" customFormat="1" ht="15.95" customHeight="1" x14ac:dyDescent="0.25">
      <c r="A203" s="551"/>
      <c r="B203" s="551"/>
      <c r="C203" s="550"/>
      <c r="D203" s="176"/>
      <c r="E203" s="190">
        <f t="shared" ref="E203:E204" si="5">SUM(E202,D203)</f>
        <v>0</v>
      </c>
      <c r="F203" s="190">
        <f>F202-D203</f>
        <v>144000</v>
      </c>
      <c r="G203" s="190"/>
    </row>
    <row r="204" spans="1:7" s="312" customFormat="1" ht="15.95" customHeight="1" x14ac:dyDescent="0.25">
      <c r="A204" s="551"/>
      <c r="B204" s="551"/>
      <c r="C204" s="550"/>
      <c r="D204" s="176"/>
      <c r="E204" s="190">
        <f t="shared" si="5"/>
        <v>0</v>
      </c>
      <c r="F204" s="190">
        <f>F203-D204</f>
        <v>144000</v>
      </c>
      <c r="G204" s="190"/>
    </row>
    <row r="205" spans="1:7" s="312" customFormat="1" ht="15.95" customHeight="1" x14ac:dyDescent="0.25">
      <c r="C205" s="373"/>
    </row>
    <row r="206" spans="1:7" s="312" customFormat="1" ht="15.95" customHeight="1" x14ac:dyDescent="0.25">
      <c r="C206" s="373"/>
      <c r="D206" s="388"/>
      <c r="E206" s="190" t="s">
        <v>116</v>
      </c>
      <c r="F206" s="190" t="s">
        <v>117</v>
      </c>
    </row>
    <row r="207" spans="1:7" s="312" customFormat="1" ht="15.95" customHeight="1" x14ac:dyDescent="0.25">
      <c r="C207" s="373"/>
      <c r="D207" s="391">
        <f>C196</f>
        <v>6004</v>
      </c>
      <c r="E207" s="252">
        <f>G195</f>
        <v>144000</v>
      </c>
      <c r="F207" s="252">
        <f>E204</f>
        <v>0</v>
      </c>
    </row>
    <row r="208" spans="1:7" s="312" customFormat="1" ht="15.95" customHeight="1" x14ac:dyDescent="0.25">
      <c r="C208" s="373"/>
      <c r="D208" s="391">
        <f>C195</f>
        <v>600</v>
      </c>
      <c r="E208" s="252">
        <f>SUM(E69,E114,E170,E207)</f>
        <v>990000</v>
      </c>
      <c r="F208" s="252">
        <f>SUM(F69,F114,F170,F207)</f>
        <v>0</v>
      </c>
    </row>
    <row r="209" spans="3:6" s="312" customFormat="1" ht="15.95" customHeight="1" x14ac:dyDescent="0.25">
      <c r="C209" s="373"/>
      <c r="D209" s="389"/>
      <c r="E209" s="253"/>
      <c r="F209" s="253"/>
    </row>
    <row r="210" spans="3:6" s="312" customFormat="1" ht="15.95" customHeight="1" x14ac:dyDescent="0.25">
      <c r="C210" s="373"/>
      <c r="D210" s="389"/>
      <c r="E210" s="253"/>
      <c r="F210" s="253"/>
    </row>
    <row r="211" spans="3:6" s="312" customFormat="1" ht="15.95" customHeight="1" x14ac:dyDescent="0.25">
      <c r="C211" s="373"/>
      <c r="D211" s="389"/>
      <c r="E211" s="253"/>
      <c r="F211" s="253"/>
    </row>
    <row r="212" spans="3:6" s="312" customFormat="1" ht="15.95" customHeight="1" x14ac:dyDescent="0.25">
      <c r="C212" s="373"/>
      <c r="D212" s="389"/>
      <c r="E212" s="253"/>
      <c r="F212" s="253"/>
    </row>
    <row r="213" spans="3:6" s="312" customFormat="1" ht="15.95" customHeight="1" x14ac:dyDescent="0.25">
      <c r="C213" s="373"/>
      <c r="D213" s="389"/>
      <c r="E213" s="253"/>
      <c r="F213" s="253"/>
    </row>
    <row r="214" spans="3:6" s="312" customFormat="1" ht="15.95" customHeight="1" x14ac:dyDescent="0.25">
      <c r="C214" s="373"/>
      <c r="D214" s="389"/>
      <c r="E214" s="253"/>
      <c r="F214" s="253"/>
    </row>
    <row r="215" spans="3:6" s="312" customFormat="1" ht="15.95" customHeight="1" x14ac:dyDescent="0.25">
      <c r="C215" s="373"/>
      <c r="D215" s="389"/>
      <c r="E215" s="253"/>
      <c r="F215" s="253"/>
    </row>
    <row r="216" spans="3:6" s="312" customFormat="1" ht="15.95" customHeight="1" x14ac:dyDescent="0.25">
      <c r="C216" s="373"/>
      <c r="D216" s="389"/>
      <c r="E216" s="253"/>
      <c r="F216" s="253"/>
    </row>
    <row r="217" spans="3:6" s="312" customFormat="1" ht="15.95" customHeight="1" x14ac:dyDescent="0.25">
      <c r="C217" s="373"/>
      <c r="D217" s="389"/>
      <c r="E217" s="253"/>
      <c r="F217" s="253"/>
    </row>
    <row r="218" spans="3:6" s="312" customFormat="1" ht="15.95" customHeight="1" x14ac:dyDescent="0.25">
      <c r="C218" s="373"/>
      <c r="D218" s="389"/>
      <c r="E218" s="253"/>
      <c r="F218" s="253"/>
    </row>
    <row r="219" spans="3:6" s="312" customFormat="1" ht="15.95" customHeight="1" x14ac:dyDescent="0.25">
      <c r="C219" s="373"/>
      <c r="D219" s="389"/>
      <c r="E219" s="253"/>
      <c r="F219" s="253"/>
    </row>
    <row r="220" spans="3:6" s="312" customFormat="1" ht="15.95" customHeight="1" x14ac:dyDescent="0.25">
      <c r="C220" s="373"/>
      <c r="D220" s="389"/>
      <c r="E220" s="253"/>
      <c r="F220" s="253"/>
    </row>
    <row r="221" spans="3:6" s="312" customFormat="1" ht="15.95" customHeight="1" x14ac:dyDescent="0.25">
      <c r="C221" s="373"/>
      <c r="D221" s="389"/>
      <c r="E221" s="253"/>
      <c r="F221" s="253"/>
    </row>
    <row r="222" spans="3:6" s="312" customFormat="1" ht="15.95" customHeight="1" x14ac:dyDescent="0.25">
      <c r="C222" s="373"/>
      <c r="D222" s="389"/>
      <c r="E222" s="253"/>
      <c r="F222" s="253"/>
    </row>
    <row r="223" spans="3:6" s="312" customFormat="1" ht="15.95" customHeight="1" x14ac:dyDescent="0.25">
      <c r="C223" s="373"/>
      <c r="D223" s="389"/>
      <c r="E223" s="253"/>
      <c r="F223" s="253"/>
    </row>
    <row r="224" spans="3:6" s="312" customFormat="1" ht="15.95" customHeight="1" x14ac:dyDescent="0.25">
      <c r="C224" s="373"/>
      <c r="D224" s="389"/>
      <c r="E224" s="253"/>
      <c r="F224" s="253"/>
    </row>
    <row r="225" spans="1:7" s="312" customFormat="1" ht="15.95" customHeight="1" x14ac:dyDescent="0.25">
      <c r="C225" s="373"/>
      <c r="D225" s="389"/>
      <c r="E225" s="253"/>
      <c r="F225" s="253"/>
    </row>
    <row r="226" spans="1:7" s="312" customFormat="1" ht="15.95" customHeight="1" x14ac:dyDescent="0.25">
      <c r="C226" s="373"/>
      <c r="D226" s="389"/>
      <c r="E226" s="253"/>
      <c r="F226" s="253"/>
    </row>
    <row r="227" spans="1:7" s="312" customFormat="1" ht="15.95" customHeight="1" x14ac:dyDescent="0.25">
      <c r="C227" s="373"/>
      <c r="D227" s="389"/>
      <c r="E227" s="253"/>
      <c r="F227" s="253"/>
    </row>
    <row r="228" spans="1:7" s="312" customFormat="1" ht="15.95" customHeight="1" x14ac:dyDescent="0.25">
      <c r="C228" s="373"/>
      <c r="D228" s="389"/>
      <c r="E228" s="253"/>
      <c r="F228" s="253"/>
    </row>
    <row r="229" spans="1:7" s="312" customFormat="1" ht="15.95" customHeight="1" x14ac:dyDescent="0.25">
      <c r="C229" s="373"/>
      <c r="D229" s="389"/>
      <c r="E229" s="253"/>
      <c r="F229" s="253"/>
    </row>
    <row r="230" spans="1:7" s="312" customFormat="1" ht="15.95" customHeight="1" x14ac:dyDescent="0.25">
      <c r="C230" s="373"/>
      <c r="D230" s="389"/>
      <c r="E230" s="253"/>
      <c r="F230" s="253"/>
    </row>
    <row r="231" spans="1:7" s="312" customFormat="1" ht="15.95" customHeight="1" x14ac:dyDescent="0.25">
      <c r="C231" s="373"/>
      <c r="D231" s="389"/>
      <c r="E231" s="253"/>
      <c r="F231" s="253"/>
    </row>
    <row r="232" spans="1:7" s="312" customFormat="1" ht="15.95" customHeight="1" x14ac:dyDescent="0.25">
      <c r="C232" s="373"/>
      <c r="D232" s="389"/>
      <c r="E232" s="253"/>
      <c r="F232" s="253"/>
    </row>
    <row r="233" spans="1:7" s="312" customFormat="1" ht="15.95" customHeight="1" x14ac:dyDescent="0.25">
      <c r="C233" s="373"/>
      <c r="D233" s="389"/>
      <c r="E233" s="253"/>
      <c r="F233" s="253"/>
    </row>
    <row r="234" spans="1:7" s="312" customFormat="1" ht="15.95" customHeight="1" x14ac:dyDescent="0.25">
      <c r="C234" s="373"/>
      <c r="D234" s="389"/>
      <c r="E234" s="253"/>
      <c r="F234" s="253"/>
    </row>
    <row r="235" spans="1:7" s="312" customFormat="1" ht="15.95" customHeight="1" x14ac:dyDescent="0.25">
      <c r="C235" s="373"/>
      <c r="D235" s="389"/>
      <c r="E235" s="253"/>
      <c r="F235" s="253"/>
    </row>
    <row r="236" spans="1:7" s="312" customFormat="1" ht="15.95" customHeight="1" x14ac:dyDescent="0.25">
      <c r="C236" s="373"/>
      <c r="D236" s="389"/>
      <c r="E236" s="253"/>
      <c r="F236" s="253"/>
    </row>
    <row r="237" spans="1:7" s="312" customFormat="1" ht="15.95" customHeight="1" x14ac:dyDescent="0.25">
      <c r="C237" s="373"/>
      <c r="D237" s="389"/>
      <c r="E237" s="253"/>
      <c r="F237" s="253"/>
    </row>
    <row r="238" spans="1:7" s="312" customFormat="1" ht="15.95" customHeight="1" x14ac:dyDescent="0.25">
      <c r="C238" s="373"/>
      <c r="D238" s="389"/>
      <c r="E238" s="253"/>
      <c r="F238" s="253"/>
    </row>
    <row r="239" spans="1:7" ht="15.95" customHeight="1" x14ac:dyDescent="0.25">
      <c r="A239" s="395" t="s">
        <v>102</v>
      </c>
      <c r="B239" s="396"/>
      <c r="C239" s="397" t="str">
        <f>Budget!A86</f>
        <v>A</v>
      </c>
      <c r="D239" s="64"/>
      <c r="E239" s="398" t="s">
        <v>103</v>
      </c>
      <c r="F239" s="399"/>
      <c r="G239" s="65">
        <f>Budget!F97</f>
        <v>270000</v>
      </c>
    </row>
    <row r="240" spans="1:7" ht="15.95" customHeight="1" x14ac:dyDescent="0.25">
      <c r="A240" s="395" t="str">
        <f>Budget!B89</f>
        <v>CP</v>
      </c>
      <c r="B240" s="396"/>
      <c r="C240" s="397">
        <f>Budget!B90</f>
        <v>60</v>
      </c>
      <c r="D240" s="64"/>
      <c r="E240" s="398" t="s">
        <v>104</v>
      </c>
      <c r="F240" s="399"/>
      <c r="G240" s="65">
        <f>IF(CB!H97&gt;0,CB!H97,-CB!I97)</f>
        <v>0</v>
      </c>
    </row>
    <row r="241" spans="1:7" ht="15.95" customHeight="1" x14ac:dyDescent="0.25">
      <c r="A241" s="395" t="str">
        <f>Budget!C89</f>
        <v>CD</v>
      </c>
      <c r="B241" s="396"/>
      <c r="C241" s="397">
        <f>Budget!C96</f>
        <v>601</v>
      </c>
      <c r="D241" s="64"/>
      <c r="E241" s="398" t="s">
        <v>105</v>
      </c>
      <c r="F241" s="399"/>
      <c r="G241" s="65">
        <f>SUM(G239:G240)</f>
        <v>270000</v>
      </c>
    </row>
    <row r="242" spans="1:7" ht="15.95" customHeight="1" x14ac:dyDescent="0.25">
      <c r="A242" s="395" t="str">
        <f>Budget!D89</f>
        <v>SC</v>
      </c>
      <c r="B242" s="396"/>
      <c r="C242" s="397">
        <f>Budget!D97</f>
        <v>6010</v>
      </c>
      <c r="D242" s="64"/>
      <c r="E242" s="64"/>
      <c r="F242" s="64"/>
      <c r="G242" s="64"/>
    </row>
    <row r="243" spans="1:7" ht="15.95" customHeight="1" x14ac:dyDescent="0.25">
      <c r="A243" s="56"/>
      <c r="B243" s="64"/>
      <c r="D243" s="64"/>
      <c r="E243" s="64"/>
      <c r="F243" s="64"/>
      <c r="G243" s="64"/>
    </row>
    <row r="244" spans="1:7" s="159" customFormat="1" ht="15.95" customHeight="1" x14ac:dyDescent="0.25">
      <c r="A244" s="400" t="s">
        <v>173</v>
      </c>
      <c r="B244" s="401"/>
      <c r="C244" s="372" t="str">
        <f>Budget!E97</f>
        <v>Formation des personnels</v>
      </c>
      <c r="D244" s="401"/>
      <c r="E244" s="401"/>
      <c r="F244" s="401"/>
      <c r="G244" s="401"/>
    </row>
    <row r="245" spans="1:7" ht="30" customHeight="1" x14ac:dyDescent="0.25">
      <c r="A245" s="54" t="s">
        <v>106</v>
      </c>
      <c r="B245" s="59" t="s">
        <v>137</v>
      </c>
      <c r="C245" s="397" t="s">
        <v>118</v>
      </c>
      <c r="D245" s="65" t="s">
        <v>109</v>
      </c>
      <c r="E245" s="59" t="s">
        <v>110</v>
      </c>
      <c r="F245" s="59" t="s">
        <v>113</v>
      </c>
      <c r="G245" s="65" t="s">
        <v>112</v>
      </c>
    </row>
    <row r="246" spans="1:7" ht="15.95" customHeight="1" x14ac:dyDescent="0.25">
      <c r="A246" s="552"/>
      <c r="B246" s="552"/>
      <c r="C246" s="459"/>
      <c r="D246" s="553"/>
      <c r="E246" s="402">
        <f>D246</f>
        <v>0</v>
      </c>
      <c r="F246" s="402">
        <f>G241-E246</f>
        <v>270000</v>
      </c>
      <c r="G246" s="403"/>
    </row>
    <row r="247" spans="1:7" ht="15.95" customHeight="1" x14ac:dyDescent="0.25">
      <c r="A247" s="552"/>
      <c r="B247" s="552"/>
      <c r="C247" s="459"/>
      <c r="D247" s="66"/>
      <c r="E247" s="65">
        <f>SUM(E246,D247)</f>
        <v>0</v>
      </c>
      <c r="F247" s="65">
        <f>F246-D247</f>
        <v>270000</v>
      </c>
      <c r="G247" s="403"/>
    </row>
    <row r="248" spans="1:7" ht="15.95" customHeight="1" x14ac:dyDescent="0.25">
      <c r="A248" s="552"/>
      <c r="B248" s="552"/>
      <c r="C248" s="459"/>
      <c r="D248" s="66"/>
      <c r="E248" s="65">
        <f t="shared" ref="E248:E256" si="6">SUM(E247,D248)</f>
        <v>0</v>
      </c>
      <c r="F248" s="65">
        <f t="shared" ref="F248:F256" si="7">F247-D248</f>
        <v>270000</v>
      </c>
      <c r="G248" s="403"/>
    </row>
    <row r="249" spans="1:7" ht="15.95" customHeight="1" x14ac:dyDescent="0.25">
      <c r="A249" s="552"/>
      <c r="B249" s="552"/>
      <c r="C249" s="459"/>
      <c r="D249" s="66"/>
      <c r="E249" s="65">
        <f t="shared" si="6"/>
        <v>0</v>
      </c>
      <c r="F249" s="65">
        <f t="shared" si="7"/>
        <v>270000</v>
      </c>
      <c r="G249" s="403"/>
    </row>
    <row r="250" spans="1:7" ht="15.95" customHeight="1" x14ac:dyDescent="0.25">
      <c r="A250" s="552"/>
      <c r="B250" s="552"/>
      <c r="C250" s="459"/>
      <c r="D250" s="66"/>
      <c r="E250" s="65">
        <f t="shared" si="6"/>
        <v>0</v>
      </c>
      <c r="F250" s="65">
        <f t="shared" si="7"/>
        <v>270000</v>
      </c>
      <c r="G250" s="403"/>
    </row>
    <row r="251" spans="1:7" ht="15.95" customHeight="1" x14ac:dyDescent="0.25">
      <c r="A251" s="552"/>
      <c r="B251" s="552"/>
      <c r="C251" s="459"/>
      <c r="D251" s="66"/>
      <c r="E251" s="65">
        <f t="shared" si="6"/>
        <v>0</v>
      </c>
      <c r="F251" s="65">
        <f t="shared" si="7"/>
        <v>270000</v>
      </c>
      <c r="G251" s="403"/>
    </row>
    <row r="252" spans="1:7" ht="15.95" customHeight="1" x14ac:dyDescent="0.25">
      <c r="A252" s="552"/>
      <c r="B252" s="552"/>
      <c r="C252" s="459"/>
      <c r="D252" s="66"/>
      <c r="E252" s="65">
        <f t="shared" si="6"/>
        <v>0</v>
      </c>
      <c r="F252" s="65">
        <f t="shared" si="7"/>
        <v>270000</v>
      </c>
      <c r="G252" s="403"/>
    </row>
    <row r="253" spans="1:7" ht="15.95" customHeight="1" x14ac:dyDescent="0.25">
      <c r="A253" s="552"/>
      <c r="B253" s="552"/>
      <c r="C253" s="459"/>
      <c r="D253" s="66"/>
      <c r="E253" s="65">
        <f t="shared" si="6"/>
        <v>0</v>
      </c>
      <c r="F253" s="65">
        <f t="shared" si="7"/>
        <v>270000</v>
      </c>
      <c r="G253" s="403"/>
    </row>
    <row r="254" spans="1:7" ht="15.95" customHeight="1" x14ac:dyDescent="0.25">
      <c r="A254" s="552"/>
      <c r="B254" s="552"/>
      <c r="C254" s="459"/>
      <c r="D254" s="66"/>
      <c r="E254" s="65">
        <f t="shared" si="6"/>
        <v>0</v>
      </c>
      <c r="F254" s="65">
        <f t="shared" si="7"/>
        <v>270000</v>
      </c>
      <c r="G254" s="403"/>
    </row>
    <row r="255" spans="1:7" ht="15.95" customHeight="1" x14ac:dyDescent="0.25">
      <c r="A255" s="552"/>
      <c r="B255" s="552"/>
      <c r="C255" s="459"/>
      <c r="D255" s="66"/>
      <c r="E255" s="65">
        <f t="shared" si="6"/>
        <v>0</v>
      </c>
      <c r="F255" s="65">
        <f t="shared" si="7"/>
        <v>270000</v>
      </c>
      <c r="G255" s="403"/>
    </row>
    <row r="256" spans="1:7" ht="15.95" customHeight="1" x14ac:dyDescent="0.25">
      <c r="A256" s="552"/>
      <c r="B256" s="552"/>
      <c r="C256" s="459"/>
      <c r="D256" s="66"/>
      <c r="E256" s="65">
        <f t="shared" si="6"/>
        <v>0</v>
      </c>
      <c r="F256" s="65">
        <f t="shared" si="7"/>
        <v>270000</v>
      </c>
      <c r="G256" s="403"/>
    </row>
    <row r="257" spans="4:6" ht="15.95" customHeight="1" x14ac:dyDescent="0.25"/>
    <row r="258" spans="4:6" ht="15.95" customHeight="1" x14ac:dyDescent="0.25">
      <c r="D258" s="56"/>
      <c r="E258" s="65" t="s">
        <v>116</v>
      </c>
      <c r="F258" s="65" t="s">
        <v>117</v>
      </c>
    </row>
    <row r="259" spans="4:6" ht="15.95" customHeight="1" x14ac:dyDescent="0.25">
      <c r="D259" s="404">
        <f>C242</f>
        <v>6010</v>
      </c>
      <c r="E259" s="405">
        <f>G241</f>
        <v>270000</v>
      </c>
      <c r="F259" s="405">
        <f>E256</f>
        <v>0</v>
      </c>
    </row>
    <row r="260" spans="4:6" ht="15.95" customHeight="1" x14ac:dyDescent="0.25">
      <c r="D260" s="404">
        <f>C241</f>
        <v>601</v>
      </c>
      <c r="E260" s="405">
        <f>E259</f>
        <v>270000</v>
      </c>
      <c r="F260" s="405">
        <f>F259</f>
        <v>0</v>
      </c>
    </row>
    <row r="261" spans="4:6" ht="15.95" customHeight="1" x14ac:dyDescent="0.25">
      <c r="D261" s="404">
        <f>C240</f>
        <v>60</v>
      </c>
      <c r="E261" s="405">
        <f>SUM(E208,E260)</f>
        <v>1260000</v>
      </c>
      <c r="F261" s="405">
        <f>SUM(F208,F260)</f>
        <v>0</v>
      </c>
    </row>
    <row r="262" spans="4:6" ht="15.95" customHeight="1" x14ac:dyDescent="0.25">
      <c r="D262" s="392"/>
      <c r="E262" s="393"/>
      <c r="F262" s="393"/>
    </row>
    <row r="263" spans="4:6" ht="15.95" customHeight="1" x14ac:dyDescent="0.25">
      <c r="D263" s="392"/>
      <c r="E263" s="393"/>
      <c r="F263" s="393"/>
    </row>
    <row r="264" spans="4:6" ht="15.95" customHeight="1" x14ac:dyDescent="0.25">
      <c r="D264" s="392"/>
      <c r="E264" s="393"/>
      <c r="F264" s="393"/>
    </row>
    <row r="265" spans="4:6" ht="15.95" customHeight="1" x14ac:dyDescent="0.25">
      <c r="D265" s="392"/>
      <c r="E265" s="393"/>
      <c r="F265" s="393"/>
    </row>
    <row r="266" spans="4:6" ht="15.95" customHeight="1" x14ac:dyDescent="0.25">
      <c r="D266" s="392"/>
      <c r="E266" s="393"/>
      <c r="F266" s="393"/>
    </row>
    <row r="267" spans="4:6" ht="15.95" customHeight="1" x14ac:dyDescent="0.25">
      <c r="D267" s="392"/>
      <c r="E267" s="393"/>
      <c r="F267" s="393"/>
    </row>
    <row r="268" spans="4:6" ht="15.95" customHeight="1" x14ac:dyDescent="0.25">
      <c r="D268" s="392"/>
      <c r="E268" s="393"/>
      <c r="F268" s="393"/>
    </row>
    <row r="269" spans="4:6" ht="15.95" customHeight="1" x14ac:dyDescent="0.25">
      <c r="D269" s="392"/>
      <c r="E269" s="393"/>
      <c r="F269" s="393"/>
    </row>
    <row r="270" spans="4:6" ht="15.95" customHeight="1" x14ac:dyDescent="0.25">
      <c r="D270" s="392"/>
      <c r="E270" s="393"/>
      <c r="F270" s="393"/>
    </row>
    <row r="271" spans="4:6" ht="15.95" customHeight="1" x14ac:dyDescent="0.25">
      <c r="D271" s="392"/>
      <c r="E271" s="393"/>
      <c r="F271" s="393"/>
    </row>
    <row r="272" spans="4:6" ht="15.95" customHeight="1" x14ac:dyDescent="0.25">
      <c r="D272" s="392"/>
      <c r="E272" s="393"/>
      <c r="F272" s="393"/>
    </row>
    <row r="273" spans="1:7" ht="15.95" customHeight="1" x14ac:dyDescent="0.25">
      <c r="D273" s="392"/>
      <c r="E273" s="393"/>
      <c r="F273" s="393"/>
    </row>
    <row r="274" spans="1:7" ht="15.95" customHeight="1" x14ac:dyDescent="0.25">
      <c r="D274" s="392"/>
      <c r="E274" s="393"/>
      <c r="F274" s="393"/>
    </row>
    <row r="275" spans="1:7" ht="15.95" customHeight="1" x14ac:dyDescent="0.25">
      <c r="D275" s="392"/>
      <c r="E275" s="393"/>
      <c r="F275" s="393"/>
    </row>
    <row r="276" spans="1:7" ht="15.95" customHeight="1" x14ac:dyDescent="0.25">
      <c r="D276" s="392"/>
      <c r="E276" s="393"/>
      <c r="F276" s="393"/>
    </row>
    <row r="277" spans="1:7" ht="15.95" customHeight="1" x14ac:dyDescent="0.25">
      <c r="D277" s="392"/>
      <c r="E277" s="393"/>
      <c r="F277" s="393"/>
    </row>
    <row r="278" spans="1:7" ht="15.95" customHeight="1" x14ac:dyDescent="0.25">
      <c r="D278" s="392"/>
      <c r="E278" s="393"/>
      <c r="F278" s="393"/>
    </row>
    <row r="279" spans="1:7" ht="15.95" customHeight="1" x14ac:dyDescent="0.25">
      <c r="D279" s="392"/>
      <c r="E279" s="393"/>
      <c r="F279" s="393"/>
    </row>
    <row r="280" spans="1:7" ht="15.95" customHeight="1" x14ac:dyDescent="0.25">
      <c r="D280" s="392"/>
      <c r="E280" s="393"/>
      <c r="F280" s="393"/>
    </row>
    <row r="281" spans="1:7" ht="15.95" customHeight="1" x14ac:dyDescent="0.25">
      <c r="D281" s="392"/>
      <c r="E281" s="393"/>
      <c r="F281" s="393"/>
    </row>
    <row r="282" spans="1:7" ht="15.95" customHeight="1" x14ac:dyDescent="0.25">
      <c r="D282" s="392"/>
      <c r="E282" s="393"/>
      <c r="F282" s="393"/>
    </row>
    <row r="283" spans="1:7" ht="15.95" customHeight="1" x14ac:dyDescent="0.25">
      <c r="D283" s="392"/>
      <c r="E283" s="393"/>
      <c r="F283" s="393"/>
    </row>
    <row r="284" spans="1:7" ht="15.95" customHeight="1" x14ac:dyDescent="0.25">
      <c r="D284" s="392"/>
      <c r="E284" s="393"/>
      <c r="F284" s="393"/>
    </row>
    <row r="285" spans="1:7" ht="15.95" customHeight="1" x14ac:dyDescent="0.25">
      <c r="A285" s="381" t="s">
        <v>102</v>
      </c>
      <c r="B285" s="382"/>
      <c r="C285" s="369" t="str">
        <f>Budget!A86</f>
        <v>A</v>
      </c>
      <c r="D285" s="189"/>
      <c r="E285" s="383" t="s">
        <v>103</v>
      </c>
      <c r="F285" s="384"/>
      <c r="G285" s="190">
        <f>Budget!F101</f>
        <v>630000</v>
      </c>
    </row>
    <row r="286" spans="1:7" ht="15.95" customHeight="1" x14ac:dyDescent="0.25">
      <c r="A286" s="381" t="str">
        <f>Budget!B89</f>
        <v>CP</v>
      </c>
      <c r="B286" s="382"/>
      <c r="C286" s="369">
        <f>Budget!B99</f>
        <v>61</v>
      </c>
      <c r="D286" s="189"/>
      <c r="E286" s="383" t="s">
        <v>104</v>
      </c>
      <c r="F286" s="384"/>
      <c r="G286" s="190">
        <f>IF(CB!H101&gt;0,CB!H101,-CB!I101)</f>
        <v>0</v>
      </c>
    </row>
    <row r="287" spans="1:7" ht="15.95" customHeight="1" x14ac:dyDescent="0.25">
      <c r="A287" s="381" t="str">
        <f>Budget!C89</f>
        <v>CD</v>
      </c>
      <c r="B287" s="382"/>
      <c r="C287" s="369">
        <f>Budget!C100</f>
        <v>610</v>
      </c>
      <c r="D287" s="189"/>
      <c r="E287" s="383" t="s">
        <v>105</v>
      </c>
      <c r="F287" s="384"/>
      <c r="G287" s="190">
        <f>SUM(G285:G286)</f>
        <v>630000</v>
      </c>
    </row>
    <row r="288" spans="1:7" ht="15.95" customHeight="1" x14ac:dyDescent="0.25">
      <c r="A288" s="381" t="str">
        <f>Budget!D89</f>
        <v>SC</v>
      </c>
      <c r="B288" s="382"/>
      <c r="C288" s="369">
        <f>Budget!D101</f>
        <v>6100</v>
      </c>
      <c r="D288" s="189"/>
      <c r="E288" s="189"/>
      <c r="F288" s="189"/>
      <c r="G288" s="189"/>
    </row>
    <row r="289" spans="1:7" ht="15.95" customHeight="1" x14ac:dyDescent="0.25">
      <c r="A289" s="56"/>
      <c r="B289" s="64"/>
      <c r="D289" s="64"/>
      <c r="E289" s="64"/>
      <c r="F289" s="64"/>
      <c r="G289" s="64"/>
    </row>
    <row r="290" spans="1:7" s="159" customFormat="1" ht="15.95" customHeight="1" x14ac:dyDescent="0.25">
      <c r="A290" s="400" t="s">
        <v>173</v>
      </c>
      <c r="B290" s="400"/>
      <c r="C290" s="372" t="str">
        <f>Budget!E101</f>
        <v>Fournitures scolaires</v>
      </c>
      <c r="D290" s="401"/>
      <c r="E290" s="401"/>
      <c r="F290" s="401"/>
      <c r="G290" s="401"/>
    </row>
    <row r="291" spans="1:7" s="159" customFormat="1" ht="15.95" customHeight="1" x14ac:dyDescent="0.25">
      <c r="A291" s="406"/>
      <c r="B291" s="406"/>
      <c r="C291" s="407"/>
      <c r="D291" s="408"/>
      <c r="E291" s="408"/>
      <c r="F291" s="408"/>
      <c r="G291" s="401"/>
    </row>
    <row r="292" spans="1:7" ht="30" customHeight="1" x14ac:dyDescent="0.25">
      <c r="A292" s="54" t="s">
        <v>106</v>
      </c>
      <c r="B292" s="59" t="s">
        <v>137</v>
      </c>
      <c r="C292" s="397" t="s">
        <v>118</v>
      </c>
      <c r="D292" s="65" t="s">
        <v>109</v>
      </c>
      <c r="E292" s="59" t="s">
        <v>110</v>
      </c>
      <c r="F292" s="59" t="s">
        <v>113</v>
      </c>
      <c r="G292" s="65" t="s">
        <v>112</v>
      </c>
    </row>
    <row r="293" spans="1:7" ht="15.75" customHeight="1" x14ac:dyDescent="0.25">
      <c r="A293" s="11"/>
      <c r="B293" s="553"/>
      <c r="C293" s="459"/>
      <c r="D293" s="66"/>
      <c r="E293" s="65">
        <f>D293</f>
        <v>0</v>
      </c>
      <c r="F293" s="65">
        <f>G287-E293</f>
        <v>630000</v>
      </c>
      <c r="G293" s="403"/>
    </row>
    <row r="294" spans="1:7" ht="15.75" customHeight="1" x14ac:dyDescent="0.25">
      <c r="A294" s="11"/>
      <c r="B294" s="552"/>
      <c r="C294" s="459"/>
      <c r="D294" s="66"/>
      <c r="E294" s="65">
        <f>SUM(E293,D294)</f>
        <v>0</v>
      </c>
      <c r="F294" s="65">
        <f>F293-D294</f>
        <v>630000</v>
      </c>
      <c r="G294" s="403"/>
    </row>
    <row r="295" spans="1:7" ht="18" customHeight="1" x14ac:dyDescent="0.25">
      <c r="A295" s="11"/>
      <c r="B295" s="552"/>
      <c r="C295" s="459"/>
      <c r="D295" s="66"/>
      <c r="E295" s="65">
        <f t="shared" ref="E295:E298" si="8">SUM(E294,D295)</f>
        <v>0</v>
      </c>
      <c r="F295" s="65">
        <f t="shared" ref="F295:F297" si="9">F294-D295</f>
        <v>630000</v>
      </c>
      <c r="G295" s="403"/>
    </row>
    <row r="296" spans="1:7" ht="15.75" customHeight="1" x14ac:dyDescent="0.25">
      <c r="A296" s="11"/>
      <c r="B296" s="552"/>
      <c r="C296" s="459"/>
      <c r="D296" s="66"/>
      <c r="E296" s="65">
        <f t="shared" si="8"/>
        <v>0</v>
      </c>
      <c r="F296" s="65">
        <f t="shared" si="9"/>
        <v>630000</v>
      </c>
      <c r="G296" s="403"/>
    </row>
    <row r="297" spans="1:7" ht="18" customHeight="1" x14ac:dyDescent="0.25">
      <c r="A297" s="11"/>
      <c r="B297" s="552"/>
      <c r="C297" s="459"/>
      <c r="D297" s="66"/>
      <c r="E297" s="65">
        <f t="shared" si="8"/>
        <v>0</v>
      </c>
      <c r="F297" s="65">
        <f t="shared" si="9"/>
        <v>630000</v>
      </c>
      <c r="G297" s="403"/>
    </row>
    <row r="298" spans="1:7" ht="15.75" customHeight="1" x14ac:dyDescent="0.25">
      <c r="A298" s="552"/>
      <c r="B298" s="552"/>
      <c r="C298" s="554"/>
      <c r="D298" s="66"/>
      <c r="E298" s="65">
        <f t="shared" si="8"/>
        <v>0</v>
      </c>
      <c r="F298" s="65">
        <f>F297-D298</f>
        <v>630000</v>
      </c>
      <c r="G298" s="403"/>
    </row>
    <row r="299" spans="1:7" ht="15.95" customHeight="1" x14ac:dyDescent="0.25"/>
    <row r="300" spans="1:7" ht="15.95" customHeight="1" x14ac:dyDescent="0.25">
      <c r="D300" s="56"/>
      <c r="E300" s="65" t="s">
        <v>116</v>
      </c>
      <c r="F300" s="65" t="s">
        <v>117</v>
      </c>
    </row>
    <row r="301" spans="1:7" ht="15.95" customHeight="1" x14ac:dyDescent="0.25">
      <c r="D301" s="404">
        <f>C288</f>
        <v>6100</v>
      </c>
      <c r="E301" s="405">
        <f>G287</f>
        <v>630000</v>
      </c>
      <c r="F301" s="405">
        <f>E298</f>
        <v>0</v>
      </c>
    </row>
    <row r="302" spans="1:7" ht="15.95" customHeight="1" x14ac:dyDescent="0.25">
      <c r="D302" s="409"/>
      <c r="E302" s="393"/>
      <c r="F302" s="393"/>
    </row>
    <row r="303" spans="1:7" ht="15.95" customHeight="1" x14ac:dyDescent="0.25">
      <c r="D303" s="409"/>
      <c r="E303" s="393"/>
      <c r="F303" s="393"/>
    </row>
    <row r="304" spans="1:7" ht="15.95" customHeight="1" x14ac:dyDescent="0.25">
      <c r="D304" s="409"/>
      <c r="E304" s="393"/>
      <c r="F304" s="393"/>
    </row>
    <row r="305" spans="4:6" ht="15.95" customHeight="1" x14ac:dyDescent="0.25">
      <c r="D305" s="409"/>
      <c r="E305" s="393"/>
      <c r="F305" s="393"/>
    </row>
    <row r="306" spans="4:6" ht="15.95" customHeight="1" x14ac:dyDescent="0.25">
      <c r="D306" s="409"/>
      <c r="E306" s="393"/>
      <c r="F306" s="393"/>
    </row>
    <row r="307" spans="4:6" ht="15.95" customHeight="1" x14ac:dyDescent="0.25">
      <c r="D307" s="409"/>
      <c r="E307" s="393"/>
      <c r="F307" s="393"/>
    </row>
    <row r="308" spans="4:6" ht="15.95" customHeight="1" x14ac:dyDescent="0.25">
      <c r="D308" s="409"/>
      <c r="E308" s="393"/>
      <c r="F308" s="393"/>
    </row>
    <row r="309" spans="4:6" ht="15.95" customHeight="1" x14ac:dyDescent="0.25">
      <c r="D309" s="409"/>
      <c r="E309" s="393"/>
      <c r="F309" s="393"/>
    </row>
    <row r="310" spans="4:6" ht="15.95" customHeight="1" x14ac:dyDescent="0.25">
      <c r="D310" s="409"/>
      <c r="E310" s="393"/>
      <c r="F310" s="393"/>
    </row>
    <row r="311" spans="4:6" ht="15.95" customHeight="1" x14ac:dyDescent="0.25">
      <c r="D311" s="409"/>
      <c r="E311" s="393"/>
      <c r="F311" s="393"/>
    </row>
    <row r="312" spans="4:6" ht="15.95" customHeight="1" x14ac:dyDescent="0.25">
      <c r="D312" s="409"/>
      <c r="E312" s="393"/>
      <c r="F312" s="393"/>
    </row>
    <row r="313" spans="4:6" ht="15.95" customHeight="1" x14ac:dyDescent="0.25">
      <c r="D313" s="409"/>
      <c r="E313" s="393"/>
      <c r="F313" s="393"/>
    </row>
    <row r="314" spans="4:6" ht="15.95" customHeight="1" x14ac:dyDescent="0.25">
      <c r="D314" s="409"/>
      <c r="E314" s="393"/>
      <c r="F314" s="393"/>
    </row>
    <row r="315" spans="4:6" ht="15.95" customHeight="1" x14ac:dyDescent="0.25">
      <c r="D315" s="409"/>
      <c r="E315" s="393"/>
      <c r="F315" s="393"/>
    </row>
    <row r="316" spans="4:6" ht="15.95" customHeight="1" x14ac:dyDescent="0.25">
      <c r="D316" s="409"/>
      <c r="E316" s="393"/>
      <c r="F316" s="393"/>
    </row>
    <row r="317" spans="4:6" ht="15.95" customHeight="1" x14ac:dyDescent="0.25">
      <c r="D317" s="409"/>
      <c r="E317" s="393"/>
      <c r="F317" s="393"/>
    </row>
    <row r="318" spans="4:6" ht="15.95" customHeight="1" x14ac:dyDescent="0.25">
      <c r="D318" s="409"/>
      <c r="E318" s="393"/>
      <c r="F318" s="393"/>
    </row>
    <row r="319" spans="4:6" ht="15.95" customHeight="1" x14ac:dyDescent="0.25">
      <c r="D319" s="409"/>
      <c r="E319" s="393"/>
      <c r="F319" s="393"/>
    </row>
    <row r="320" spans="4:6" ht="15.95" customHeight="1" x14ac:dyDescent="0.25">
      <c r="D320" s="409"/>
      <c r="E320" s="393"/>
      <c r="F320" s="393"/>
    </row>
    <row r="321" spans="1:7" ht="15.95" customHeight="1" x14ac:dyDescent="0.25">
      <c r="D321" s="409"/>
      <c r="E321" s="393"/>
      <c r="F321" s="393"/>
    </row>
    <row r="322" spans="1:7" ht="15.95" customHeight="1" x14ac:dyDescent="0.25">
      <c r="D322" s="409"/>
      <c r="E322" s="393"/>
      <c r="F322" s="393"/>
    </row>
    <row r="323" spans="1:7" ht="15.95" customHeight="1" x14ac:dyDescent="0.25">
      <c r="D323" s="409"/>
      <c r="E323" s="393"/>
      <c r="F323" s="393"/>
    </row>
    <row r="324" spans="1:7" ht="15.95" customHeight="1" x14ac:dyDescent="0.25">
      <c r="D324" s="409"/>
      <c r="E324" s="393"/>
      <c r="F324" s="393"/>
    </row>
    <row r="325" spans="1:7" ht="15.95" customHeight="1" x14ac:dyDescent="0.25">
      <c r="D325" s="409"/>
      <c r="E325" s="393"/>
      <c r="F325" s="393"/>
    </row>
    <row r="326" spans="1:7" ht="15.95" customHeight="1" x14ac:dyDescent="0.25">
      <c r="D326" s="409"/>
      <c r="E326" s="393"/>
      <c r="F326" s="393"/>
    </row>
    <row r="327" spans="1:7" ht="15.95" customHeight="1" x14ac:dyDescent="0.25">
      <c r="D327" s="409"/>
      <c r="E327" s="393"/>
      <c r="F327" s="393"/>
    </row>
    <row r="328" spans="1:7" ht="15.95" customHeight="1" x14ac:dyDescent="0.25">
      <c r="D328" s="409"/>
      <c r="E328" s="393"/>
      <c r="F328" s="393"/>
    </row>
    <row r="329" spans="1:7" ht="15.95" customHeight="1" x14ac:dyDescent="0.25">
      <c r="D329" s="409"/>
      <c r="E329" s="393"/>
      <c r="F329" s="393"/>
    </row>
    <row r="330" spans="1:7" ht="15.95" customHeight="1" x14ac:dyDescent="0.25">
      <c r="D330" s="409"/>
      <c r="E330" s="393"/>
      <c r="F330" s="393"/>
    </row>
    <row r="331" spans="1:7" ht="15.95" customHeight="1" x14ac:dyDescent="0.25">
      <c r="A331" s="381" t="s">
        <v>102</v>
      </c>
      <c r="B331" s="382"/>
      <c r="C331" s="369" t="str">
        <f>Budget!A86</f>
        <v>A</v>
      </c>
      <c r="D331" s="189"/>
      <c r="E331" s="383" t="s">
        <v>103</v>
      </c>
      <c r="F331" s="384"/>
      <c r="G331" s="190">
        <f>Budget!F102</f>
        <v>0</v>
      </c>
    </row>
    <row r="332" spans="1:7" ht="15.95" customHeight="1" x14ac:dyDescent="0.25">
      <c r="A332" s="381" t="str">
        <f>Budget!B89</f>
        <v>CP</v>
      </c>
      <c r="B332" s="382"/>
      <c r="C332" s="369">
        <f>Budget!B99</f>
        <v>61</v>
      </c>
      <c r="D332" s="189"/>
      <c r="E332" s="383" t="s">
        <v>104</v>
      </c>
      <c r="F332" s="384"/>
      <c r="G332" s="190">
        <f>IF(CB!H102&gt;0,CB!H102,-CB!I102)</f>
        <v>0</v>
      </c>
    </row>
    <row r="333" spans="1:7" ht="15.95" customHeight="1" x14ac:dyDescent="0.25">
      <c r="A333" s="381" t="str">
        <f>Budget!C89</f>
        <v>CD</v>
      </c>
      <c r="B333" s="382"/>
      <c r="C333" s="369">
        <f>Budget!C100</f>
        <v>610</v>
      </c>
      <c r="D333" s="189"/>
      <c r="E333" s="383" t="s">
        <v>105</v>
      </c>
      <c r="F333" s="384"/>
      <c r="G333" s="190">
        <f>SUM(G331:G332)</f>
        <v>0</v>
      </c>
    </row>
    <row r="334" spans="1:7" ht="15.95" customHeight="1" x14ac:dyDescent="0.25">
      <c r="A334" s="381" t="str">
        <f>Budget!D89</f>
        <v>SC</v>
      </c>
      <c r="B334" s="382"/>
      <c r="C334" s="369">
        <f>Budget!D102</f>
        <v>6104</v>
      </c>
      <c r="D334" s="189"/>
      <c r="E334" s="189"/>
      <c r="F334" s="189"/>
      <c r="G334" s="189"/>
    </row>
    <row r="335" spans="1:7" ht="15.95" customHeight="1" x14ac:dyDescent="0.25">
      <c r="A335" s="359"/>
      <c r="B335" s="189"/>
      <c r="C335" s="373"/>
      <c r="D335" s="189"/>
      <c r="E335" s="189"/>
      <c r="F335" s="189"/>
      <c r="G335" s="189"/>
    </row>
    <row r="336" spans="1:7" ht="15.95" customHeight="1" x14ac:dyDescent="0.25">
      <c r="A336" s="385" t="s">
        <v>173</v>
      </c>
      <c r="B336" s="357"/>
      <c r="C336" s="410" t="str">
        <f>Budget!E102</f>
        <v>Produits de laboratoire</v>
      </c>
      <c r="D336" s="357"/>
      <c r="E336" s="357"/>
      <c r="F336" s="189"/>
      <c r="G336" s="189"/>
    </row>
    <row r="337" spans="1:7" ht="30" customHeight="1" x14ac:dyDescent="0.25">
      <c r="A337" s="54" t="s">
        <v>106</v>
      </c>
      <c r="B337" s="59" t="s">
        <v>137</v>
      </c>
      <c r="C337" s="397" t="s">
        <v>118</v>
      </c>
      <c r="D337" s="65" t="s">
        <v>109</v>
      </c>
      <c r="E337" s="59" t="s">
        <v>110</v>
      </c>
      <c r="F337" s="59" t="s">
        <v>113</v>
      </c>
      <c r="G337" s="65" t="s">
        <v>112</v>
      </c>
    </row>
    <row r="338" spans="1:7" ht="15.95" customHeight="1" x14ac:dyDescent="0.25">
      <c r="A338" s="11"/>
      <c r="B338" s="552"/>
      <c r="C338" s="459"/>
      <c r="D338" s="66"/>
      <c r="E338" s="65">
        <f>D338</f>
        <v>0</v>
      </c>
      <c r="F338" s="65">
        <f>G333-E338</f>
        <v>0</v>
      </c>
      <c r="G338" s="403"/>
    </row>
    <row r="339" spans="1:7" ht="15.95" customHeight="1" x14ac:dyDescent="0.25">
      <c r="A339" s="11"/>
      <c r="B339" s="552"/>
      <c r="C339" s="459"/>
      <c r="D339" s="66"/>
      <c r="E339" s="65">
        <f>SUM(E338,D339)</f>
        <v>0</v>
      </c>
      <c r="F339" s="65">
        <f>F338-D339</f>
        <v>0</v>
      </c>
      <c r="G339" s="403"/>
    </row>
    <row r="340" spans="1:7" ht="15.95" customHeight="1" x14ac:dyDescent="0.25">
      <c r="A340" s="552"/>
      <c r="B340" s="552"/>
      <c r="C340" s="459"/>
      <c r="D340" s="66"/>
      <c r="E340" s="65">
        <f t="shared" ref="E340:E343" si="10">SUM(E339,D340)</f>
        <v>0</v>
      </c>
      <c r="F340" s="65">
        <f t="shared" ref="F340:F343" si="11">F339-D340</f>
        <v>0</v>
      </c>
      <c r="G340" s="403"/>
    </row>
    <row r="341" spans="1:7" ht="15.95" customHeight="1" x14ac:dyDescent="0.25">
      <c r="A341" s="552"/>
      <c r="B341" s="552"/>
      <c r="C341" s="459"/>
      <c r="D341" s="66"/>
      <c r="E341" s="65">
        <f t="shared" si="10"/>
        <v>0</v>
      </c>
      <c r="F341" s="65">
        <f t="shared" si="11"/>
        <v>0</v>
      </c>
      <c r="G341" s="403"/>
    </row>
    <row r="342" spans="1:7" ht="15.95" customHeight="1" x14ac:dyDescent="0.25">
      <c r="A342" s="552"/>
      <c r="B342" s="552"/>
      <c r="C342" s="459"/>
      <c r="D342" s="66"/>
      <c r="E342" s="65">
        <f t="shared" si="10"/>
        <v>0</v>
      </c>
      <c r="F342" s="65">
        <f t="shared" si="11"/>
        <v>0</v>
      </c>
      <c r="G342" s="403"/>
    </row>
    <row r="343" spans="1:7" ht="15.95" customHeight="1" x14ac:dyDescent="0.25">
      <c r="A343" s="552"/>
      <c r="B343" s="552"/>
      <c r="C343" s="459"/>
      <c r="D343" s="66"/>
      <c r="E343" s="65">
        <f t="shared" si="10"/>
        <v>0</v>
      </c>
      <c r="F343" s="65">
        <f t="shared" si="11"/>
        <v>0</v>
      </c>
      <c r="G343" s="403"/>
    </row>
    <row r="344" spans="1:7" ht="15.95" customHeight="1" x14ac:dyDescent="0.25"/>
    <row r="345" spans="1:7" ht="15.95" customHeight="1" x14ac:dyDescent="0.25">
      <c r="D345" s="56"/>
      <c r="E345" s="65" t="s">
        <v>116</v>
      </c>
      <c r="F345" s="65" t="s">
        <v>117</v>
      </c>
    </row>
    <row r="346" spans="1:7" ht="15.95" customHeight="1" x14ac:dyDescent="0.25">
      <c r="D346" s="404">
        <f>C334</f>
        <v>6104</v>
      </c>
      <c r="E346" s="405">
        <f>G333</f>
        <v>0</v>
      </c>
      <c r="F346" s="405">
        <f>E343</f>
        <v>0</v>
      </c>
    </row>
    <row r="347" spans="1:7" x14ac:dyDescent="0.25">
      <c r="D347" s="392"/>
      <c r="E347" s="393"/>
      <c r="F347" s="393"/>
    </row>
    <row r="348" spans="1:7" x14ac:dyDescent="0.25">
      <c r="D348" s="392"/>
      <c r="E348" s="393"/>
      <c r="F348" s="393"/>
    </row>
    <row r="349" spans="1:7" x14ac:dyDescent="0.25">
      <c r="D349" s="392"/>
      <c r="E349" s="393"/>
      <c r="F349" s="393"/>
    </row>
    <row r="350" spans="1:7" x14ac:dyDescent="0.25">
      <c r="D350" s="392"/>
      <c r="E350" s="393"/>
      <c r="F350" s="393"/>
    </row>
    <row r="351" spans="1:7" x14ac:dyDescent="0.25">
      <c r="D351" s="392"/>
      <c r="E351" s="393"/>
      <c r="F351" s="393"/>
    </row>
    <row r="352" spans="1:7" x14ac:dyDescent="0.25">
      <c r="D352" s="392"/>
      <c r="E352" s="393"/>
      <c r="F352" s="393"/>
    </row>
    <row r="353" spans="4:6" x14ac:dyDescent="0.25">
      <c r="D353" s="392"/>
      <c r="E353" s="393"/>
      <c r="F353" s="393"/>
    </row>
    <row r="354" spans="4:6" x14ac:dyDescent="0.25">
      <c r="D354" s="392"/>
      <c r="E354" s="393"/>
      <c r="F354" s="393"/>
    </row>
    <row r="355" spans="4:6" x14ac:dyDescent="0.25">
      <c r="D355" s="392"/>
      <c r="E355" s="393"/>
      <c r="F355" s="393"/>
    </row>
    <row r="356" spans="4:6" x14ac:dyDescent="0.25">
      <c r="D356" s="392"/>
      <c r="E356" s="393"/>
      <c r="F356" s="393"/>
    </row>
    <row r="357" spans="4:6" x14ac:dyDescent="0.25">
      <c r="D357" s="392"/>
      <c r="E357" s="393"/>
      <c r="F357" s="393"/>
    </row>
    <row r="358" spans="4:6" x14ac:dyDescent="0.25">
      <c r="D358" s="392"/>
      <c r="E358" s="393"/>
      <c r="F358" s="393"/>
    </row>
    <row r="359" spans="4:6" x14ac:dyDescent="0.25">
      <c r="D359" s="392"/>
      <c r="E359" s="393"/>
      <c r="F359" s="393"/>
    </row>
    <row r="360" spans="4:6" x14ac:dyDescent="0.25">
      <c r="D360" s="392"/>
      <c r="E360" s="393"/>
      <c r="F360" s="393"/>
    </row>
    <row r="361" spans="4:6" x14ac:dyDescent="0.25">
      <c r="D361" s="392"/>
      <c r="E361" s="393"/>
      <c r="F361" s="393"/>
    </row>
    <row r="362" spans="4:6" x14ac:dyDescent="0.25">
      <c r="D362" s="392"/>
      <c r="E362" s="393"/>
      <c r="F362" s="393"/>
    </row>
    <row r="363" spans="4:6" x14ac:dyDescent="0.25">
      <c r="D363" s="392"/>
      <c r="E363" s="393"/>
      <c r="F363" s="393"/>
    </row>
    <row r="364" spans="4:6" x14ac:dyDescent="0.25">
      <c r="D364" s="392"/>
      <c r="E364" s="393"/>
      <c r="F364" s="393"/>
    </row>
    <row r="365" spans="4:6" x14ac:dyDescent="0.25">
      <c r="D365" s="392"/>
      <c r="E365" s="393"/>
      <c r="F365" s="393"/>
    </row>
    <row r="366" spans="4:6" x14ac:dyDescent="0.25">
      <c r="D366" s="392"/>
      <c r="E366" s="393"/>
      <c r="F366" s="393"/>
    </row>
    <row r="367" spans="4:6" x14ac:dyDescent="0.25">
      <c r="D367" s="392"/>
      <c r="E367" s="393"/>
      <c r="F367" s="393"/>
    </row>
    <row r="368" spans="4:6" x14ac:dyDescent="0.25">
      <c r="D368" s="392"/>
      <c r="E368" s="393"/>
      <c r="F368" s="393"/>
    </row>
    <row r="369" spans="4:6" x14ac:dyDescent="0.25">
      <c r="D369" s="392"/>
      <c r="E369" s="393"/>
      <c r="F369" s="393"/>
    </row>
    <row r="370" spans="4:6" x14ac:dyDescent="0.25">
      <c r="D370" s="392"/>
      <c r="E370" s="393"/>
      <c r="F370" s="393"/>
    </row>
    <row r="371" spans="4:6" x14ac:dyDescent="0.25">
      <c r="D371" s="392"/>
      <c r="E371" s="393"/>
      <c r="F371" s="393"/>
    </row>
    <row r="372" spans="4:6" x14ac:dyDescent="0.25">
      <c r="D372" s="392"/>
      <c r="E372" s="393"/>
      <c r="F372" s="393"/>
    </row>
    <row r="373" spans="4:6" x14ac:dyDescent="0.25">
      <c r="D373" s="392"/>
      <c r="E373" s="393"/>
      <c r="F373" s="393"/>
    </row>
    <row r="374" spans="4:6" x14ac:dyDescent="0.25">
      <c r="D374" s="392"/>
      <c r="E374" s="393"/>
      <c r="F374" s="393"/>
    </row>
    <row r="375" spans="4:6" x14ac:dyDescent="0.25">
      <c r="D375" s="392"/>
      <c r="E375" s="393"/>
      <c r="F375" s="393"/>
    </row>
    <row r="376" spans="4:6" x14ac:dyDescent="0.25">
      <c r="D376" s="392"/>
      <c r="E376" s="393"/>
      <c r="F376" s="393"/>
    </row>
    <row r="377" spans="4:6" x14ac:dyDescent="0.25">
      <c r="D377" s="392"/>
      <c r="E377" s="393"/>
      <c r="F377" s="393"/>
    </row>
    <row r="378" spans="4:6" x14ac:dyDescent="0.25">
      <c r="D378" s="392"/>
      <c r="E378" s="393"/>
      <c r="F378" s="393"/>
    </row>
    <row r="379" spans="4:6" x14ac:dyDescent="0.25">
      <c r="D379" s="392"/>
      <c r="E379" s="393"/>
      <c r="F379" s="393"/>
    </row>
    <row r="380" spans="4:6" x14ac:dyDescent="0.25">
      <c r="D380" s="392"/>
      <c r="E380" s="393"/>
      <c r="F380" s="393"/>
    </row>
    <row r="381" spans="4:6" x14ac:dyDescent="0.25">
      <c r="D381" s="392"/>
      <c r="E381" s="393"/>
      <c r="F381" s="393"/>
    </row>
    <row r="382" spans="4:6" x14ac:dyDescent="0.25">
      <c r="D382" s="392"/>
      <c r="E382" s="393"/>
      <c r="F382" s="393"/>
    </row>
    <row r="383" spans="4:6" x14ac:dyDescent="0.25">
      <c r="D383" s="392"/>
      <c r="E383" s="393"/>
      <c r="F383" s="393"/>
    </row>
    <row r="384" spans="4:6" x14ac:dyDescent="0.25">
      <c r="D384" s="392"/>
      <c r="E384" s="393"/>
      <c r="F384" s="393"/>
    </row>
    <row r="385" spans="1:7" x14ac:dyDescent="0.25">
      <c r="D385" s="392"/>
      <c r="E385" s="393"/>
      <c r="F385" s="393"/>
    </row>
    <row r="386" spans="1:7" x14ac:dyDescent="0.25">
      <c r="D386" s="392"/>
      <c r="E386" s="393"/>
      <c r="F386" s="393"/>
    </row>
    <row r="387" spans="1:7" x14ac:dyDescent="0.25">
      <c r="A387" s="56"/>
      <c r="B387" s="64"/>
      <c r="D387" s="64"/>
      <c r="E387" s="64"/>
      <c r="F387" s="64"/>
      <c r="G387" s="64"/>
    </row>
    <row r="388" spans="1:7" ht="15.95" customHeight="1" x14ac:dyDescent="0.25">
      <c r="A388" s="381" t="s">
        <v>102</v>
      </c>
      <c r="B388" s="411"/>
      <c r="C388" s="369" t="str">
        <f>Budget!A86</f>
        <v>A</v>
      </c>
      <c r="D388" s="189"/>
      <c r="E388" s="412" t="s">
        <v>103</v>
      </c>
      <c r="F388" s="413"/>
      <c r="G388" s="382">
        <f>Budget!F103</f>
        <v>600000</v>
      </c>
    </row>
    <row r="389" spans="1:7" ht="15.95" customHeight="1" x14ac:dyDescent="0.25">
      <c r="A389" s="381" t="str">
        <f>Budget!B89</f>
        <v>CP</v>
      </c>
      <c r="B389" s="411"/>
      <c r="C389" s="369">
        <f>Budget!B99</f>
        <v>61</v>
      </c>
      <c r="D389" s="189"/>
      <c r="E389" s="412" t="s">
        <v>104</v>
      </c>
      <c r="F389" s="413"/>
      <c r="G389" s="382">
        <f>IF(CB!H103&gt;0,CB!H103,-CB!I103)</f>
        <v>0</v>
      </c>
    </row>
    <row r="390" spans="1:7" ht="15.95" customHeight="1" x14ac:dyDescent="0.25">
      <c r="A390" s="381" t="str">
        <f>Budget!C89</f>
        <v>CD</v>
      </c>
      <c r="B390" s="411"/>
      <c r="C390" s="369">
        <f>Budget!C100</f>
        <v>610</v>
      </c>
      <c r="D390" s="189"/>
      <c r="E390" s="412" t="s">
        <v>105</v>
      </c>
      <c r="F390" s="413"/>
      <c r="G390" s="382">
        <f>SUM(G388:G389)</f>
        <v>600000</v>
      </c>
    </row>
    <row r="391" spans="1:7" ht="15.95" customHeight="1" x14ac:dyDescent="0.25">
      <c r="A391" s="381" t="str">
        <f>Budget!D89</f>
        <v>SC</v>
      </c>
      <c r="B391" s="411"/>
      <c r="C391" s="369">
        <f>Budget!D103</f>
        <v>6109</v>
      </c>
      <c r="D391" s="189"/>
      <c r="E391" s="189"/>
      <c r="F391" s="189"/>
      <c r="G391" s="189"/>
    </row>
    <row r="392" spans="1:7" ht="15.95" customHeight="1" x14ac:dyDescent="0.25">
      <c r="A392" s="359"/>
      <c r="B392" s="189"/>
      <c r="C392" s="373"/>
      <c r="D392" s="189"/>
      <c r="E392" s="189"/>
      <c r="F392" s="189"/>
      <c r="G392" s="189"/>
    </row>
    <row r="393" spans="1:7" ht="15.95" customHeight="1" x14ac:dyDescent="0.25">
      <c r="A393" s="243" t="s">
        <v>173</v>
      </c>
      <c r="B393" s="243"/>
      <c r="C393" s="410" t="str">
        <f>Budget!E103</f>
        <v>Autres matières et fournitures consommées : Services informatique et de reprographie</v>
      </c>
      <c r="D393" s="357"/>
      <c r="E393" s="357"/>
      <c r="F393" s="189"/>
      <c r="G393" s="189"/>
    </row>
    <row r="394" spans="1:7" ht="30" customHeight="1" x14ac:dyDescent="0.25">
      <c r="A394" s="54" t="s">
        <v>106</v>
      </c>
      <c r="B394" s="59" t="s">
        <v>137</v>
      </c>
      <c r="C394" s="397" t="s">
        <v>118</v>
      </c>
      <c r="D394" s="65" t="s">
        <v>109</v>
      </c>
      <c r="E394" s="59" t="s">
        <v>110</v>
      </c>
      <c r="F394" s="59" t="s">
        <v>113</v>
      </c>
      <c r="G394" s="65" t="s">
        <v>112</v>
      </c>
    </row>
    <row r="395" spans="1:7" ht="15.95" customHeight="1" x14ac:dyDescent="0.25">
      <c r="A395" s="552"/>
      <c r="B395" s="552"/>
      <c r="C395" s="459"/>
      <c r="D395" s="66"/>
      <c r="E395" s="65">
        <f>D395</f>
        <v>0</v>
      </c>
      <c r="F395" s="65">
        <f>G390-E395</f>
        <v>600000</v>
      </c>
      <c r="G395" s="403"/>
    </row>
    <row r="396" spans="1:7" ht="15.95" customHeight="1" x14ac:dyDescent="0.25">
      <c r="A396" s="552"/>
      <c r="B396" s="552"/>
      <c r="C396" s="459"/>
      <c r="D396" s="66"/>
      <c r="E396" s="65">
        <f>SUM(E395,D396)</f>
        <v>0</v>
      </c>
      <c r="F396" s="65">
        <f>F395-D396</f>
        <v>600000</v>
      </c>
      <c r="G396" s="403"/>
    </row>
    <row r="397" spans="1:7" ht="15.95" customHeight="1" x14ac:dyDescent="0.25">
      <c r="A397" s="552"/>
      <c r="B397" s="552"/>
      <c r="C397" s="459"/>
      <c r="D397" s="66"/>
      <c r="E397" s="65">
        <f t="shared" ref="E397:E398" si="12">SUM(E396,D397)</f>
        <v>0</v>
      </c>
      <c r="F397" s="65">
        <f t="shared" ref="F397:F398" si="13">F396-D397</f>
        <v>600000</v>
      </c>
      <c r="G397" s="403"/>
    </row>
    <row r="398" spans="1:7" ht="15.95" customHeight="1" x14ac:dyDescent="0.25">
      <c r="A398" s="552"/>
      <c r="B398" s="552"/>
      <c r="C398" s="459"/>
      <c r="D398" s="66"/>
      <c r="E398" s="65">
        <f t="shared" si="12"/>
        <v>0</v>
      </c>
      <c r="F398" s="65">
        <f t="shared" si="13"/>
        <v>600000</v>
      </c>
      <c r="G398" s="403"/>
    </row>
    <row r="399" spans="1:7" ht="15.95" customHeight="1" x14ac:dyDescent="0.25">
      <c r="A399" s="552"/>
      <c r="B399" s="552"/>
      <c r="C399" s="459"/>
      <c r="D399" s="66"/>
      <c r="E399" s="65">
        <f t="shared" ref="E399:E415" si="14">SUM(E398,D399)</f>
        <v>0</v>
      </c>
      <c r="F399" s="65">
        <f t="shared" ref="F399:F415" si="15">F398-D399</f>
        <v>600000</v>
      </c>
      <c r="G399" s="403"/>
    </row>
    <row r="400" spans="1:7" ht="15.95" customHeight="1" x14ac:dyDescent="0.25">
      <c r="A400" s="552"/>
      <c r="B400" s="552"/>
      <c r="C400" s="459"/>
      <c r="D400" s="66"/>
      <c r="E400" s="65">
        <f t="shared" si="14"/>
        <v>0</v>
      </c>
      <c r="F400" s="65">
        <f t="shared" si="15"/>
        <v>600000</v>
      </c>
      <c r="G400" s="403"/>
    </row>
    <row r="401" spans="1:7" ht="15.95" customHeight="1" x14ac:dyDescent="0.25">
      <c r="A401" s="552"/>
      <c r="B401" s="552"/>
      <c r="C401" s="459"/>
      <c r="D401" s="66"/>
      <c r="E401" s="65">
        <f t="shared" si="14"/>
        <v>0</v>
      </c>
      <c r="F401" s="65">
        <f t="shared" si="15"/>
        <v>600000</v>
      </c>
      <c r="G401" s="403"/>
    </row>
    <row r="402" spans="1:7" ht="15.95" customHeight="1" x14ac:dyDescent="0.25">
      <c r="A402" s="552"/>
      <c r="B402" s="552"/>
      <c r="C402" s="459"/>
      <c r="D402" s="66"/>
      <c r="E402" s="65">
        <f t="shared" si="14"/>
        <v>0</v>
      </c>
      <c r="F402" s="65">
        <f t="shared" si="15"/>
        <v>600000</v>
      </c>
      <c r="G402" s="403"/>
    </row>
    <row r="403" spans="1:7" ht="15.95" customHeight="1" x14ac:dyDescent="0.25">
      <c r="A403" s="552"/>
      <c r="B403" s="552"/>
      <c r="C403" s="459"/>
      <c r="D403" s="66"/>
      <c r="E403" s="65">
        <f t="shared" si="14"/>
        <v>0</v>
      </c>
      <c r="F403" s="65">
        <f t="shared" si="15"/>
        <v>600000</v>
      </c>
      <c r="G403" s="403"/>
    </row>
    <row r="404" spans="1:7" ht="15.95" customHeight="1" x14ac:dyDescent="0.25">
      <c r="A404" s="552"/>
      <c r="B404" s="552"/>
      <c r="C404" s="459"/>
      <c r="D404" s="66"/>
      <c r="E404" s="65">
        <f t="shared" si="14"/>
        <v>0</v>
      </c>
      <c r="F404" s="65">
        <f t="shared" si="15"/>
        <v>600000</v>
      </c>
      <c r="G404" s="403"/>
    </row>
    <row r="405" spans="1:7" ht="15.95" customHeight="1" x14ac:dyDescent="0.25">
      <c r="A405" s="552"/>
      <c r="B405" s="552"/>
      <c r="C405" s="459"/>
      <c r="D405" s="66"/>
      <c r="E405" s="65">
        <f t="shared" si="14"/>
        <v>0</v>
      </c>
      <c r="F405" s="65">
        <f t="shared" si="15"/>
        <v>600000</v>
      </c>
      <c r="G405" s="403"/>
    </row>
    <row r="406" spans="1:7" ht="15.95" customHeight="1" x14ac:dyDescent="0.25">
      <c r="A406" s="552"/>
      <c r="B406" s="552"/>
      <c r="C406" s="459"/>
      <c r="D406" s="66"/>
      <c r="E406" s="65">
        <f t="shared" si="14"/>
        <v>0</v>
      </c>
      <c r="F406" s="65">
        <f t="shared" si="15"/>
        <v>600000</v>
      </c>
      <c r="G406" s="403"/>
    </row>
    <row r="407" spans="1:7" ht="15.95" customHeight="1" x14ac:dyDescent="0.25">
      <c r="A407" s="552"/>
      <c r="B407" s="552"/>
      <c r="C407" s="459"/>
      <c r="D407" s="66"/>
      <c r="E407" s="65">
        <f t="shared" si="14"/>
        <v>0</v>
      </c>
      <c r="F407" s="65">
        <f t="shared" si="15"/>
        <v>600000</v>
      </c>
      <c r="G407" s="403"/>
    </row>
    <row r="408" spans="1:7" ht="15.95" customHeight="1" x14ac:dyDescent="0.25">
      <c r="A408" s="552"/>
      <c r="B408" s="552"/>
      <c r="C408" s="459"/>
      <c r="D408" s="66"/>
      <c r="E408" s="65">
        <f t="shared" si="14"/>
        <v>0</v>
      </c>
      <c r="F408" s="65">
        <f t="shared" si="15"/>
        <v>600000</v>
      </c>
      <c r="G408" s="403"/>
    </row>
    <row r="409" spans="1:7" ht="15.95" customHeight="1" x14ac:dyDescent="0.25">
      <c r="A409" s="552"/>
      <c r="B409" s="552"/>
      <c r="C409" s="459"/>
      <c r="D409" s="66"/>
      <c r="E409" s="65">
        <f t="shared" si="14"/>
        <v>0</v>
      </c>
      <c r="F409" s="65">
        <f t="shared" si="15"/>
        <v>600000</v>
      </c>
      <c r="G409" s="403"/>
    </row>
    <row r="410" spans="1:7" ht="15.95" customHeight="1" x14ac:dyDescent="0.25">
      <c r="A410" s="552"/>
      <c r="B410" s="552"/>
      <c r="C410" s="459"/>
      <c r="D410" s="66"/>
      <c r="E410" s="65">
        <f t="shared" si="14"/>
        <v>0</v>
      </c>
      <c r="F410" s="65">
        <f t="shared" si="15"/>
        <v>600000</v>
      </c>
      <c r="G410" s="403"/>
    </row>
    <row r="411" spans="1:7" ht="15.95" customHeight="1" x14ac:dyDescent="0.25">
      <c r="A411" s="552"/>
      <c r="B411" s="552"/>
      <c r="C411" s="459"/>
      <c r="D411" s="66"/>
      <c r="E411" s="65">
        <f t="shared" si="14"/>
        <v>0</v>
      </c>
      <c r="F411" s="65">
        <f t="shared" si="15"/>
        <v>600000</v>
      </c>
      <c r="G411" s="403"/>
    </row>
    <row r="412" spans="1:7" ht="15.95" customHeight="1" x14ac:dyDescent="0.25">
      <c r="A412" s="552"/>
      <c r="B412" s="552"/>
      <c r="C412" s="459"/>
      <c r="D412" s="66"/>
      <c r="E412" s="65">
        <f t="shared" si="14"/>
        <v>0</v>
      </c>
      <c r="F412" s="65">
        <f t="shared" si="15"/>
        <v>600000</v>
      </c>
      <c r="G412" s="403"/>
    </row>
    <row r="413" spans="1:7" ht="15.95" customHeight="1" x14ac:dyDescent="0.25">
      <c r="A413" s="552"/>
      <c r="B413" s="552"/>
      <c r="C413" s="459"/>
      <c r="D413" s="66"/>
      <c r="E413" s="65">
        <f t="shared" si="14"/>
        <v>0</v>
      </c>
      <c r="F413" s="65">
        <f t="shared" si="15"/>
        <v>600000</v>
      </c>
      <c r="G413" s="403"/>
    </row>
    <row r="414" spans="1:7" ht="15.95" customHeight="1" x14ac:dyDescent="0.25">
      <c r="A414" s="552"/>
      <c r="B414" s="552"/>
      <c r="C414" s="459"/>
      <c r="D414" s="66"/>
      <c r="E414" s="65">
        <f t="shared" si="14"/>
        <v>0</v>
      </c>
      <c r="F414" s="65">
        <f t="shared" si="15"/>
        <v>600000</v>
      </c>
      <c r="G414" s="403"/>
    </row>
    <row r="415" spans="1:7" ht="15.95" customHeight="1" x14ac:dyDescent="0.25">
      <c r="A415" s="552"/>
      <c r="B415" s="552"/>
      <c r="C415" s="459"/>
      <c r="D415" s="66"/>
      <c r="E415" s="65">
        <f t="shared" si="14"/>
        <v>0</v>
      </c>
      <c r="F415" s="65">
        <f t="shared" si="15"/>
        <v>600000</v>
      </c>
      <c r="G415" s="403"/>
    </row>
    <row r="416" spans="1:7" ht="15.95" customHeight="1" x14ac:dyDescent="0.25"/>
    <row r="417" spans="4:6" ht="15.95" customHeight="1" x14ac:dyDescent="0.25">
      <c r="D417" s="56"/>
      <c r="E417" s="65" t="s">
        <v>116</v>
      </c>
      <c r="F417" s="65" t="s">
        <v>117</v>
      </c>
    </row>
    <row r="418" spans="4:6" ht="15.95" customHeight="1" x14ac:dyDescent="0.25">
      <c r="D418" s="404">
        <f>C391</f>
        <v>6109</v>
      </c>
      <c r="E418" s="405">
        <f>G390</f>
        <v>600000</v>
      </c>
      <c r="F418" s="405">
        <f>E415</f>
        <v>0</v>
      </c>
    </row>
    <row r="419" spans="4:6" x14ac:dyDescent="0.25">
      <c r="D419" s="404">
        <f>'Suivi Dépenses'!C390</f>
        <v>610</v>
      </c>
      <c r="E419" s="405">
        <f>SUM(E301,E346,E418)</f>
        <v>1230000</v>
      </c>
      <c r="F419" s="405">
        <f>SUM(F301,F346,F418)</f>
        <v>0</v>
      </c>
    </row>
    <row r="420" spans="4:6" x14ac:dyDescent="0.25">
      <c r="D420" s="392"/>
      <c r="E420" s="393"/>
      <c r="F420" s="393"/>
    </row>
    <row r="421" spans="4:6" x14ac:dyDescent="0.25">
      <c r="D421" s="392"/>
      <c r="E421" s="393"/>
      <c r="F421" s="393"/>
    </row>
    <row r="422" spans="4:6" x14ac:dyDescent="0.25">
      <c r="D422" s="392"/>
      <c r="E422" s="393"/>
      <c r="F422" s="393"/>
    </row>
    <row r="423" spans="4:6" x14ac:dyDescent="0.25">
      <c r="D423" s="392"/>
      <c r="E423" s="393"/>
      <c r="F423" s="393"/>
    </row>
    <row r="424" spans="4:6" x14ac:dyDescent="0.25">
      <c r="D424" s="392"/>
      <c r="E424" s="393"/>
      <c r="F424" s="393"/>
    </row>
    <row r="425" spans="4:6" x14ac:dyDescent="0.25">
      <c r="D425" s="392"/>
      <c r="E425" s="393"/>
      <c r="F425" s="393"/>
    </row>
    <row r="426" spans="4:6" x14ac:dyDescent="0.25">
      <c r="D426" s="392"/>
      <c r="E426" s="393"/>
      <c r="F426" s="393"/>
    </row>
    <row r="427" spans="4:6" x14ac:dyDescent="0.25">
      <c r="D427" s="392"/>
      <c r="E427" s="393"/>
      <c r="F427" s="393"/>
    </row>
    <row r="428" spans="4:6" x14ac:dyDescent="0.25">
      <c r="D428" s="392"/>
      <c r="E428" s="393"/>
      <c r="F428" s="393"/>
    </row>
    <row r="429" spans="4:6" x14ac:dyDescent="0.25">
      <c r="D429" s="392"/>
      <c r="E429" s="393"/>
      <c r="F429" s="393"/>
    </row>
    <row r="430" spans="4:6" x14ac:dyDescent="0.25">
      <c r="D430" s="392"/>
      <c r="E430" s="393"/>
      <c r="F430" s="393"/>
    </row>
    <row r="431" spans="4:6" x14ac:dyDescent="0.25">
      <c r="D431" s="392"/>
      <c r="E431" s="393"/>
      <c r="F431" s="393"/>
    </row>
    <row r="432" spans="4:6" x14ac:dyDescent="0.25">
      <c r="D432" s="392"/>
      <c r="E432" s="393"/>
      <c r="F432" s="393"/>
    </row>
    <row r="433" spans="1:7" x14ac:dyDescent="0.25">
      <c r="D433" s="392"/>
      <c r="E433" s="393"/>
      <c r="F433" s="393"/>
    </row>
    <row r="434" spans="1:7" x14ac:dyDescent="0.25">
      <c r="D434" s="392"/>
      <c r="E434" s="393"/>
      <c r="F434" s="393"/>
    </row>
    <row r="435" spans="1:7" x14ac:dyDescent="0.25">
      <c r="D435" s="392"/>
      <c r="E435" s="393"/>
      <c r="F435" s="393"/>
    </row>
    <row r="436" spans="1:7" x14ac:dyDescent="0.25">
      <c r="D436" s="392"/>
      <c r="E436" s="393"/>
      <c r="F436" s="393"/>
    </row>
    <row r="437" spans="1:7" x14ac:dyDescent="0.25">
      <c r="D437" s="392"/>
      <c r="E437" s="393"/>
      <c r="F437" s="393"/>
    </row>
    <row r="438" spans="1:7" x14ac:dyDescent="0.25">
      <c r="D438" s="392"/>
      <c r="E438" s="393"/>
      <c r="F438" s="393"/>
    </row>
    <row r="439" spans="1:7" x14ac:dyDescent="0.25">
      <c r="D439" s="392"/>
      <c r="E439" s="393"/>
      <c r="F439" s="393"/>
    </row>
    <row r="440" spans="1:7" ht="15.95" customHeight="1" x14ac:dyDescent="0.25">
      <c r="A440" s="381" t="s">
        <v>102</v>
      </c>
      <c r="B440" s="411"/>
      <c r="C440" s="369" t="str">
        <f>Budget!A86</f>
        <v>A</v>
      </c>
      <c r="D440" s="189"/>
      <c r="E440" s="381" t="s">
        <v>103</v>
      </c>
      <c r="F440" s="414"/>
      <c r="G440" s="190" t="str">
        <f>Budget!F105</f>
        <v>PM</v>
      </c>
    </row>
    <row r="441" spans="1:7" ht="15.95" customHeight="1" x14ac:dyDescent="0.25">
      <c r="A441" s="381" t="str">
        <f>Budget!B89</f>
        <v>CP</v>
      </c>
      <c r="B441" s="411"/>
      <c r="C441" s="369">
        <f>Budget!B99</f>
        <v>61</v>
      </c>
      <c r="D441" s="189"/>
      <c r="E441" s="381" t="s">
        <v>104</v>
      </c>
      <c r="F441" s="414"/>
      <c r="G441" s="190">
        <f>IF(CB!H105&gt;0,CB!H105,-CB!I105)</f>
        <v>0</v>
      </c>
    </row>
    <row r="442" spans="1:7" ht="15.95" customHeight="1" x14ac:dyDescent="0.25">
      <c r="A442" s="381" t="str">
        <f>Budget!C89</f>
        <v>CD</v>
      </c>
      <c r="B442" s="411"/>
      <c r="C442" s="369">
        <f>Budget!C104</f>
        <v>611</v>
      </c>
      <c r="D442" s="189"/>
      <c r="E442" s="381" t="s">
        <v>105</v>
      </c>
      <c r="F442" s="414"/>
      <c r="G442" s="190">
        <f>SUM(G440:G441)</f>
        <v>0</v>
      </c>
    </row>
    <row r="443" spans="1:7" ht="15.95" customHeight="1" x14ac:dyDescent="0.25">
      <c r="A443" s="381" t="str">
        <f>Budget!D89</f>
        <v>SC</v>
      </c>
      <c r="B443" s="411"/>
      <c r="C443" s="369">
        <f>Budget!D105</f>
        <v>6110</v>
      </c>
      <c r="D443" s="189"/>
      <c r="E443" s="189"/>
      <c r="F443" s="189"/>
      <c r="G443" s="189"/>
    </row>
    <row r="444" spans="1:7" ht="15.95" customHeight="1" x14ac:dyDescent="0.25">
      <c r="A444" s="359"/>
      <c r="B444" s="189"/>
      <c r="C444" s="373"/>
      <c r="D444" s="189"/>
      <c r="E444" s="189"/>
      <c r="F444" s="189"/>
      <c r="G444" s="189"/>
    </row>
    <row r="445" spans="1:7" ht="15.95" customHeight="1" x14ac:dyDescent="0.25">
      <c r="A445" s="243" t="s">
        <v>173</v>
      </c>
      <c r="B445" s="243"/>
      <c r="C445" s="410" t="str">
        <f>Budget!E105</f>
        <v>Manuels scolaires</v>
      </c>
      <c r="D445" s="357"/>
      <c r="E445" s="357"/>
      <c r="F445" s="189"/>
      <c r="G445" s="189"/>
    </row>
    <row r="446" spans="1:7" ht="30" customHeight="1" x14ac:dyDescent="0.25">
      <c r="A446" s="54" t="s">
        <v>106</v>
      </c>
      <c r="B446" s="59" t="s">
        <v>137</v>
      </c>
      <c r="C446" s="397" t="s">
        <v>118</v>
      </c>
      <c r="D446" s="65" t="s">
        <v>109</v>
      </c>
      <c r="E446" s="59" t="s">
        <v>110</v>
      </c>
      <c r="F446" s="59" t="s">
        <v>113</v>
      </c>
      <c r="G446" s="65" t="s">
        <v>112</v>
      </c>
    </row>
    <row r="447" spans="1:7" ht="15.95" customHeight="1" x14ac:dyDescent="0.25">
      <c r="A447" s="11"/>
      <c r="B447" s="552"/>
      <c r="C447" s="459"/>
      <c r="D447" s="66"/>
      <c r="E447" s="65">
        <f>D447</f>
        <v>0</v>
      </c>
      <c r="F447" s="65">
        <f>G442-E447</f>
        <v>0</v>
      </c>
      <c r="G447" s="403"/>
    </row>
    <row r="448" spans="1:7" ht="15.95" customHeight="1" x14ac:dyDescent="0.25">
      <c r="A448" s="552"/>
      <c r="B448" s="552"/>
      <c r="C448" s="459"/>
      <c r="D448" s="66"/>
      <c r="E448" s="65">
        <f>SUM(E447,D448)</f>
        <v>0</v>
      </c>
      <c r="F448" s="65">
        <f>F447-D448</f>
        <v>0</v>
      </c>
      <c r="G448" s="403"/>
    </row>
    <row r="449" spans="1:7" ht="15.95" customHeight="1" x14ac:dyDescent="0.25">
      <c r="A449" s="552"/>
      <c r="B449" s="552"/>
      <c r="C449" s="459"/>
      <c r="D449" s="66"/>
      <c r="E449" s="65">
        <f t="shared" ref="E449:E451" si="16">SUM(E448,D449)</f>
        <v>0</v>
      </c>
      <c r="F449" s="65">
        <f t="shared" ref="F449:F451" si="17">F448-D449</f>
        <v>0</v>
      </c>
      <c r="G449" s="403"/>
    </row>
    <row r="450" spans="1:7" ht="15.95" customHeight="1" x14ac:dyDescent="0.25">
      <c r="A450" s="552"/>
      <c r="B450" s="552"/>
      <c r="C450" s="459"/>
      <c r="D450" s="66"/>
      <c r="E450" s="65">
        <f t="shared" si="16"/>
        <v>0</v>
      </c>
      <c r="F450" s="65">
        <f t="shared" si="17"/>
        <v>0</v>
      </c>
      <c r="G450" s="403"/>
    </row>
    <row r="451" spans="1:7" ht="15.95" customHeight="1" x14ac:dyDescent="0.25">
      <c r="A451" s="552"/>
      <c r="B451" s="552"/>
      <c r="C451" s="459"/>
      <c r="D451" s="66"/>
      <c r="E451" s="65">
        <f t="shared" si="16"/>
        <v>0</v>
      </c>
      <c r="F451" s="65">
        <f t="shared" si="17"/>
        <v>0</v>
      </c>
      <c r="G451" s="403"/>
    </row>
    <row r="452" spans="1:7" ht="15.95" customHeight="1" x14ac:dyDescent="0.25"/>
    <row r="453" spans="1:7" ht="15.95" customHeight="1" x14ac:dyDescent="0.25">
      <c r="D453" s="56"/>
      <c r="E453" s="65" t="s">
        <v>116</v>
      </c>
      <c r="F453" s="65" t="s">
        <v>117</v>
      </c>
    </row>
    <row r="454" spans="1:7" ht="15.95" customHeight="1" x14ac:dyDescent="0.25">
      <c r="D454" s="404">
        <f>C443</f>
        <v>6110</v>
      </c>
      <c r="E454" s="405">
        <f>G442</f>
        <v>0</v>
      </c>
      <c r="F454" s="405">
        <f>E451</f>
        <v>0</v>
      </c>
    </row>
    <row r="455" spans="1:7" ht="15.95" customHeight="1" x14ac:dyDescent="0.25">
      <c r="D455" s="392"/>
      <c r="E455" s="393"/>
      <c r="F455" s="393"/>
    </row>
    <row r="456" spans="1:7" ht="15.95" customHeight="1" x14ac:dyDescent="0.25">
      <c r="D456" s="392"/>
      <c r="E456" s="393"/>
      <c r="F456" s="393"/>
    </row>
    <row r="457" spans="1:7" ht="15.95" customHeight="1" x14ac:dyDescent="0.25">
      <c r="D457" s="392"/>
      <c r="E457" s="393"/>
      <c r="F457" s="393"/>
    </row>
    <row r="458" spans="1:7" ht="15.95" customHeight="1" x14ac:dyDescent="0.25">
      <c r="D458" s="392"/>
      <c r="E458" s="393"/>
      <c r="F458" s="393"/>
    </row>
    <row r="459" spans="1:7" ht="15.95" customHeight="1" x14ac:dyDescent="0.25">
      <c r="D459" s="392"/>
      <c r="E459" s="393"/>
      <c r="F459" s="393"/>
    </row>
    <row r="460" spans="1:7" ht="15.95" customHeight="1" x14ac:dyDescent="0.25">
      <c r="D460" s="392"/>
      <c r="E460" s="393"/>
      <c r="F460" s="393"/>
    </row>
    <row r="461" spans="1:7" ht="15.95" customHeight="1" x14ac:dyDescent="0.25">
      <c r="D461" s="392"/>
      <c r="E461" s="393"/>
      <c r="F461" s="393"/>
    </row>
    <row r="462" spans="1:7" ht="15.95" customHeight="1" x14ac:dyDescent="0.25">
      <c r="D462" s="392"/>
      <c r="E462" s="393"/>
      <c r="F462" s="393"/>
    </row>
    <row r="463" spans="1:7" ht="15.95" customHeight="1" x14ac:dyDescent="0.25">
      <c r="D463" s="392"/>
      <c r="E463" s="393"/>
      <c r="F463" s="393"/>
    </row>
    <row r="464" spans="1:7" ht="15.95" customHeight="1" x14ac:dyDescent="0.25">
      <c r="D464" s="392"/>
      <c r="E464" s="393"/>
      <c r="F464" s="393"/>
    </row>
    <row r="465" spans="4:6" ht="15.95" customHeight="1" x14ac:dyDescent="0.25">
      <c r="D465" s="392"/>
      <c r="E465" s="393"/>
      <c r="F465" s="393"/>
    </row>
    <row r="466" spans="4:6" ht="15.95" customHeight="1" x14ac:dyDescent="0.25">
      <c r="D466" s="392"/>
      <c r="E466" s="393"/>
      <c r="F466" s="393"/>
    </row>
    <row r="467" spans="4:6" ht="15.95" customHeight="1" x14ac:dyDescent="0.25">
      <c r="D467" s="392"/>
      <c r="E467" s="393"/>
      <c r="F467" s="393"/>
    </row>
    <row r="468" spans="4:6" ht="15.95" customHeight="1" x14ac:dyDescent="0.25">
      <c r="D468" s="392"/>
      <c r="E468" s="393"/>
      <c r="F468" s="393"/>
    </row>
    <row r="469" spans="4:6" ht="15.95" customHeight="1" x14ac:dyDescent="0.25">
      <c r="D469" s="392"/>
      <c r="E469" s="393"/>
      <c r="F469" s="393"/>
    </row>
    <row r="470" spans="4:6" ht="15.95" customHeight="1" x14ac:dyDescent="0.25">
      <c r="D470" s="392"/>
      <c r="E470" s="393"/>
      <c r="F470" s="393"/>
    </row>
    <row r="471" spans="4:6" ht="15.95" customHeight="1" x14ac:dyDescent="0.25">
      <c r="D471" s="392"/>
      <c r="E471" s="393"/>
      <c r="F471" s="393"/>
    </row>
    <row r="472" spans="4:6" ht="15.95" customHeight="1" x14ac:dyDescent="0.25">
      <c r="D472" s="392"/>
      <c r="E472" s="393"/>
      <c r="F472" s="393"/>
    </row>
    <row r="473" spans="4:6" ht="15.95" customHeight="1" x14ac:dyDescent="0.25">
      <c r="D473" s="392"/>
      <c r="E473" s="393"/>
      <c r="F473" s="393"/>
    </row>
    <row r="474" spans="4:6" ht="15.95" customHeight="1" x14ac:dyDescent="0.25">
      <c r="D474" s="392"/>
      <c r="E474" s="393"/>
      <c r="F474" s="393"/>
    </row>
    <row r="475" spans="4:6" ht="15.95" customHeight="1" x14ac:dyDescent="0.25">
      <c r="D475" s="392"/>
      <c r="E475" s="393"/>
      <c r="F475" s="393"/>
    </row>
    <row r="476" spans="4:6" ht="15.95" customHeight="1" x14ac:dyDescent="0.25">
      <c r="D476" s="392"/>
      <c r="E476" s="393"/>
      <c r="F476" s="393"/>
    </row>
    <row r="477" spans="4:6" ht="15.95" customHeight="1" x14ac:dyDescent="0.25">
      <c r="D477" s="392"/>
      <c r="E477" s="393"/>
      <c r="F477" s="393"/>
    </row>
    <row r="478" spans="4:6" ht="15.95" customHeight="1" x14ac:dyDescent="0.25">
      <c r="D478" s="392"/>
      <c r="E478" s="393"/>
      <c r="F478" s="393"/>
    </row>
    <row r="479" spans="4:6" ht="15.95" customHeight="1" x14ac:dyDescent="0.25">
      <c r="D479" s="392"/>
      <c r="E479" s="393"/>
      <c r="F479" s="393"/>
    </row>
    <row r="480" spans="4:6" ht="15.95" customHeight="1" x14ac:dyDescent="0.25">
      <c r="D480" s="392"/>
      <c r="E480" s="393"/>
      <c r="F480" s="393"/>
    </row>
    <row r="481" spans="1:7" ht="15.95" customHeight="1" x14ac:dyDescent="0.25">
      <c r="D481" s="392"/>
      <c r="E481" s="393"/>
      <c r="F481" s="393"/>
    </row>
    <row r="482" spans="1:7" ht="15.95" customHeight="1" x14ac:dyDescent="0.25">
      <c r="D482" s="392"/>
      <c r="E482" s="393"/>
      <c r="F482" s="393"/>
    </row>
    <row r="483" spans="1:7" ht="15.95" customHeight="1" x14ac:dyDescent="0.25">
      <c r="D483" s="392"/>
      <c r="E483" s="393"/>
      <c r="F483" s="393"/>
    </row>
    <row r="484" spans="1:7" ht="15.95" customHeight="1" x14ac:dyDescent="0.25">
      <c r="D484" s="392"/>
      <c r="E484" s="393"/>
      <c r="F484" s="393"/>
    </row>
    <row r="485" spans="1:7" ht="15.95" customHeight="1" x14ac:dyDescent="0.25">
      <c r="D485" s="392"/>
      <c r="E485" s="393"/>
      <c r="F485" s="393"/>
    </row>
    <row r="486" spans="1:7" ht="15.95" customHeight="1" x14ac:dyDescent="0.25">
      <c r="A486" s="381" t="s">
        <v>102</v>
      </c>
      <c r="B486" s="411"/>
      <c r="C486" s="369" t="str">
        <f>Budget!A86</f>
        <v>A</v>
      </c>
      <c r="D486" s="189"/>
      <c r="E486" s="381" t="s">
        <v>103</v>
      </c>
      <c r="F486" s="415"/>
      <c r="G486" s="190" t="str">
        <f>Budget!F106</f>
        <v>PM</v>
      </c>
    </row>
    <row r="487" spans="1:7" ht="15.95" customHeight="1" x14ac:dyDescent="0.25">
      <c r="A487" s="381" t="str">
        <f>Budget!B89</f>
        <v>CP</v>
      </c>
      <c r="B487" s="411"/>
      <c r="C487" s="369">
        <f>Budget!B99</f>
        <v>61</v>
      </c>
      <c r="D487" s="189"/>
      <c r="E487" s="412" t="s">
        <v>104</v>
      </c>
      <c r="F487" s="413"/>
      <c r="G487" s="190">
        <f>IF(CB!H106&gt;0,CB!H106,-CB!I106)</f>
        <v>0</v>
      </c>
    </row>
    <row r="488" spans="1:7" ht="15.95" customHeight="1" x14ac:dyDescent="0.25">
      <c r="A488" s="381" t="str">
        <f>Budget!C89</f>
        <v>CD</v>
      </c>
      <c r="B488" s="411"/>
      <c r="C488" s="369">
        <f>Budget!C104</f>
        <v>611</v>
      </c>
      <c r="D488" s="189"/>
      <c r="E488" s="412" t="s">
        <v>105</v>
      </c>
      <c r="F488" s="414"/>
      <c r="G488" s="190">
        <f>SUM(G486:G487)</f>
        <v>0</v>
      </c>
    </row>
    <row r="489" spans="1:7" ht="15.95" customHeight="1" x14ac:dyDescent="0.25">
      <c r="A489" s="381" t="str">
        <f>Budget!D89</f>
        <v>SC</v>
      </c>
      <c r="B489" s="411"/>
      <c r="C489" s="369">
        <f>Budget!D106</f>
        <v>6112</v>
      </c>
      <c r="D489" s="189"/>
      <c r="E489" s="189"/>
      <c r="F489" s="189"/>
      <c r="G489" s="189"/>
    </row>
    <row r="490" spans="1:7" ht="15.95" customHeight="1" x14ac:dyDescent="0.25">
      <c r="A490" s="359"/>
      <c r="B490" s="189"/>
      <c r="C490" s="373"/>
      <c r="D490" s="189"/>
      <c r="E490" s="189"/>
      <c r="F490" s="189"/>
      <c r="G490" s="189"/>
    </row>
    <row r="491" spans="1:7" ht="15.95" customHeight="1" x14ac:dyDescent="0.25">
      <c r="A491" s="385" t="s">
        <v>173</v>
      </c>
      <c r="B491" s="243"/>
      <c r="C491" s="372" t="str">
        <f>Budget!E106</f>
        <v>Matériel de laboratoire</v>
      </c>
      <c r="D491" s="357"/>
      <c r="E491" s="357"/>
      <c r="F491" s="189"/>
      <c r="G491" s="189"/>
    </row>
    <row r="492" spans="1:7" ht="30" customHeight="1" x14ac:dyDescent="0.25">
      <c r="A492" s="54" t="s">
        <v>106</v>
      </c>
      <c r="B492" s="59" t="s">
        <v>137</v>
      </c>
      <c r="C492" s="397" t="s">
        <v>118</v>
      </c>
      <c r="D492" s="65" t="s">
        <v>109</v>
      </c>
      <c r="E492" s="59" t="s">
        <v>110</v>
      </c>
      <c r="F492" s="59" t="s">
        <v>113</v>
      </c>
      <c r="G492" s="65" t="s">
        <v>112</v>
      </c>
    </row>
    <row r="493" spans="1:7" ht="15.95" customHeight="1" x14ac:dyDescent="0.25">
      <c r="A493" s="552"/>
      <c r="B493" s="552"/>
      <c r="C493" s="459"/>
      <c r="D493" s="66"/>
      <c r="E493" s="65">
        <f>D493</f>
        <v>0</v>
      </c>
      <c r="F493" s="65">
        <f>G488-E493</f>
        <v>0</v>
      </c>
      <c r="G493" s="403"/>
    </row>
    <row r="494" spans="1:7" ht="15.95" customHeight="1" x14ac:dyDescent="0.25">
      <c r="A494" s="552"/>
      <c r="B494" s="552"/>
      <c r="C494" s="459"/>
      <c r="D494" s="66"/>
      <c r="E494" s="65">
        <f>SUM(E493,D494)</f>
        <v>0</v>
      </c>
      <c r="F494" s="65">
        <f>F493-D494</f>
        <v>0</v>
      </c>
      <c r="G494" s="403"/>
    </row>
    <row r="495" spans="1:7" ht="15.95" customHeight="1" x14ac:dyDescent="0.25">
      <c r="A495" s="552"/>
      <c r="B495" s="552"/>
      <c r="C495" s="459"/>
      <c r="D495" s="66"/>
      <c r="E495" s="65">
        <f>SUM(E494,D495)</f>
        <v>0</v>
      </c>
      <c r="F495" s="65">
        <f>F494-D495</f>
        <v>0</v>
      </c>
      <c r="G495" s="403"/>
    </row>
    <row r="496" spans="1:7" ht="15.95" customHeight="1" x14ac:dyDescent="0.25">
      <c r="A496" s="552"/>
      <c r="B496" s="552"/>
      <c r="C496" s="459"/>
      <c r="D496" s="66"/>
      <c r="E496" s="65">
        <f t="shared" ref="E496:E500" si="18">SUM(E495,D496)</f>
        <v>0</v>
      </c>
      <c r="F496" s="65">
        <f t="shared" ref="F496:F500" si="19">F495-D496</f>
        <v>0</v>
      </c>
      <c r="G496" s="403"/>
    </row>
    <row r="497" spans="1:7" ht="15.95" customHeight="1" x14ac:dyDescent="0.25">
      <c r="A497" s="552"/>
      <c r="B497" s="552"/>
      <c r="C497" s="459"/>
      <c r="D497" s="66"/>
      <c r="E497" s="65">
        <f t="shared" si="18"/>
        <v>0</v>
      </c>
      <c r="F497" s="65">
        <f t="shared" si="19"/>
        <v>0</v>
      </c>
      <c r="G497" s="403"/>
    </row>
    <row r="498" spans="1:7" ht="15.95" customHeight="1" x14ac:dyDescent="0.25">
      <c r="A498" s="552"/>
      <c r="B498" s="552"/>
      <c r="C498" s="459"/>
      <c r="D498" s="66"/>
      <c r="E498" s="65">
        <f t="shared" si="18"/>
        <v>0</v>
      </c>
      <c r="F498" s="65">
        <f t="shared" si="19"/>
        <v>0</v>
      </c>
      <c r="G498" s="403"/>
    </row>
    <row r="499" spans="1:7" ht="15.95" customHeight="1" x14ac:dyDescent="0.25">
      <c r="A499" s="552"/>
      <c r="B499" s="552"/>
      <c r="C499" s="459"/>
      <c r="D499" s="66"/>
      <c r="E499" s="65">
        <f t="shared" si="18"/>
        <v>0</v>
      </c>
      <c r="F499" s="65">
        <f t="shared" si="19"/>
        <v>0</v>
      </c>
      <c r="G499" s="403"/>
    </row>
    <row r="500" spans="1:7" ht="15.95" customHeight="1" x14ac:dyDescent="0.25">
      <c r="A500" s="552"/>
      <c r="B500" s="552"/>
      <c r="C500" s="459"/>
      <c r="D500" s="66"/>
      <c r="E500" s="65">
        <f t="shared" si="18"/>
        <v>0</v>
      </c>
      <c r="F500" s="65">
        <f t="shared" si="19"/>
        <v>0</v>
      </c>
      <c r="G500" s="403"/>
    </row>
    <row r="501" spans="1:7" ht="15.95" customHeight="1" x14ac:dyDescent="0.25"/>
    <row r="502" spans="1:7" ht="15.95" customHeight="1" x14ac:dyDescent="0.25">
      <c r="D502" s="56"/>
      <c r="E502" s="65" t="s">
        <v>116</v>
      </c>
      <c r="F502" s="65" t="s">
        <v>117</v>
      </c>
    </row>
    <row r="503" spans="1:7" ht="15.95" customHeight="1" x14ac:dyDescent="0.25">
      <c r="D503" s="404">
        <f>C489</f>
        <v>6112</v>
      </c>
      <c r="E503" s="405">
        <f>G488</f>
        <v>0</v>
      </c>
      <c r="F503" s="405">
        <f>E500</f>
        <v>0</v>
      </c>
    </row>
    <row r="504" spans="1:7" ht="15.95" customHeight="1" x14ac:dyDescent="0.25">
      <c r="D504" s="409"/>
      <c r="E504" s="393"/>
      <c r="F504" s="393"/>
    </row>
    <row r="505" spans="1:7" ht="15.95" customHeight="1" x14ac:dyDescent="0.25">
      <c r="D505" s="409"/>
      <c r="E505" s="393"/>
      <c r="F505" s="393"/>
    </row>
    <row r="506" spans="1:7" ht="15.95" customHeight="1" x14ac:dyDescent="0.25">
      <c r="D506" s="409"/>
      <c r="E506" s="393"/>
      <c r="F506" s="393"/>
    </row>
    <row r="507" spans="1:7" ht="15.95" customHeight="1" x14ac:dyDescent="0.25">
      <c r="D507" s="409"/>
      <c r="E507" s="393"/>
      <c r="F507" s="393"/>
    </row>
    <row r="508" spans="1:7" ht="15.95" customHeight="1" x14ac:dyDescent="0.25">
      <c r="D508" s="409"/>
      <c r="E508" s="393"/>
      <c r="F508" s="393"/>
    </row>
    <row r="509" spans="1:7" ht="15.95" customHeight="1" x14ac:dyDescent="0.25">
      <c r="D509" s="409"/>
      <c r="E509" s="393"/>
      <c r="F509" s="393"/>
    </row>
    <row r="510" spans="1:7" ht="15.95" customHeight="1" x14ac:dyDescent="0.25">
      <c r="D510" s="409"/>
      <c r="E510" s="393"/>
      <c r="F510" s="393"/>
    </row>
    <row r="511" spans="1:7" ht="15.95" customHeight="1" x14ac:dyDescent="0.25">
      <c r="D511" s="409"/>
      <c r="E511" s="393"/>
      <c r="F511" s="393"/>
    </row>
    <row r="512" spans="1:7" ht="15.95" customHeight="1" x14ac:dyDescent="0.25">
      <c r="D512" s="409"/>
      <c r="E512" s="393"/>
      <c r="F512" s="393"/>
    </row>
    <row r="513" spans="4:6" ht="15.95" customHeight="1" x14ac:dyDescent="0.25">
      <c r="D513" s="409"/>
      <c r="E513" s="393"/>
      <c r="F513" s="393"/>
    </row>
    <row r="514" spans="4:6" ht="15.95" customHeight="1" x14ac:dyDescent="0.25">
      <c r="D514" s="409"/>
      <c r="E514" s="393"/>
      <c r="F514" s="393"/>
    </row>
    <row r="515" spans="4:6" ht="15.95" customHeight="1" x14ac:dyDescent="0.25">
      <c r="D515" s="409"/>
      <c r="E515" s="393"/>
      <c r="F515" s="393"/>
    </row>
    <row r="516" spans="4:6" ht="15.95" customHeight="1" x14ac:dyDescent="0.25">
      <c r="D516" s="409"/>
      <c r="E516" s="393"/>
      <c r="F516" s="393"/>
    </row>
    <row r="517" spans="4:6" ht="15.95" customHeight="1" x14ac:dyDescent="0.25">
      <c r="D517" s="409"/>
      <c r="E517" s="393"/>
      <c r="F517" s="393"/>
    </row>
    <row r="518" spans="4:6" ht="15.95" customHeight="1" x14ac:dyDescent="0.25">
      <c r="D518" s="409"/>
      <c r="E518" s="393"/>
      <c r="F518" s="393"/>
    </row>
    <row r="519" spans="4:6" ht="15.95" customHeight="1" x14ac:dyDescent="0.25">
      <c r="D519" s="409"/>
      <c r="E519" s="393"/>
      <c r="F519" s="393"/>
    </row>
    <row r="520" spans="4:6" ht="15.95" customHeight="1" x14ac:dyDescent="0.25">
      <c r="D520" s="409"/>
      <c r="E520" s="393"/>
      <c r="F520" s="393"/>
    </row>
    <row r="521" spans="4:6" ht="15.95" customHeight="1" x14ac:dyDescent="0.25">
      <c r="D521" s="409"/>
      <c r="E521" s="393"/>
      <c r="F521" s="393"/>
    </row>
    <row r="522" spans="4:6" ht="15.95" customHeight="1" x14ac:dyDescent="0.25">
      <c r="D522" s="409"/>
      <c r="E522" s="393"/>
      <c r="F522" s="393"/>
    </row>
    <row r="523" spans="4:6" ht="15.95" customHeight="1" x14ac:dyDescent="0.25">
      <c r="D523" s="409"/>
      <c r="E523" s="393"/>
      <c r="F523" s="393"/>
    </row>
    <row r="524" spans="4:6" ht="15.95" customHeight="1" x14ac:dyDescent="0.25">
      <c r="D524" s="409"/>
      <c r="E524" s="393"/>
      <c r="F524" s="393"/>
    </row>
    <row r="525" spans="4:6" ht="15.95" customHeight="1" x14ac:dyDescent="0.25">
      <c r="D525" s="409"/>
      <c r="E525" s="393"/>
      <c r="F525" s="393"/>
    </row>
    <row r="526" spans="4:6" ht="15.95" customHeight="1" x14ac:dyDescent="0.25">
      <c r="D526" s="409"/>
      <c r="E526" s="393"/>
      <c r="F526" s="393"/>
    </row>
    <row r="527" spans="4:6" ht="15.95" customHeight="1" x14ac:dyDescent="0.25">
      <c r="D527" s="409"/>
      <c r="E527" s="393"/>
      <c r="F527" s="393"/>
    </row>
    <row r="528" spans="4:6" ht="15.95" customHeight="1" x14ac:dyDescent="0.25">
      <c r="D528" s="409"/>
      <c r="E528" s="393"/>
      <c r="F528" s="393"/>
    </row>
    <row r="529" spans="1:7" ht="15.95" customHeight="1" x14ac:dyDescent="0.25">
      <c r="D529" s="409"/>
      <c r="E529" s="393"/>
      <c r="F529" s="393"/>
    </row>
    <row r="530" spans="1:7" ht="15.95" customHeight="1" x14ac:dyDescent="0.25">
      <c r="D530" s="409"/>
      <c r="E530" s="393"/>
      <c r="F530" s="393"/>
    </row>
    <row r="531" spans="1:7" ht="15.95" customHeight="1" x14ac:dyDescent="0.25">
      <c r="D531" s="409"/>
      <c r="E531" s="393"/>
      <c r="F531" s="393"/>
    </row>
    <row r="532" spans="1:7" ht="15.95" customHeight="1" x14ac:dyDescent="0.25">
      <c r="A532" s="381" t="s">
        <v>102</v>
      </c>
      <c r="B532" s="411"/>
      <c r="C532" s="369" t="str">
        <f>Budget!A86</f>
        <v>A</v>
      </c>
      <c r="D532" s="189"/>
      <c r="E532" s="381" t="s">
        <v>103</v>
      </c>
      <c r="F532" s="413"/>
      <c r="G532" s="190" t="str">
        <f>Budget!F107</f>
        <v>PM</v>
      </c>
    </row>
    <row r="533" spans="1:7" ht="15.95" customHeight="1" x14ac:dyDescent="0.25">
      <c r="A533" s="381" t="str">
        <f>Budget!B89</f>
        <v>CP</v>
      </c>
      <c r="B533" s="411"/>
      <c r="C533" s="369">
        <f>Budget!B99</f>
        <v>61</v>
      </c>
      <c r="D533" s="189"/>
      <c r="E533" s="381" t="s">
        <v>104</v>
      </c>
      <c r="F533" s="414"/>
      <c r="G533" s="190">
        <f>IF(CB!H107&gt;0,CB!H107,-CB!I107)</f>
        <v>0</v>
      </c>
    </row>
    <row r="534" spans="1:7" ht="15.95" customHeight="1" x14ac:dyDescent="0.25">
      <c r="A534" s="381" t="str">
        <f>Budget!C89</f>
        <v>CD</v>
      </c>
      <c r="B534" s="411"/>
      <c r="C534" s="369">
        <f>Budget!C104</f>
        <v>611</v>
      </c>
      <c r="D534" s="189"/>
      <c r="E534" s="381" t="s">
        <v>105</v>
      </c>
      <c r="F534" s="414"/>
      <c r="G534" s="190">
        <f>SUM(G532:G533)</f>
        <v>0</v>
      </c>
    </row>
    <row r="535" spans="1:7" ht="15.95" customHeight="1" x14ac:dyDescent="0.25">
      <c r="A535" s="381" t="str">
        <f>Budget!D89</f>
        <v>SC</v>
      </c>
      <c r="B535" s="411"/>
      <c r="C535" s="369">
        <f>Budget!D107</f>
        <v>6113</v>
      </c>
      <c r="D535" s="189"/>
      <c r="E535" s="189"/>
      <c r="F535" s="189"/>
      <c r="G535" s="189"/>
    </row>
    <row r="536" spans="1:7" ht="15.95" customHeight="1" x14ac:dyDescent="0.25">
      <c r="A536" s="359"/>
      <c r="B536" s="189"/>
      <c r="C536" s="373"/>
      <c r="D536" s="189"/>
      <c r="E536" s="189"/>
      <c r="F536" s="189"/>
      <c r="G536" s="189"/>
    </row>
    <row r="537" spans="1:7" ht="15.95" customHeight="1" x14ac:dyDescent="0.25">
      <c r="A537" s="385" t="s">
        <v>173</v>
      </c>
      <c r="B537" s="243"/>
      <c r="C537" s="372" t="str">
        <f>Budget!E107</f>
        <v>Matériel de sport</v>
      </c>
      <c r="D537" s="357"/>
      <c r="E537" s="357"/>
      <c r="F537" s="189"/>
      <c r="G537" s="189"/>
    </row>
    <row r="538" spans="1:7" ht="30" customHeight="1" x14ac:dyDescent="0.25">
      <c r="A538" s="54" t="s">
        <v>106</v>
      </c>
      <c r="B538" s="59" t="s">
        <v>137</v>
      </c>
      <c r="C538" s="397" t="s">
        <v>118</v>
      </c>
      <c r="D538" s="65" t="s">
        <v>109</v>
      </c>
      <c r="E538" s="59" t="s">
        <v>110</v>
      </c>
      <c r="F538" s="59" t="s">
        <v>113</v>
      </c>
      <c r="G538" s="65" t="s">
        <v>112</v>
      </c>
    </row>
    <row r="539" spans="1:7" ht="15.95" customHeight="1" x14ac:dyDescent="0.25">
      <c r="A539" s="552"/>
      <c r="B539" s="552"/>
      <c r="C539" s="459"/>
      <c r="D539" s="66"/>
      <c r="E539" s="65">
        <f>D539</f>
        <v>0</v>
      </c>
      <c r="F539" s="65">
        <f>G534-E539</f>
        <v>0</v>
      </c>
      <c r="G539" s="403"/>
    </row>
    <row r="540" spans="1:7" ht="15.95" customHeight="1" x14ac:dyDescent="0.25">
      <c r="A540" s="552"/>
      <c r="B540" s="552"/>
      <c r="C540" s="459"/>
      <c r="D540" s="66"/>
      <c r="E540" s="65">
        <f>SUM(E539,D540)</f>
        <v>0</v>
      </c>
      <c r="F540" s="65">
        <f>F539-D540</f>
        <v>0</v>
      </c>
      <c r="G540" s="403"/>
    </row>
    <row r="541" spans="1:7" ht="15.95" customHeight="1" x14ac:dyDescent="0.25">
      <c r="A541" s="552"/>
      <c r="B541" s="552"/>
      <c r="C541" s="459"/>
      <c r="D541" s="66"/>
      <c r="E541" s="65">
        <f t="shared" ref="E541:E544" si="20">SUM(E540,D541)</f>
        <v>0</v>
      </c>
      <c r="F541" s="65">
        <f t="shared" ref="F541:F544" si="21">F540-D541</f>
        <v>0</v>
      </c>
      <c r="G541" s="403"/>
    </row>
    <row r="542" spans="1:7" ht="15.95" customHeight="1" x14ac:dyDescent="0.25">
      <c r="A542" s="552"/>
      <c r="B542" s="552"/>
      <c r="C542" s="459"/>
      <c r="D542" s="66"/>
      <c r="E542" s="65">
        <f t="shared" si="20"/>
        <v>0</v>
      </c>
      <c r="F542" s="65">
        <f t="shared" si="21"/>
        <v>0</v>
      </c>
      <c r="G542" s="403"/>
    </row>
    <row r="543" spans="1:7" ht="15.95" customHeight="1" x14ac:dyDescent="0.25">
      <c r="A543" s="552"/>
      <c r="B543" s="552"/>
      <c r="C543" s="459"/>
      <c r="D543" s="66"/>
      <c r="E543" s="65">
        <f t="shared" si="20"/>
        <v>0</v>
      </c>
      <c r="F543" s="65">
        <f t="shared" si="21"/>
        <v>0</v>
      </c>
      <c r="G543" s="403"/>
    </row>
    <row r="544" spans="1:7" ht="15.95" customHeight="1" x14ac:dyDescent="0.25">
      <c r="A544" s="552"/>
      <c r="B544" s="552"/>
      <c r="C544" s="459"/>
      <c r="D544" s="66"/>
      <c r="E544" s="65">
        <f t="shared" si="20"/>
        <v>0</v>
      </c>
      <c r="F544" s="65">
        <f t="shared" si="21"/>
        <v>0</v>
      </c>
      <c r="G544" s="403"/>
    </row>
    <row r="545" spans="4:6" ht="15.95" customHeight="1" x14ac:dyDescent="0.25"/>
    <row r="546" spans="4:6" ht="15.95" customHeight="1" x14ac:dyDescent="0.25">
      <c r="D546" s="56"/>
      <c r="E546" s="65" t="s">
        <v>116</v>
      </c>
      <c r="F546" s="65" t="s">
        <v>117</v>
      </c>
    </row>
    <row r="547" spans="4:6" ht="15.95" customHeight="1" x14ac:dyDescent="0.25">
      <c r="D547" s="404">
        <f>C535</f>
        <v>6113</v>
      </c>
      <c r="E547" s="405">
        <f>G534</f>
        <v>0</v>
      </c>
      <c r="F547" s="405">
        <f>E544</f>
        <v>0</v>
      </c>
    </row>
    <row r="548" spans="4:6" ht="15.95" customHeight="1" x14ac:dyDescent="0.25">
      <c r="D548" s="409"/>
      <c r="E548" s="393"/>
      <c r="F548" s="393"/>
    </row>
    <row r="549" spans="4:6" ht="15.95" customHeight="1" x14ac:dyDescent="0.25">
      <c r="D549" s="409"/>
      <c r="E549" s="393"/>
      <c r="F549" s="393"/>
    </row>
    <row r="550" spans="4:6" ht="15.95" customHeight="1" x14ac:dyDescent="0.25">
      <c r="D550" s="409"/>
      <c r="E550" s="393"/>
      <c r="F550" s="393"/>
    </row>
    <row r="551" spans="4:6" ht="15.95" customHeight="1" x14ac:dyDescent="0.25">
      <c r="D551" s="409"/>
      <c r="E551" s="393"/>
      <c r="F551" s="393"/>
    </row>
    <row r="552" spans="4:6" ht="15.95" customHeight="1" x14ac:dyDescent="0.25">
      <c r="D552" s="409"/>
      <c r="E552" s="393"/>
      <c r="F552" s="393"/>
    </row>
    <row r="553" spans="4:6" ht="15.95" customHeight="1" x14ac:dyDescent="0.25">
      <c r="D553" s="409"/>
      <c r="E553" s="393"/>
      <c r="F553" s="393"/>
    </row>
    <row r="554" spans="4:6" ht="15.95" customHeight="1" x14ac:dyDescent="0.25">
      <c r="D554" s="409"/>
      <c r="E554" s="393"/>
      <c r="F554" s="393"/>
    </row>
    <row r="555" spans="4:6" ht="15.95" customHeight="1" x14ac:dyDescent="0.25">
      <c r="D555" s="409"/>
      <c r="E555" s="393"/>
      <c r="F555" s="393"/>
    </row>
    <row r="556" spans="4:6" ht="15.95" customHeight="1" x14ac:dyDescent="0.25">
      <c r="D556" s="409"/>
      <c r="E556" s="393"/>
      <c r="F556" s="393"/>
    </row>
    <row r="557" spans="4:6" ht="15.95" customHeight="1" x14ac:dyDescent="0.25">
      <c r="D557" s="409"/>
      <c r="E557" s="393"/>
      <c r="F557" s="393"/>
    </row>
    <row r="558" spans="4:6" ht="15.95" customHeight="1" x14ac:dyDescent="0.25">
      <c r="D558" s="409"/>
      <c r="E558" s="393"/>
      <c r="F558" s="393"/>
    </row>
    <row r="559" spans="4:6" ht="15.95" customHeight="1" x14ac:dyDescent="0.25">
      <c r="D559" s="409"/>
      <c r="E559" s="393"/>
      <c r="F559" s="393"/>
    </row>
    <row r="560" spans="4:6" ht="15.95" customHeight="1" x14ac:dyDescent="0.25">
      <c r="D560" s="409"/>
      <c r="E560" s="393"/>
      <c r="F560" s="393"/>
    </row>
    <row r="561" spans="4:6" ht="15.95" customHeight="1" x14ac:dyDescent="0.25">
      <c r="D561" s="409"/>
      <c r="E561" s="393"/>
      <c r="F561" s="393"/>
    </row>
    <row r="562" spans="4:6" ht="15.95" customHeight="1" x14ac:dyDescent="0.25">
      <c r="D562" s="409"/>
      <c r="E562" s="393"/>
      <c r="F562" s="393"/>
    </row>
    <row r="563" spans="4:6" ht="15.95" customHeight="1" x14ac:dyDescent="0.25">
      <c r="D563" s="409"/>
      <c r="E563" s="393"/>
      <c r="F563" s="393"/>
    </row>
    <row r="564" spans="4:6" ht="15.95" customHeight="1" x14ac:dyDescent="0.25">
      <c r="D564" s="409"/>
      <c r="E564" s="393"/>
      <c r="F564" s="393"/>
    </row>
    <row r="565" spans="4:6" ht="15.95" customHeight="1" x14ac:dyDescent="0.25">
      <c r="D565" s="409"/>
      <c r="E565" s="393"/>
      <c r="F565" s="393"/>
    </row>
    <row r="566" spans="4:6" ht="15.95" customHeight="1" x14ac:dyDescent="0.25">
      <c r="D566" s="409"/>
      <c r="E566" s="393"/>
      <c r="F566" s="393"/>
    </row>
    <row r="567" spans="4:6" ht="15.95" customHeight="1" x14ac:dyDescent="0.25">
      <c r="D567" s="409"/>
      <c r="E567" s="393"/>
      <c r="F567" s="393"/>
    </row>
    <row r="568" spans="4:6" ht="15.95" customHeight="1" x14ac:dyDescent="0.25">
      <c r="D568" s="409"/>
      <c r="E568" s="393"/>
      <c r="F568" s="393"/>
    </row>
    <row r="569" spans="4:6" ht="15.95" customHeight="1" x14ac:dyDescent="0.25">
      <c r="D569" s="409"/>
      <c r="E569" s="393"/>
      <c r="F569" s="393"/>
    </row>
    <row r="570" spans="4:6" ht="15.95" customHeight="1" x14ac:dyDescent="0.25">
      <c r="D570" s="409"/>
      <c r="E570" s="393"/>
      <c r="F570" s="393"/>
    </row>
    <row r="571" spans="4:6" ht="15.95" customHeight="1" x14ac:dyDescent="0.25">
      <c r="D571" s="409"/>
      <c r="E571" s="393"/>
      <c r="F571" s="393"/>
    </row>
    <row r="572" spans="4:6" ht="15.95" customHeight="1" x14ac:dyDescent="0.25">
      <c r="D572" s="409"/>
      <c r="E572" s="393"/>
      <c r="F572" s="393"/>
    </row>
    <row r="573" spans="4:6" ht="15.95" customHeight="1" x14ac:dyDescent="0.25">
      <c r="D573" s="409"/>
      <c r="E573" s="393"/>
      <c r="F573" s="393"/>
    </row>
    <row r="574" spans="4:6" ht="15.95" customHeight="1" x14ac:dyDescent="0.25">
      <c r="D574" s="409"/>
      <c r="E574" s="393"/>
      <c r="F574" s="393"/>
    </row>
    <row r="575" spans="4:6" ht="15.95" customHeight="1" x14ac:dyDescent="0.25">
      <c r="D575" s="409"/>
      <c r="E575" s="393"/>
      <c r="F575" s="393"/>
    </row>
    <row r="576" spans="4:6" ht="15.95" customHeight="1" x14ac:dyDescent="0.25">
      <c r="D576" s="409"/>
      <c r="E576" s="393"/>
      <c r="F576" s="393"/>
    </row>
    <row r="577" spans="1:7" ht="15.95" customHeight="1" x14ac:dyDescent="0.25">
      <c r="D577" s="409"/>
      <c r="E577" s="393"/>
      <c r="F577" s="393"/>
    </row>
    <row r="578" spans="1:7" ht="15.95" customHeight="1" x14ac:dyDescent="0.25">
      <c r="A578" s="381" t="s">
        <v>102</v>
      </c>
      <c r="B578" s="382"/>
      <c r="C578" s="369" t="str">
        <f>Budget!A86</f>
        <v>A</v>
      </c>
      <c r="D578" s="189"/>
      <c r="E578" s="383" t="s">
        <v>103</v>
      </c>
      <c r="F578" s="384"/>
      <c r="G578" s="190" t="str">
        <f>Budget!F108</f>
        <v>PM</v>
      </c>
    </row>
    <row r="579" spans="1:7" ht="15.95" customHeight="1" x14ac:dyDescent="0.25">
      <c r="A579" s="381" t="str">
        <f>Budget!B89</f>
        <v>CP</v>
      </c>
      <c r="B579" s="382"/>
      <c r="C579" s="369">
        <f>Budget!B99</f>
        <v>61</v>
      </c>
      <c r="D579" s="189"/>
      <c r="E579" s="383" t="s">
        <v>104</v>
      </c>
      <c r="F579" s="384"/>
      <c r="G579" s="190">
        <f>IF(CB!H108&gt;0,CB!H108,-CB!I108)</f>
        <v>0</v>
      </c>
    </row>
    <row r="580" spans="1:7" ht="15.95" customHeight="1" x14ac:dyDescent="0.25">
      <c r="A580" s="381" t="str">
        <f>Budget!C89</f>
        <v>CD</v>
      </c>
      <c r="B580" s="382"/>
      <c r="C580" s="369">
        <f>Budget!C104</f>
        <v>611</v>
      </c>
      <c r="D580" s="189"/>
      <c r="E580" s="383" t="s">
        <v>105</v>
      </c>
      <c r="F580" s="384"/>
      <c r="G580" s="190">
        <f>SUM(G578:G579)</f>
        <v>0</v>
      </c>
    </row>
    <row r="581" spans="1:7" ht="15.95" customHeight="1" x14ac:dyDescent="0.25">
      <c r="A581" s="381" t="str">
        <f>Budget!D89</f>
        <v>SC</v>
      </c>
      <c r="B581" s="382"/>
      <c r="C581" s="369">
        <f>Budget!D108</f>
        <v>6114</v>
      </c>
      <c r="D581" s="189"/>
      <c r="E581" s="189"/>
      <c r="F581" s="189"/>
      <c r="G581" s="189"/>
    </row>
    <row r="582" spans="1:7" ht="15.95" customHeight="1" x14ac:dyDescent="0.25">
      <c r="A582" s="359"/>
      <c r="B582" s="189"/>
      <c r="C582" s="373"/>
      <c r="D582" s="189"/>
      <c r="E582" s="189"/>
      <c r="F582" s="189"/>
      <c r="G582" s="189"/>
    </row>
    <row r="583" spans="1:7" ht="15.95" customHeight="1" x14ac:dyDescent="0.25">
      <c r="A583" s="385" t="s">
        <v>173</v>
      </c>
      <c r="B583" s="386"/>
      <c r="C583" s="372" t="str">
        <f>Budget!E108</f>
        <v>Outillage individuel</v>
      </c>
      <c r="D583" s="266"/>
      <c r="E583" s="266"/>
      <c r="F583" s="189"/>
      <c r="G583" s="189"/>
    </row>
    <row r="584" spans="1:7" ht="30" customHeight="1" x14ac:dyDescent="0.25">
      <c r="A584" s="54" t="s">
        <v>106</v>
      </c>
      <c r="B584" s="59" t="s">
        <v>137</v>
      </c>
      <c r="C584" s="397" t="s">
        <v>118</v>
      </c>
      <c r="D584" s="65" t="s">
        <v>109</v>
      </c>
      <c r="E584" s="59" t="s">
        <v>110</v>
      </c>
      <c r="F584" s="59" t="s">
        <v>113</v>
      </c>
      <c r="G584" s="65" t="s">
        <v>112</v>
      </c>
    </row>
    <row r="585" spans="1:7" ht="15.95" customHeight="1" x14ac:dyDescent="0.25">
      <c r="A585" s="552"/>
      <c r="B585" s="552"/>
      <c r="C585" s="459"/>
      <c r="D585" s="66"/>
      <c r="E585" s="65">
        <f>D585</f>
        <v>0</v>
      </c>
      <c r="F585" s="65">
        <f>G580-E585</f>
        <v>0</v>
      </c>
      <c r="G585" s="403"/>
    </row>
    <row r="586" spans="1:7" ht="15.95" customHeight="1" x14ac:dyDescent="0.25">
      <c r="A586" s="552"/>
      <c r="B586" s="552"/>
      <c r="C586" s="459"/>
      <c r="D586" s="66"/>
      <c r="E586" s="65">
        <f>SUM(E585,D586)</f>
        <v>0</v>
      </c>
      <c r="F586" s="65">
        <f>F585-D586</f>
        <v>0</v>
      </c>
      <c r="G586" s="403"/>
    </row>
    <row r="587" spans="1:7" ht="15.95" customHeight="1" x14ac:dyDescent="0.25">
      <c r="A587" s="552"/>
      <c r="B587" s="552"/>
      <c r="C587" s="459"/>
      <c r="D587" s="66"/>
      <c r="E587" s="65">
        <f t="shared" ref="E587:E594" si="22">SUM(E586,D587)</f>
        <v>0</v>
      </c>
      <c r="F587" s="65">
        <f t="shared" ref="F587:F594" si="23">F586-D587</f>
        <v>0</v>
      </c>
      <c r="G587" s="403"/>
    </row>
    <row r="588" spans="1:7" ht="15.95" customHeight="1" x14ac:dyDescent="0.25">
      <c r="A588" s="552"/>
      <c r="B588" s="552"/>
      <c r="C588" s="459"/>
      <c r="D588" s="66"/>
      <c r="E588" s="65">
        <f t="shared" si="22"/>
        <v>0</v>
      </c>
      <c r="F588" s="65">
        <f t="shared" si="23"/>
        <v>0</v>
      </c>
      <c r="G588" s="403"/>
    </row>
    <row r="589" spans="1:7" ht="15.95" customHeight="1" x14ac:dyDescent="0.25">
      <c r="A589" s="552"/>
      <c r="B589" s="552"/>
      <c r="C589" s="459"/>
      <c r="D589" s="66"/>
      <c r="E589" s="65">
        <f t="shared" si="22"/>
        <v>0</v>
      </c>
      <c r="F589" s="65">
        <f t="shared" si="23"/>
        <v>0</v>
      </c>
      <c r="G589" s="403"/>
    </row>
    <row r="590" spans="1:7" ht="15.95" customHeight="1" x14ac:dyDescent="0.25">
      <c r="A590" s="552"/>
      <c r="B590" s="552"/>
      <c r="C590" s="459"/>
      <c r="D590" s="66"/>
      <c r="E590" s="65">
        <f t="shared" si="22"/>
        <v>0</v>
      </c>
      <c r="F590" s="65">
        <f t="shared" si="23"/>
        <v>0</v>
      </c>
      <c r="G590" s="403"/>
    </row>
    <row r="591" spans="1:7" ht="15.95" customHeight="1" x14ac:dyDescent="0.25">
      <c r="A591" s="552"/>
      <c r="B591" s="552"/>
      <c r="C591" s="459"/>
      <c r="D591" s="66"/>
      <c r="E591" s="65">
        <f t="shared" si="22"/>
        <v>0</v>
      </c>
      <c r="F591" s="65">
        <f t="shared" si="23"/>
        <v>0</v>
      </c>
      <c r="G591" s="403"/>
    </row>
    <row r="592" spans="1:7" ht="15.95" customHeight="1" x14ac:dyDescent="0.25">
      <c r="A592" s="552"/>
      <c r="B592" s="552"/>
      <c r="C592" s="459"/>
      <c r="D592" s="66"/>
      <c r="E592" s="65">
        <f t="shared" si="22"/>
        <v>0</v>
      </c>
      <c r="F592" s="65">
        <f t="shared" si="23"/>
        <v>0</v>
      </c>
      <c r="G592" s="403"/>
    </row>
    <row r="593" spans="1:7" ht="15.95" customHeight="1" x14ac:dyDescent="0.25">
      <c r="A593" s="552"/>
      <c r="B593" s="552"/>
      <c r="C593" s="459"/>
      <c r="D593" s="66"/>
      <c r="E593" s="65">
        <f t="shared" si="22"/>
        <v>0</v>
      </c>
      <c r="F593" s="65">
        <f t="shared" si="23"/>
        <v>0</v>
      </c>
      <c r="G593" s="403"/>
    </row>
    <row r="594" spans="1:7" ht="15.95" customHeight="1" x14ac:dyDescent="0.25">
      <c r="A594" s="552"/>
      <c r="B594" s="552"/>
      <c r="C594" s="459"/>
      <c r="D594" s="66"/>
      <c r="E594" s="65">
        <f t="shared" si="22"/>
        <v>0</v>
      </c>
      <c r="F594" s="65">
        <f t="shared" si="23"/>
        <v>0</v>
      </c>
      <c r="G594" s="403"/>
    </row>
    <row r="595" spans="1:7" ht="15.95" customHeight="1" x14ac:dyDescent="0.25"/>
    <row r="596" spans="1:7" ht="15.95" customHeight="1" x14ac:dyDescent="0.25">
      <c r="D596" s="56"/>
      <c r="E596" s="65" t="s">
        <v>116</v>
      </c>
      <c r="F596" s="65" t="s">
        <v>117</v>
      </c>
    </row>
    <row r="597" spans="1:7" ht="15.95" customHeight="1" x14ac:dyDescent="0.25">
      <c r="D597" s="404">
        <f>C581</f>
        <v>6114</v>
      </c>
      <c r="E597" s="405">
        <f>G580</f>
        <v>0</v>
      </c>
      <c r="F597" s="405">
        <f>E594</f>
        <v>0</v>
      </c>
    </row>
    <row r="598" spans="1:7" x14ac:dyDescent="0.25">
      <c r="D598" s="392"/>
      <c r="E598" s="393"/>
      <c r="F598" s="393"/>
    </row>
    <row r="599" spans="1:7" x14ac:dyDescent="0.25">
      <c r="D599" s="392"/>
      <c r="E599" s="393"/>
      <c r="F599" s="393"/>
    </row>
    <row r="600" spans="1:7" x14ac:dyDescent="0.25">
      <c r="D600" s="392"/>
      <c r="E600" s="393"/>
      <c r="F600" s="393"/>
    </row>
    <row r="601" spans="1:7" x14ac:dyDescent="0.25">
      <c r="D601" s="392"/>
      <c r="E601" s="393"/>
      <c r="F601" s="393"/>
    </row>
    <row r="602" spans="1:7" x14ac:dyDescent="0.25">
      <c r="D602" s="392"/>
      <c r="E602" s="393"/>
      <c r="F602" s="393"/>
    </row>
    <row r="603" spans="1:7" x14ac:dyDescent="0.25">
      <c r="D603" s="392"/>
      <c r="E603" s="393"/>
      <c r="F603" s="393"/>
    </row>
    <row r="604" spans="1:7" x14ac:dyDescent="0.25">
      <c r="D604" s="392"/>
      <c r="E604" s="393"/>
      <c r="F604" s="393"/>
    </row>
    <row r="605" spans="1:7" x14ac:dyDescent="0.25">
      <c r="D605" s="392"/>
      <c r="E605" s="393"/>
      <c r="F605" s="393"/>
    </row>
    <row r="606" spans="1:7" x14ac:dyDescent="0.25">
      <c r="D606" s="392"/>
      <c r="E606" s="393"/>
      <c r="F606" s="393"/>
    </row>
    <row r="607" spans="1:7" x14ac:dyDescent="0.25">
      <c r="D607" s="392"/>
      <c r="E607" s="393"/>
      <c r="F607" s="393"/>
    </row>
    <row r="608" spans="1:7" x14ac:dyDescent="0.25">
      <c r="D608" s="392"/>
      <c r="E608" s="393"/>
      <c r="F608" s="393"/>
    </row>
    <row r="609" spans="4:6" x14ac:dyDescent="0.25">
      <c r="D609" s="392"/>
      <c r="E609" s="393"/>
      <c r="F609" s="393"/>
    </row>
    <row r="610" spans="4:6" x14ac:dyDescent="0.25">
      <c r="D610" s="392"/>
      <c r="E610" s="393"/>
      <c r="F610" s="393"/>
    </row>
    <row r="611" spans="4:6" x14ac:dyDescent="0.25">
      <c r="D611" s="392"/>
      <c r="E611" s="393"/>
      <c r="F611" s="393"/>
    </row>
    <row r="612" spans="4:6" x14ac:dyDescent="0.25">
      <c r="D612" s="392"/>
      <c r="E612" s="393"/>
      <c r="F612" s="393"/>
    </row>
    <row r="613" spans="4:6" x14ac:dyDescent="0.25">
      <c r="D613" s="392"/>
      <c r="E613" s="393"/>
      <c r="F613" s="393"/>
    </row>
    <row r="614" spans="4:6" x14ac:dyDescent="0.25">
      <c r="D614" s="392"/>
      <c r="E614" s="393"/>
      <c r="F614" s="393"/>
    </row>
    <row r="615" spans="4:6" x14ac:dyDescent="0.25">
      <c r="D615" s="392"/>
      <c r="E615" s="393"/>
      <c r="F615" s="393"/>
    </row>
    <row r="616" spans="4:6" x14ac:dyDescent="0.25">
      <c r="D616" s="392"/>
      <c r="E616" s="393"/>
      <c r="F616" s="393"/>
    </row>
    <row r="617" spans="4:6" x14ac:dyDescent="0.25">
      <c r="D617" s="392"/>
      <c r="E617" s="393"/>
      <c r="F617" s="393"/>
    </row>
    <row r="618" spans="4:6" x14ac:dyDescent="0.25">
      <c r="D618" s="392"/>
      <c r="E618" s="393"/>
      <c r="F618" s="393"/>
    </row>
    <row r="619" spans="4:6" x14ac:dyDescent="0.25">
      <c r="D619" s="392"/>
      <c r="E619" s="393"/>
      <c r="F619" s="393"/>
    </row>
    <row r="620" spans="4:6" x14ac:dyDescent="0.25">
      <c r="D620" s="392"/>
      <c r="E620" s="393"/>
      <c r="F620" s="393"/>
    </row>
    <row r="621" spans="4:6" x14ac:dyDescent="0.25">
      <c r="D621" s="392"/>
      <c r="E621" s="393"/>
      <c r="F621" s="393"/>
    </row>
    <row r="622" spans="4:6" x14ac:dyDescent="0.25">
      <c r="D622" s="392"/>
      <c r="E622" s="393"/>
      <c r="F622" s="393"/>
    </row>
    <row r="623" spans="4:6" x14ac:dyDescent="0.25">
      <c r="D623" s="392"/>
      <c r="E623" s="393"/>
      <c r="F623" s="393"/>
    </row>
    <row r="624" spans="4:6" x14ac:dyDescent="0.25">
      <c r="D624" s="392"/>
      <c r="E624" s="393"/>
      <c r="F624" s="393"/>
    </row>
    <row r="625" spans="1:7" x14ac:dyDescent="0.25">
      <c r="D625" s="392"/>
      <c r="E625" s="393"/>
      <c r="F625" s="393"/>
    </row>
    <row r="626" spans="1:7" x14ac:dyDescent="0.25">
      <c r="D626" s="392"/>
      <c r="E626" s="393"/>
      <c r="F626" s="393"/>
    </row>
    <row r="627" spans="1:7" x14ac:dyDescent="0.25">
      <c r="D627" s="392"/>
      <c r="E627" s="393"/>
      <c r="F627" s="393"/>
    </row>
    <row r="628" spans="1:7" x14ac:dyDescent="0.25">
      <c r="D628" s="392"/>
      <c r="E628" s="393"/>
      <c r="F628" s="393"/>
    </row>
    <row r="629" spans="1:7" x14ac:dyDescent="0.25">
      <c r="D629" s="392"/>
      <c r="E629" s="393"/>
      <c r="F629" s="393"/>
    </row>
    <row r="630" spans="1:7" x14ac:dyDescent="0.25">
      <c r="D630" s="392"/>
      <c r="E630" s="393"/>
      <c r="F630" s="393"/>
    </row>
    <row r="631" spans="1:7" x14ac:dyDescent="0.25">
      <c r="D631" s="392"/>
      <c r="E631" s="393"/>
      <c r="F631" s="393"/>
    </row>
    <row r="632" spans="1:7" x14ac:dyDescent="0.25">
      <c r="D632" s="392"/>
      <c r="E632" s="393"/>
      <c r="F632" s="393"/>
    </row>
    <row r="633" spans="1:7" ht="15.95" customHeight="1" x14ac:dyDescent="0.25">
      <c r="A633" s="381" t="s">
        <v>102</v>
      </c>
      <c r="B633" s="411"/>
      <c r="C633" s="369" t="str">
        <f>Budget!A86</f>
        <v>A</v>
      </c>
      <c r="D633" s="189"/>
      <c r="E633" s="412" t="s">
        <v>103</v>
      </c>
      <c r="F633" s="414"/>
      <c r="G633" s="190" t="str">
        <f>Budget!F109</f>
        <v>PM</v>
      </c>
    </row>
    <row r="634" spans="1:7" ht="15.95" customHeight="1" x14ac:dyDescent="0.25">
      <c r="A634" s="381" t="str">
        <f>Budget!B89</f>
        <v>CP</v>
      </c>
      <c r="B634" s="411"/>
      <c r="C634" s="369">
        <f>Budget!B99</f>
        <v>61</v>
      </c>
      <c r="D634" s="189"/>
      <c r="E634" s="412" t="s">
        <v>104</v>
      </c>
      <c r="F634" s="414"/>
      <c r="G634" s="190">
        <f>IF(CB!H109,CB!H109,-CB!I109)</f>
        <v>0</v>
      </c>
    </row>
    <row r="635" spans="1:7" ht="15.95" customHeight="1" x14ac:dyDescent="0.25">
      <c r="A635" s="381" t="str">
        <f>Budget!C89</f>
        <v>CD</v>
      </c>
      <c r="B635" s="411"/>
      <c r="C635" s="369">
        <f>Budget!C104</f>
        <v>611</v>
      </c>
      <c r="D635" s="189"/>
      <c r="E635" s="412" t="s">
        <v>105</v>
      </c>
      <c r="F635" s="414"/>
      <c r="G635" s="190">
        <f>SUM(G633:G634)</f>
        <v>0</v>
      </c>
    </row>
    <row r="636" spans="1:7" ht="15.95" customHeight="1" x14ac:dyDescent="0.25">
      <c r="A636" s="381" t="str">
        <f>Budget!D89</f>
        <v>SC</v>
      </c>
      <c r="B636" s="411"/>
      <c r="C636" s="369">
        <f>Budget!D109</f>
        <v>6115</v>
      </c>
      <c r="D636" s="189"/>
      <c r="E636" s="189"/>
      <c r="F636" s="189"/>
      <c r="G636" s="189"/>
    </row>
    <row r="637" spans="1:7" ht="15.95" customHeight="1" x14ac:dyDescent="0.25">
      <c r="A637" s="359"/>
      <c r="B637" s="189"/>
      <c r="C637" s="373"/>
      <c r="D637" s="189"/>
      <c r="E637" s="189"/>
      <c r="F637" s="189"/>
      <c r="G637" s="189"/>
    </row>
    <row r="638" spans="1:7" ht="15.95" customHeight="1" x14ac:dyDescent="0.25">
      <c r="A638" s="385" t="s">
        <v>173</v>
      </c>
      <c r="B638" s="357"/>
      <c r="C638" s="372" t="str">
        <f>Budget!E109</f>
        <v>Documentation pédagogique</v>
      </c>
      <c r="D638" s="357"/>
      <c r="E638" s="357"/>
      <c r="F638" s="189"/>
      <c r="G638" s="189"/>
    </row>
    <row r="639" spans="1:7" ht="30" customHeight="1" x14ac:dyDescent="0.25">
      <c r="A639" s="54" t="s">
        <v>106</v>
      </c>
      <c r="B639" s="59" t="s">
        <v>137</v>
      </c>
      <c r="C639" s="397" t="s">
        <v>118</v>
      </c>
      <c r="D639" s="65" t="s">
        <v>109</v>
      </c>
      <c r="E639" s="59" t="s">
        <v>110</v>
      </c>
      <c r="F639" s="59" t="s">
        <v>113</v>
      </c>
      <c r="G639" s="65" t="s">
        <v>112</v>
      </c>
    </row>
    <row r="640" spans="1:7" ht="15.95" customHeight="1" x14ac:dyDescent="0.25">
      <c r="A640" s="11"/>
      <c r="B640" s="552"/>
      <c r="C640" s="459"/>
      <c r="D640" s="66"/>
      <c r="E640" s="65">
        <f>D640</f>
        <v>0</v>
      </c>
      <c r="F640" s="65">
        <f>G635-E640</f>
        <v>0</v>
      </c>
      <c r="G640" s="403"/>
    </row>
    <row r="641" spans="1:7" ht="15.95" customHeight="1" x14ac:dyDescent="0.25">
      <c r="A641" s="11"/>
      <c r="B641" s="552"/>
      <c r="C641" s="459"/>
      <c r="D641" s="66"/>
      <c r="E641" s="65">
        <f>SUM(E640,D641)</f>
        <v>0</v>
      </c>
      <c r="F641" s="65">
        <f>F640-D641</f>
        <v>0</v>
      </c>
      <c r="G641" s="403"/>
    </row>
    <row r="642" spans="1:7" ht="15.95" customHeight="1" x14ac:dyDescent="0.25">
      <c r="A642" s="552"/>
      <c r="B642" s="552"/>
      <c r="C642" s="459"/>
      <c r="D642" s="66"/>
      <c r="E642" s="65">
        <f t="shared" ref="E642:E647" si="24">SUM(E641,D642)</f>
        <v>0</v>
      </c>
      <c r="F642" s="65">
        <f t="shared" ref="F642:F647" si="25">F641-D642</f>
        <v>0</v>
      </c>
      <c r="G642" s="403"/>
    </row>
    <row r="643" spans="1:7" ht="15.95" customHeight="1" x14ac:dyDescent="0.25">
      <c r="A643" s="552"/>
      <c r="B643" s="552"/>
      <c r="C643" s="459"/>
      <c r="D643" s="66"/>
      <c r="E643" s="65">
        <f t="shared" si="24"/>
        <v>0</v>
      </c>
      <c r="F643" s="65">
        <f t="shared" si="25"/>
        <v>0</v>
      </c>
      <c r="G643" s="403"/>
    </row>
    <row r="644" spans="1:7" ht="15.95" customHeight="1" x14ac:dyDescent="0.25">
      <c r="A644" s="552"/>
      <c r="B644" s="552"/>
      <c r="C644" s="459"/>
      <c r="D644" s="66"/>
      <c r="E644" s="65">
        <f t="shared" si="24"/>
        <v>0</v>
      </c>
      <c r="F644" s="65">
        <f t="shared" si="25"/>
        <v>0</v>
      </c>
      <c r="G644" s="403"/>
    </row>
    <row r="645" spans="1:7" ht="15.95" customHeight="1" x14ac:dyDescent="0.25">
      <c r="A645" s="552"/>
      <c r="B645" s="552"/>
      <c r="C645" s="459"/>
      <c r="D645" s="66"/>
      <c r="E645" s="65">
        <f t="shared" si="24"/>
        <v>0</v>
      </c>
      <c r="F645" s="65">
        <f t="shared" si="25"/>
        <v>0</v>
      </c>
      <c r="G645" s="403"/>
    </row>
    <row r="646" spans="1:7" ht="15.95" customHeight="1" x14ac:dyDescent="0.25">
      <c r="A646" s="552"/>
      <c r="B646" s="552"/>
      <c r="C646" s="459"/>
      <c r="D646" s="66"/>
      <c r="E646" s="65">
        <f t="shared" si="24"/>
        <v>0</v>
      </c>
      <c r="F646" s="65">
        <f t="shared" si="25"/>
        <v>0</v>
      </c>
      <c r="G646" s="403"/>
    </row>
    <row r="647" spans="1:7" ht="15.95" customHeight="1" x14ac:dyDescent="0.25">
      <c r="A647" s="552"/>
      <c r="B647" s="552"/>
      <c r="C647" s="459"/>
      <c r="D647" s="66"/>
      <c r="E647" s="65">
        <f t="shared" si="24"/>
        <v>0</v>
      </c>
      <c r="F647" s="65">
        <f t="shared" si="25"/>
        <v>0</v>
      </c>
      <c r="G647" s="403"/>
    </row>
    <row r="648" spans="1:7" ht="15.95" customHeight="1" x14ac:dyDescent="0.25"/>
    <row r="649" spans="1:7" ht="15.95" customHeight="1" x14ac:dyDescent="0.25">
      <c r="D649" s="56"/>
      <c r="E649" s="65" t="s">
        <v>116</v>
      </c>
      <c r="F649" s="65" t="s">
        <v>117</v>
      </c>
    </row>
    <row r="650" spans="1:7" ht="15.95" customHeight="1" x14ac:dyDescent="0.25">
      <c r="D650" s="404">
        <f>C636</f>
        <v>6115</v>
      </c>
      <c r="E650" s="405">
        <f>G635</f>
        <v>0</v>
      </c>
      <c r="F650" s="405">
        <f>E647</f>
        <v>0</v>
      </c>
    </row>
    <row r="651" spans="1:7" x14ac:dyDescent="0.25">
      <c r="D651" s="392"/>
      <c r="E651" s="393"/>
      <c r="F651" s="393"/>
    </row>
    <row r="652" spans="1:7" x14ac:dyDescent="0.25">
      <c r="D652" s="392"/>
      <c r="E652" s="393"/>
      <c r="F652" s="393"/>
    </row>
    <row r="653" spans="1:7" x14ac:dyDescent="0.25">
      <c r="D653" s="392"/>
      <c r="E653" s="393"/>
      <c r="F653" s="393"/>
    </row>
    <row r="654" spans="1:7" x14ac:dyDescent="0.25">
      <c r="D654" s="392"/>
      <c r="E654" s="393"/>
      <c r="F654" s="393"/>
    </row>
    <row r="655" spans="1:7" x14ac:dyDescent="0.25">
      <c r="D655" s="392"/>
      <c r="E655" s="393"/>
      <c r="F655" s="393"/>
    </row>
    <row r="656" spans="1:7" x14ac:dyDescent="0.25">
      <c r="D656" s="392"/>
      <c r="E656" s="393"/>
      <c r="F656" s="393"/>
    </row>
    <row r="657" spans="4:6" x14ac:dyDescent="0.25">
      <c r="D657" s="392"/>
      <c r="E657" s="393"/>
      <c r="F657" s="393"/>
    </row>
    <row r="658" spans="4:6" x14ac:dyDescent="0.25">
      <c r="D658" s="392"/>
      <c r="E658" s="393"/>
      <c r="F658" s="393"/>
    </row>
    <row r="659" spans="4:6" x14ac:dyDescent="0.25">
      <c r="D659" s="392"/>
      <c r="E659" s="393"/>
      <c r="F659" s="393"/>
    </row>
    <row r="660" spans="4:6" x14ac:dyDescent="0.25">
      <c r="D660" s="392"/>
      <c r="E660" s="393"/>
      <c r="F660" s="393"/>
    </row>
    <row r="661" spans="4:6" x14ac:dyDescent="0.25">
      <c r="D661" s="392"/>
      <c r="E661" s="393"/>
      <c r="F661" s="393"/>
    </row>
    <row r="662" spans="4:6" x14ac:dyDescent="0.25">
      <c r="D662" s="392"/>
      <c r="E662" s="393"/>
      <c r="F662" s="393"/>
    </row>
    <row r="663" spans="4:6" x14ac:dyDescent="0.25">
      <c r="D663" s="392"/>
      <c r="E663" s="393"/>
      <c r="F663" s="393"/>
    </row>
    <row r="664" spans="4:6" x14ac:dyDescent="0.25">
      <c r="D664" s="392"/>
      <c r="E664" s="393"/>
      <c r="F664" s="393"/>
    </row>
    <row r="665" spans="4:6" x14ac:dyDescent="0.25">
      <c r="D665" s="392"/>
      <c r="E665" s="393"/>
      <c r="F665" s="393"/>
    </row>
    <row r="666" spans="4:6" x14ac:dyDescent="0.25">
      <c r="D666" s="392"/>
      <c r="E666" s="393"/>
      <c r="F666" s="393"/>
    </row>
    <row r="667" spans="4:6" x14ac:dyDescent="0.25">
      <c r="D667" s="392"/>
      <c r="E667" s="393"/>
      <c r="F667" s="393"/>
    </row>
    <row r="668" spans="4:6" x14ac:dyDescent="0.25">
      <c r="D668" s="392"/>
      <c r="E668" s="393"/>
      <c r="F668" s="393"/>
    </row>
    <row r="669" spans="4:6" x14ac:dyDescent="0.25">
      <c r="D669" s="392"/>
      <c r="E669" s="393"/>
      <c r="F669" s="393"/>
    </row>
    <row r="670" spans="4:6" x14ac:dyDescent="0.25">
      <c r="D670" s="392"/>
      <c r="E670" s="393"/>
      <c r="F670" s="393"/>
    </row>
    <row r="671" spans="4:6" x14ac:dyDescent="0.25">
      <c r="D671" s="392"/>
      <c r="E671" s="393"/>
      <c r="F671" s="393"/>
    </row>
    <row r="672" spans="4:6" x14ac:dyDescent="0.25">
      <c r="D672" s="392"/>
      <c r="E672" s="393"/>
      <c r="F672" s="393"/>
    </row>
    <row r="673" spans="4:6" x14ac:dyDescent="0.25">
      <c r="D673" s="392"/>
      <c r="E673" s="393"/>
      <c r="F673" s="393"/>
    </row>
    <row r="674" spans="4:6" x14ac:dyDescent="0.25">
      <c r="D674" s="392"/>
      <c r="E674" s="393"/>
      <c r="F674" s="393"/>
    </row>
    <row r="675" spans="4:6" x14ac:dyDescent="0.25">
      <c r="D675" s="392"/>
      <c r="E675" s="393"/>
      <c r="F675" s="393"/>
    </row>
    <row r="676" spans="4:6" x14ac:dyDescent="0.25">
      <c r="D676" s="392"/>
      <c r="E676" s="393"/>
      <c r="F676" s="393"/>
    </row>
    <row r="677" spans="4:6" x14ac:dyDescent="0.25">
      <c r="D677" s="392"/>
      <c r="E677" s="393"/>
      <c r="F677" s="393"/>
    </row>
    <row r="678" spans="4:6" x14ac:dyDescent="0.25">
      <c r="D678" s="392"/>
      <c r="E678" s="393"/>
      <c r="F678" s="393"/>
    </row>
    <row r="679" spans="4:6" x14ac:dyDescent="0.25">
      <c r="D679" s="392"/>
      <c r="E679" s="393"/>
      <c r="F679" s="393"/>
    </row>
    <row r="680" spans="4:6" x14ac:dyDescent="0.25">
      <c r="D680" s="392"/>
      <c r="E680" s="393"/>
      <c r="F680" s="393"/>
    </row>
    <row r="681" spans="4:6" x14ac:dyDescent="0.25">
      <c r="D681" s="392"/>
      <c r="E681" s="393"/>
      <c r="F681" s="393"/>
    </row>
    <row r="682" spans="4:6" x14ac:dyDescent="0.25">
      <c r="D682" s="392"/>
      <c r="E682" s="393"/>
      <c r="F682" s="393"/>
    </row>
    <row r="683" spans="4:6" x14ac:dyDescent="0.25">
      <c r="D683" s="392"/>
      <c r="E683" s="393"/>
      <c r="F683" s="393"/>
    </row>
    <row r="684" spans="4:6" x14ac:dyDescent="0.25">
      <c r="D684" s="392"/>
      <c r="E684" s="393"/>
      <c r="F684" s="393"/>
    </row>
    <row r="685" spans="4:6" x14ac:dyDescent="0.25">
      <c r="D685" s="392"/>
      <c r="E685" s="393"/>
      <c r="F685" s="393"/>
    </row>
    <row r="686" spans="4:6" x14ac:dyDescent="0.25">
      <c r="D686" s="392"/>
      <c r="E686" s="393"/>
      <c r="F686" s="393"/>
    </row>
    <row r="687" spans="4:6" x14ac:dyDescent="0.25">
      <c r="D687" s="392"/>
      <c r="E687" s="393"/>
      <c r="F687" s="393"/>
    </row>
    <row r="689" spans="1:7" s="312" customFormat="1" ht="15.95" customHeight="1" x14ac:dyDescent="0.25">
      <c r="A689" s="381" t="s">
        <v>102</v>
      </c>
      <c r="B689" s="411"/>
      <c r="C689" s="369" t="str">
        <f>Budget!$A$86</f>
        <v>A</v>
      </c>
      <c r="D689" s="189"/>
      <c r="E689" s="381" t="s">
        <v>103</v>
      </c>
      <c r="F689" s="414"/>
      <c r="G689" s="190">
        <f>Budget!F110</f>
        <v>395000</v>
      </c>
    </row>
    <row r="690" spans="1:7" s="312" customFormat="1" ht="15.95" customHeight="1" x14ac:dyDescent="0.25">
      <c r="A690" s="381" t="str">
        <f>Budget!$B$89</f>
        <v>CP</v>
      </c>
      <c r="B690" s="411"/>
      <c r="C690" s="369">
        <f>Budget!$B$99</f>
        <v>61</v>
      </c>
      <c r="D690" s="189"/>
      <c r="E690" s="381" t="s">
        <v>104</v>
      </c>
      <c r="F690" s="414"/>
      <c r="G690" s="190">
        <f>IF(CB!H110&gt;0,CB!H110,-CB!I110)</f>
        <v>0</v>
      </c>
    </row>
    <row r="691" spans="1:7" s="312" customFormat="1" ht="15.95" customHeight="1" x14ac:dyDescent="0.25">
      <c r="A691" s="381" t="str">
        <f>Budget!$C$89</f>
        <v>CD</v>
      </c>
      <c r="B691" s="411"/>
      <c r="C691" s="369">
        <f>Budget!$C$104</f>
        <v>611</v>
      </c>
      <c r="D691" s="189"/>
      <c r="E691" s="381" t="s">
        <v>105</v>
      </c>
      <c r="F691" s="414"/>
      <c r="G691" s="190">
        <f>SUM(G689:G690)</f>
        <v>395000</v>
      </c>
    </row>
    <row r="692" spans="1:7" s="312" customFormat="1" ht="15.95" customHeight="1" x14ac:dyDescent="0.25">
      <c r="A692" s="381" t="str">
        <f>Budget!$D$89</f>
        <v>SC</v>
      </c>
      <c r="B692" s="411"/>
      <c r="C692" s="369">
        <f>Budget!D110</f>
        <v>6117</v>
      </c>
      <c r="D692" s="189"/>
      <c r="E692" s="189"/>
      <c r="F692" s="189"/>
      <c r="G692" s="189"/>
    </row>
    <row r="693" spans="1:7" s="312" customFormat="1" ht="15.95" customHeight="1" x14ac:dyDescent="0.25">
      <c r="A693" s="359"/>
      <c r="B693" s="189"/>
      <c r="C693" s="373"/>
      <c r="D693" s="189"/>
      <c r="E693" s="189"/>
      <c r="F693" s="189"/>
      <c r="G693" s="189"/>
    </row>
    <row r="694" spans="1:7" s="312" customFormat="1" ht="15.95" customHeight="1" x14ac:dyDescent="0.25">
      <c r="A694" s="385" t="s">
        <v>246</v>
      </c>
      <c r="B694" s="353"/>
      <c r="C694" s="372" t="str">
        <f>Budget!E110</f>
        <v>Frais de cartes scolaires + photo BEPC</v>
      </c>
      <c r="D694" s="357"/>
      <c r="E694" s="357"/>
      <c r="F694" s="189"/>
      <c r="G694" s="189"/>
    </row>
    <row r="695" spans="1:7" ht="30" customHeight="1" x14ac:dyDescent="0.25">
      <c r="A695" s="54" t="s">
        <v>106</v>
      </c>
      <c r="B695" s="59" t="s">
        <v>137</v>
      </c>
      <c r="C695" s="397" t="s">
        <v>118</v>
      </c>
      <c r="D695" s="65" t="s">
        <v>109</v>
      </c>
      <c r="E695" s="59" t="s">
        <v>110</v>
      </c>
      <c r="F695" s="59" t="s">
        <v>113</v>
      </c>
      <c r="G695" s="65" t="s">
        <v>112</v>
      </c>
    </row>
    <row r="696" spans="1:7" ht="21.75" customHeight="1" x14ac:dyDescent="0.25">
      <c r="A696" s="11"/>
      <c r="B696" s="552"/>
      <c r="C696" s="459"/>
      <c r="D696" s="66"/>
      <c r="E696" s="65">
        <f>D696</f>
        <v>0</v>
      </c>
      <c r="F696" s="65">
        <f>G691-E696</f>
        <v>395000</v>
      </c>
      <c r="G696" s="403"/>
    </row>
    <row r="697" spans="1:7" ht="15.95" customHeight="1" x14ac:dyDescent="0.25">
      <c r="A697" s="11"/>
      <c r="B697" s="552"/>
      <c r="C697" s="459"/>
      <c r="D697" s="66"/>
      <c r="E697" s="65">
        <f>SUM(E696,D697)</f>
        <v>0</v>
      </c>
      <c r="F697" s="65">
        <f>F696-D697</f>
        <v>395000</v>
      </c>
      <c r="G697" s="403"/>
    </row>
    <row r="698" spans="1:7" ht="15.95" customHeight="1" x14ac:dyDescent="0.25">
      <c r="A698" s="552"/>
      <c r="B698" s="552"/>
      <c r="C698" s="459"/>
      <c r="D698" s="66"/>
      <c r="E698" s="65">
        <f t="shared" ref="E698:E699" si="26">SUM(E697,D698)</f>
        <v>0</v>
      </c>
      <c r="F698" s="65">
        <f t="shared" ref="F698:F699" si="27">F697-D698</f>
        <v>395000</v>
      </c>
      <c r="G698" s="403"/>
    </row>
    <row r="699" spans="1:7" ht="15.95" customHeight="1" x14ac:dyDescent="0.25">
      <c r="A699" s="552"/>
      <c r="B699" s="552"/>
      <c r="C699" s="459"/>
      <c r="D699" s="66"/>
      <c r="E699" s="65">
        <f t="shared" si="26"/>
        <v>0</v>
      </c>
      <c r="F699" s="65">
        <f t="shared" si="27"/>
        <v>395000</v>
      </c>
      <c r="G699" s="403"/>
    </row>
    <row r="700" spans="1:7" ht="15.95" customHeight="1" x14ac:dyDescent="0.25">
      <c r="A700" s="552"/>
      <c r="B700" s="552"/>
      <c r="C700" s="459"/>
      <c r="D700" s="66"/>
      <c r="E700" s="65">
        <f t="shared" ref="E700" si="28">SUM(E699,D700)</f>
        <v>0</v>
      </c>
      <c r="F700" s="65">
        <f t="shared" ref="F700" si="29">F699-D700</f>
        <v>395000</v>
      </c>
      <c r="G700" s="403"/>
    </row>
    <row r="701" spans="1:7" ht="15.95" customHeight="1" x14ac:dyDescent="0.25"/>
    <row r="702" spans="1:7" ht="15.95" customHeight="1" x14ac:dyDescent="0.25">
      <c r="D702" s="56"/>
      <c r="E702" s="416" t="s">
        <v>116</v>
      </c>
      <c r="F702" s="65" t="s">
        <v>117</v>
      </c>
    </row>
    <row r="703" spans="1:7" ht="15.95" customHeight="1" x14ac:dyDescent="0.25">
      <c r="D703" s="404">
        <f>C692</f>
        <v>6117</v>
      </c>
      <c r="E703" s="417">
        <f>G691</f>
        <v>395000</v>
      </c>
      <c r="F703" s="405">
        <f>E700</f>
        <v>0</v>
      </c>
    </row>
    <row r="704" spans="1:7" ht="15.95" customHeight="1" x14ac:dyDescent="0.25">
      <c r="D704" s="409"/>
      <c r="E704" s="393"/>
      <c r="F704" s="393"/>
    </row>
    <row r="705" spans="4:6" ht="15.95" customHeight="1" x14ac:dyDescent="0.25">
      <c r="D705" s="409"/>
      <c r="E705" s="393"/>
      <c r="F705" s="393"/>
    </row>
    <row r="706" spans="4:6" ht="15.95" customHeight="1" x14ac:dyDescent="0.25">
      <c r="D706" s="409"/>
      <c r="E706" s="393"/>
      <c r="F706" s="393"/>
    </row>
    <row r="707" spans="4:6" ht="15.95" customHeight="1" x14ac:dyDescent="0.25">
      <c r="D707" s="409"/>
      <c r="E707" s="393"/>
      <c r="F707" s="393"/>
    </row>
    <row r="708" spans="4:6" ht="15.95" customHeight="1" x14ac:dyDescent="0.25">
      <c r="D708" s="409"/>
      <c r="E708" s="393"/>
      <c r="F708" s="393"/>
    </row>
    <row r="709" spans="4:6" ht="15.95" customHeight="1" x14ac:dyDescent="0.25">
      <c r="D709" s="409"/>
      <c r="E709" s="393"/>
      <c r="F709" s="393"/>
    </row>
    <row r="710" spans="4:6" ht="15.95" customHeight="1" x14ac:dyDescent="0.25">
      <c r="D710" s="409"/>
      <c r="E710" s="393"/>
      <c r="F710" s="393"/>
    </row>
    <row r="711" spans="4:6" ht="15.95" customHeight="1" x14ac:dyDescent="0.25">
      <c r="D711" s="409"/>
      <c r="E711" s="393"/>
      <c r="F711" s="393"/>
    </row>
    <row r="712" spans="4:6" ht="15.95" customHeight="1" x14ac:dyDescent="0.25">
      <c r="D712" s="409"/>
      <c r="E712" s="393"/>
      <c r="F712" s="393"/>
    </row>
    <row r="713" spans="4:6" ht="15.95" customHeight="1" x14ac:dyDescent="0.25">
      <c r="D713" s="409"/>
      <c r="E713" s="393"/>
      <c r="F713" s="393"/>
    </row>
    <row r="714" spans="4:6" ht="15.95" customHeight="1" x14ac:dyDescent="0.25">
      <c r="D714" s="409"/>
      <c r="E714" s="393"/>
      <c r="F714" s="393"/>
    </row>
    <row r="715" spans="4:6" ht="15.95" customHeight="1" x14ac:dyDescent="0.25">
      <c r="D715" s="409"/>
      <c r="E715" s="393"/>
      <c r="F715" s="393"/>
    </row>
    <row r="716" spans="4:6" ht="15.95" customHeight="1" x14ac:dyDescent="0.25">
      <c r="D716" s="409"/>
      <c r="E716" s="393"/>
      <c r="F716" s="393"/>
    </row>
    <row r="717" spans="4:6" ht="15.95" customHeight="1" x14ac:dyDescent="0.25">
      <c r="D717" s="409"/>
      <c r="E717" s="393"/>
      <c r="F717" s="393"/>
    </row>
    <row r="718" spans="4:6" ht="15.95" customHeight="1" x14ac:dyDescent="0.25">
      <c r="D718" s="409"/>
      <c r="E718" s="393"/>
      <c r="F718" s="393"/>
    </row>
    <row r="719" spans="4:6" ht="15.95" customHeight="1" x14ac:dyDescent="0.25">
      <c r="D719" s="409"/>
      <c r="E719" s="393"/>
      <c r="F719" s="393"/>
    </row>
    <row r="720" spans="4:6" ht="15.95" customHeight="1" x14ac:dyDescent="0.25">
      <c r="D720" s="409"/>
      <c r="E720" s="393"/>
      <c r="F720" s="393"/>
    </row>
    <row r="721" spans="1:7" ht="15.95" customHeight="1" x14ac:dyDescent="0.25">
      <c r="D721" s="409"/>
      <c r="E721" s="393"/>
      <c r="F721" s="393"/>
    </row>
    <row r="722" spans="1:7" ht="15.95" customHeight="1" x14ac:dyDescent="0.25">
      <c r="D722" s="409"/>
      <c r="E722" s="393"/>
      <c r="F722" s="393"/>
    </row>
    <row r="723" spans="1:7" ht="15.95" customHeight="1" x14ac:dyDescent="0.25">
      <c r="D723" s="409"/>
      <c r="E723" s="393"/>
      <c r="F723" s="393"/>
    </row>
    <row r="724" spans="1:7" ht="15.95" customHeight="1" x14ac:dyDescent="0.25">
      <c r="D724" s="409"/>
      <c r="E724" s="393"/>
      <c r="F724" s="393"/>
    </row>
    <row r="725" spans="1:7" ht="15.95" customHeight="1" x14ac:dyDescent="0.25">
      <c r="D725" s="409"/>
      <c r="E725" s="393"/>
      <c r="F725" s="393"/>
    </row>
    <row r="726" spans="1:7" ht="15.95" customHeight="1" x14ac:dyDescent="0.25">
      <c r="D726" s="409"/>
      <c r="E726" s="393"/>
      <c r="F726" s="393"/>
    </row>
    <row r="727" spans="1:7" ht="15.95" customHeight="1" x14ac:dyDescent="0.25">
      <c r="D727" s="409"/>
      <c r="E727" s="393"/>
      <c r="F727" s="393"/>
    </row>
    <row r="728" spans="1:7" ht="15.95" customHeight="1" x14ac:dyDescent="0.25">
      <c r="D728" s="409"/>
      <c r="E728" s="393"/>
      <c r="F728" s="393"/>
    </row>
    <row r="729" spans="1:7" ht="15.95" customHeight="1" x14ac:dyDescent="0.25">
      <c r="D729" s="409"/>
      <c r="E729" s="393"/>
      <c r="F729" s="393"/>
    </row>
    <row r="730" spans="1:7" ht="15.95" customHeight="1" x14ac:dyDescent="0.25">
      <c r="D730" s="409"/>
      <c r="E730" s="393"/>
      <c r="F730" s="393"/>
    </row>
    <row r="731" spans="1:7" ht="15.95" customHeight="1" x14ac:dyDescent="0.25">
      <c r="D731" s="409"/>
      <c r="E731" s="393"/>
      <c r="F731" s="393"/>
    </row>
    <row r="732" spans="1:7" ht="15.95" customHeight="1" x14ac:dyDescent="0.25">
      <c r="D732" s="409"/>
      <c r="E732" s="393"/>
      <c r="F732" s="393"/>
    </row>
    <row r="733" spans="1:7" ht="15.95" customHeight="1" x14ac:dyDescent="0.25">
      <c r="D733" s="409"/>
      <c r="E733" s="393"/>
      <c r="F733" s="393"/>
    </row>
    <row r="734" spans="1:7" ht="15.95" customHeight="1" x14ac:dyDescent="0.25">
      <c r="D734" s="409"/>
      <c r="E734" s="393"/>
      <c r="F734" s="393"/>
    </row>
    <row r="735" spans="1:7" s="312" customFormat="1" ht="15.95" customHeight="1" x14ac:dyDescent="0.25">
      <c r="A735" s="381" t="s">
        <v>102</v>
      </c>
      <c r="B735" s="411"/>
      <c r="C735" s="369" t="str">
        <f>Budget!$A$86</f>
        <v>A</v>
      </c>
      <c r="D735" s="189"/>
      <c r="E735" s="381" t="s">
        <v>103</v>
      </c>
      <c r="F735" s="414"/>
      <c r="G735" s="190">
        <f>Budget!F111</f>
        <v>0</v>
      </c>
    </row>
    <row r="736" spans="1:7" s="312" customFormat="1" ht="15.95" customHeight="1" x14ac:dyDescent="0.25">
      <c r="A736" s="381" t="str">
        <f>Budget!$B$89</f>
        <v>CP</v>
      </c>
      <c r="B736" s="411"/>
      <c r="C736" s="369">
        <f>Budget!$B$99</f>
        <v>61</v>
      </c>
      <c r="D736" s="189"/>
      <c r="E736" s="381" t="s">
        <v>104</v>
      </c>
      <c r="F736" s="414"/>
      <c r="G736" s="190">
        <f>IF(CB!H111&gt;0,CB!H111,-CB!I111)</f>
        <v>0</v>
      </c>
    </row>
    <row r="737" spans="1:7" s="312" customFormat="1" ht="15.95" customHeight="1" x14ac:dyDescent="0.25">
      <c r="A737" s="381" t="str">
        <f>Budget!$C$89</f>
        <v>CD</v>
      </c>
      <c r="B737" s="411"/>
      <c r="C737" s="369">
        <f>Budget!$C$104</f>
        <v>611</v>
      </c>
      <c r="D737" s="189"/>
      <c r="E737" s="381" t="s">
        <v>105</v>
      </c>
      <c r="F737" s="414"/>
      <c r="G737" s="190">
        <f>SUM(G735:G736)</f>
        <v>0</v>
      </c>
    </row>
    <row r="738" spans="1:7" s="312" customFormat="1" ht="15.95" customHeight="1" x14ac:dyDescent="0.25">
      <c r="A738" s="381" t="str">
        <f>Budget!$D$89</f>
        <v>SC</v>
      </c>
      <c r="B738" s="411"/>
      <c r="C738" s="369">
        <f>Budget!D111</f>
        <v>6118</v>
      </c>
      <c r="D738" s="189"/>
      <c r="E738" s="189"/>
      <c r="F738" s="189"/>
      <c r="G738" s="189"/>
    </row>
    <row r="739" spans="1:7" s="312" customFormat="1" ht="15.95" customHeight="1" x14ac:dyDescent="0.25">
      <c r="A739" s="359"/>
      <c r="B739" s="189"/>
      <c r="C739" s="373"/>
      <c r="D739" s="189"/>
      <c r="E739" s="189"/>
      <c r="F739" s="189"/>
      <c r="G739" s="189"/>
    </row>
    <row r="740" spans="1:7" s="312" customFormat="1" ht="15.95" customHeight="1" x14ac:dyDescent="0.25">
      <c r="A740" s="385" t="s">
        <v>246</v>
      </c>
      <c r="B740" s="385"/>
      <c r="C740" s="372" t="str">
        <f>Budget!E111</f>
        <v>Autre matériel pédagogique non amortissable : Equipement en matériel didactique</v>
      </c>
      <c r="D740" s="357"/>
      <c r="E740" s="357"/>
      <c r="F740" s="189"/>
      <c r="G740" s="189"/>
    </row>
    <row r="741" spans="1:7" ht="30" customHeight="1" x14ac:dyDescent="0.25">
      <c r="A741" s="54" t="s">
        <v>106</v>
      </c>
      <c r="B741" s="59" t="s">
        <v>137</v>
      </c>
      <c r="C741" s="397" t="s">
        <v>118</v>
      </c>
      <c r="D741" s="65" t="s">
        <v>109</v>
      </c>
      <c r="E741" s="59" t="s">
        <v>110</v>
      </c>
      <c r="F741" s="59" t="s">
        <v>113</v>
      </c>
      <c r="G741" s="65" t="s">
        <v>112</v>
      </c>
    </row>
    <row r="742" spans="1:7" ht="15.95" customHeight="1" x14ac:dyDescent="0.25">
      <c r="A742" s="552"/>
      <c r="B742" s="552"/>
      <c r="C742" s="459"/>
      <c r="D742" s="66"/>
      <c r="E742" s="65">
        <f>D742</f>
        <v>0</v>
      </c>
      <c r="F742" s="65">
        <f>G737-E742</f>
        <v>0</v>
      </c>
      <c r="G742" s="403"/>
    </row>
    <row r="743" spans="1:7" ht="15.95" customHeight="1" x14ac:dyDescent="0.25">
      <c r="A743" s="552"/>
      <c r="B743" s="552"/>
      <c r="C743" s="459"/>
      <c r="D743" s="66"/>
      <c r="E743" s="65">
        <f>SUM(E742,D743)</f>
        <v>0</v>
      </c>
      <c r="F743" s="65">
        <f>F742-D743</f>
        <v>0</v>
      </c>
      <c r="G743" s="403"/>
    </row>
    <row r="744" spans="1:7" ht="15.95" customHeight="1" x14ac:dyDescent="0.25">
      <c r="A744" s="552"/>
      <c r="B744" s="552"/>
      <c r="C744" s="459"/>
      <c r="D744" s="66"/>
      <c r="E744" s="65">
        <f t="shared" ref="E744:E747" si="30">SUM(E743,D744)</f>
        <v>0</v>
      </c>
      <c r="F744" s="65">
        <f t="shared" ref="F744:F747" si="31">F743-D744</f>
        <v>0</v>
      </c>
      <c r="G744" s="403"/>
    </row>
    <row r="745" spans="1:7" ht="15.95" customHeight="1" x14ac:dyDescent="0.25">
      <c r="A745" s="552"/>
      <c r="B745" s="552"/>
      <c r="C745" s="459"/>
      <c r="D745" s="66"/>
      <c r="E745" s="65">
        <f t="shared" si="30"/>
        <v>0</v>
      </c>
      <c r="F745" s="65">
        <f t="shared" si="31"/>
        <v>0</v>
      </c>
      <c r="G745" s="403"/>
    </row>
    <row r="746" spans="1:7" ht="15.95" customHeight="1" x14ac:dyDescent="0.25">
      <c r="A746" s="552"/>
      <c r="B746" s="552"/>
      <c r="C746" s="459"/>
      <c r="D746" s="66"/>
      <c r="E746" s="65">
        <f t="shared" si="30"/>
        <v>0</v>
      </c>
      <c r="F746" s="65">
        <f t="shared" si="31"/>
        <v>0</v>
      </c>
      <c r="G746" s="403"/>
    </row>
    <row r="747" spans="1:7" ht="15.95" customHeight="1" x14ac:dyDescent="0.25">
      <c r="A747" s="552"/>
      <c r="B747" s="552"/>
      <c r="C747" s="459"/>
      <c r="D747" s="66"/>
      <c r="E747" s="65">
        <f t="shared" si="30"/>
        <v>0</v>
      </c>
      <c r="F747" s="65">
        <f t="shared" si="31"/>
        <v>0</v>
      </c>
      <c r="G747" s="403"/>
    </row>
    <row r="748" spans="1:7" ht="15.95" customHeight="1" x14ac:dyDescent="0.25"/>
    <row r="749" spans="1:7" ht="15.95" customHeight="1" x14ac:dyDescent="0.25">
      <c r="D749" s="56"/>
      <c r="E749" s="416" t="s">
        <v>116</v>
      </c>
      <c r="F749" s="65" t="s">
        <v>117</v>
      </c>
    </row>
    <row r="750" spans="1:7" ht="15.95" customHeight="1" x14ac:dyDescent="0.25">
      <c r="D750" s="404">
        <f>C738</f>
        <v>6118</v>
      </c>
      <c r="E750" s="417">
        <f>G737</f>
        <v>0</v>
      </c>
      <c r="F750" s="405">
        <f>E747</f>
        <v>0</v>
      </c>
    </row>
    <row r="751" spans="1:7" ht="15.95" customHeight="1" x14ac:dyDescent="0.25">
      <c r="D751" s="404">
        <f>C737</f>
        <v>611</v>
      </c>
      <c r="E751" s="417">
        <f>SUM(E454,E503,E547,E597,E650,E703,E750)</f>
        <v>395000</v>
      </c>
      <c r="F751" s="405">
        <f>SUM(F454,F503,F547,F597,F650,F703,F750)</f>
        <v>0</v>
      </c>
    </row>
    <row r="752" spans="1:7" ht="15.95" customHeight="1" x14ac:dyDescent="0.25">
      <c r="D752" s="404">
        <f>C736</f>
        <v>61</v>
      </c>
      <c r="E752" s="405">
        <f>SUM(E419,E751)</f>
        <v>1625000</v>
      </c>
      <c r="F752" s="405">
        <f>SUM(F419,F751)</f>
        <v>0</v>
      </c>
    </row>
    <row r="753" spans="4:6" ht="15.95" customHeight="1" x14ac:dyDescent="0.25">
      <c r="D753" s="409"/>
      <c r="E753" s="393"/>
      <c r="F753" s="393"/>
    </row>
    <row r="754" spans="4:6" ht="15.95" customHeight="1" x14ac:dyDescent="0.25">
      <c r="D754" s="409"/>
      <c r="E754" s="393"/>
      <c r="F754" s="393"/>
    </row>
    <row r="755" spans="4:6" ht="15.95" customHeight="1" x14ac:dyDescent="0.25">
      <c r="D755" s="409"/>
      <c r="E755" s="393"/>
      <c r="F755" s="393"/>
    </row>
    <row r="756" spans="4:6" ht="15.95" customHeight="1" x14ac:dyDescent="0.25">
      <c r="D756" s="409"/>
      <c r="E756" s="393"/>
      <c r="F756" s="393"/>
    </row>
    <row r="757" spans="4:6" ht="15.95" customHeight="1" x14ac:dyDescent="0.25">
      <c r="D757" s="409"/>
      <c r="E757" s="393"/>
      <c r="F757" s="393"/>
    </row>
    <row r="758" spans="4:6" ht="15.95" customHeight="1" x14ac:dyDescent="0.25">
      <c r="D758" s="409"/>
      <c r="E758" s="393"/>
      <c r="F758" s="393"/>
    </row>
    <row r="759" spans="4:6" ht="15.95" customHeight="1" x14ac:dyDescent="0.25">
      <c r="D759" s="409"/>
      <c r="E759" s="393"/>
      <c r="F759" s="393"/>
    </row>
    <row r="760" spans="4:6" ht="15.95" customHeight="1" x14ac:dyDescent="0.25">
      <c r="D760" s="409"/>
      <c r="E760" s="393"/>
      <c r="F760" s="393"/>
    </row>
    <row r="761" spans="4:6" ht="15.95" customHeight="1" x14ac:dyDescent="0.25">
      <c r="D761" s="409"/>
      <c r="E761" s="393"/>
      <c r="F761" s="393"/>
    </row>
    <row r="762" spans="4:6" ht="15.95" customHeight="1" x14ac:dyDescent="0.25">
      <c r="D762" s="409"/>
      <c r="E762" s="393"/>
      <c r="F762" s="393"/>
    </row>
    <row r="763" spans="4:6" ht="15.95" customHeight="1" x14ac:dyDescent="0.25">
      <c r="D763" s="409"/>
      <c r="E763" s="393"/>
      <c r="F763" s="393"/>
    </row>
    <row r="764" spans="4:6" ht="15.95" customHeight="1" x14ac:dyDescent="0.25">
      <c r="D764" s="409"/>
      <c r="E764" s="393"/>
      <c r="F764" s="393"/>
    </row>
    <row r="765" spans="4:6" ht="15.95" customHeight="1" x14ac:dyDescent="0.25">
      <c r="D765" s="409"/>
      <c r="E765" s="393"/>
      <c r="F765" s="393"/>
    </row>
    <row r="766" spans="4:6" ht="15.95" customHeight="1" x14ac:dyDescent="0.25">
      <c r="D766" s="409"/>
      <c r="E766" s="393"/>
      <c r="F766" s="393"/>
    </row>
    <row r="767" spans="4:6" ht="15.95" customHeight="1" x14ac:dyDescent="0.25">
      <c r="D767" s="409"/>
      <c r="E767" s="393"/>
      <c r="F767" s="393"/>
    </row>
    <row r="768" spans="4:6" ht="15.95" customHeight="1" x14ac:dyDescent="0.25">
      <c r="D768" s="409"/>
      <c r="E768" s="393"/>
      <c r="F768" s="393"/>
    </row>
    <row r="769" spans="1:7" ht="15.95" customHeight="1" x14ac:dyDescent="0.25">
      <c r="D769" s="409"/>
      <c r="E769" s="393"/>
      <c r="F769" s="393"/>
    </row>
    <row r="770" spans="1:7" ht="15.95" customHeight="1" x14ac:dyDescent="0.25">
      <c r="D770" s="409"/>
      <c r="E770" s="393"/>
      <c r="F770" s="393"/>
    </row>
    <row r="771" spans="1:7" ht="15.95" customHeight="1" x14ac:dyDescent="0.25">
      <c r="D771" s="409"/>
      <c r="E771" s="393"/>
      <c r="F771" s="393"/>
    </row>
    <row r="772" spans="1:7" ht="15.95" customHeight="1" x14ac:dyDescent="0.25">
      <c r="D772" s="409"/>
      <c r="E772" s="393"/>
      <c r="F772" s="393"/>
    </row>
    <row r="773" spans="1:7" ht="15.95" customHeight="1" x14ac:dyDescent="0.25">
      <c r="D773" s="409"/>
      <c r="E773" s="393"/>
      <c r="F773" s="393"/>
    </row>
    <row r="774" spans="1:7" ht="15.95" customHeight="1" x14ac:dyDescent="0.25">
      <c r="D774" s="409"/>
      <c r="E774" s="393"/>
      <c r="F774" s="393"/>
    </row>
    <row r="775" spans="1:7" ht="15.95" customHeight="1" x14ac:dyDescent="0.25">
      <c r="D775" s="409"/>
      <c r="E775" s="393"/>
      <c r="F775" s="393"/>
    </row>
    <row r="776" spans="1:7" x14ac:dyDescent="0.25">
      <c r="D776" s="392"/>
      <c r="E776" s="393"/>
      <c r="F776" s="393"/>
    </row>
    <row r="777" spans="1:7" x14ac:dyDescent="0.25">
      <c r="D777" s="392"/>
      <c r="E777" s="393"/>
      <c r="F777" s="393"/>
    </row>
    <row r="778" spans="1:7" x14ac:dyDescent="0.25">
      <c r="D778" s="392"/>
      <c r="E778" s="393"/>
      <c r="F778" s="393"/>
    </row>
    <row r="779" spans="1:7" x14ac:dyDescent="0.25">
      <c r="D779" s="392"/>
      <c r="E779" s="393"/>
      <c r="F779" s="393"/>
    </row>
    <row r="780" spans="1:7" x14ac:dyDescent="0.25">
      <c r="D780" s="392"/>
      <c r="E780" s="393"/>
      <c r="F780" s="393"/>
    </row>
    <row r="783" spans="1:7" s="312" customFormat="1" ht="15.95" customHeight="1" x14ac:dyDescent="0.25">
      <c r="A783" s="381" t="s">
        <v>102</v>
      </c>
      <c r="B783" s="411"/>
      <c r="C783" s="369" t="str">
        <f>Budget!$A$86</f>
        <v>A</v>
      </c>
      <c r="D783" s="189"/>
      <c r="E783" s="381" t="s">
        <v>103</v>
      </c>
      <c r="F783" s="414"/>
      <c r="G783" s="190">
        <f>Budget!G114</f>
        <v>0</v>
      </c>
    </row>
    <row r="784" spans="1:7" s="312" customFormat="1" ht="15.95" customHeight="1" x14ac:dyDescent="0.25">
      <c r="A784" s="381" t="str">
        <f>Budget!$B$89</f>
        <v>CP</v>
      </c>
      <c r="B784" s="411"/>
      <c r="C784" s="369">
        <f>Budget!$B$113</f>
        <v>62</v>
      </c>
      <c r="D784" s="189"/>
      <c r="E784" s="381" t="s">
        <v>104</v>
      </c>
      <c r="F784" s="414"/>
      <c r="G784" s="190">
        <f>IF(CB!H114&gt;0,CB!H114,-CB!I114)</f>
        <v>0</v>
      </c>
    </row>
    <row r="785" spans="1:7" s="312" customFormat="1" ht="15.95" customHeight="1" x14ac:dyDescent="0.25">
      <c r="A785" s="381" t="str">
        <f>Budget!$C$89</f>
        <v>CD</v>
      </c>
      <c r="B785" s="411"/>
      <c r="C785" s="369">
        <f>Budget!$C$114</f>
        <v>621</v>
      </c>
      <c r="D785" s="189"/>
      <c r="E785" s="381" t="s">
        <v>105</v>
      </c>
      <c r="F785" s="414"/>
      <c r="G785" s="190">
        <f>SUM(G783:G784)</f>
        <v>0</v>
      </c>
    </row>
    <row r="786" spans="1:7" s="312" customFormat="1" ht="15.95" customHeight="1" x14ac:dyDescent="0.25">
      <c r="A786" s="381" t="str">
        <f>Budget!$D$89</f>
        <v>SC</v>
      </c>
      <c r="B786" s="411"/>
      <c r="C786" s="369"/>
      <c r="D786" s="189"/>
      <c r="E786" s="189"/>
      <c r="F786" s="189"/>
      <c r="G786" s="189"/>
    </row>
    <row r="787" spans="1:7" s="312" customFormat="1" ht="15.95" customHeight="1" x14ac:dyDescent="0.25">
      <c r="A787" s="359"/>
      <c r="B787" s="189"/>
      <c r="C787" s="373"/>
      <c r="D787" s="189"/>
      <c r="E787" s="189"/>
      <c r="F787" s="189"/>
      <c r="G787" s="189"/>
    </row>
    <row r="788" spans="1:7" s="312" customFormat="1" ht="15.95" customHeight="1" x14ac:dyDescent="0.25">
      <c r="A788" s="385" t="s">
        <v>173</v>
      </c>
      <c r="B788" s="357"/>
      <c r="C788" s="372" t="str">
        <f>Budget!D114</f>
        <v>Frais de mission pour sorties pédagogiques</v>
      </c>
      <c r="D788" s="357"/>
      <c r="E788" s="357"/>
      <c r="F788" s="189"/>
      <c r="G788" s="189"/>
    </row>
    <row r="789" spans="1:7" ht="30" customHeight="1" x14ac:dyDescent="0.25">
      <c r="A789" s="54" t="s">
        <v>106</v>
      </c>
      <c r="B789" s="59" t="s">
        <v>137</v>
      </c>
      <c r="C789" s="397" t="s">
        <v>118</v>
      </c>
      <c r="D789" s="65" t="s">
        <v>109</v>
      </c>
      <c r="E789" s="59" t="s">
        <v>110</v>
      </c>
      <c r="F789" s="59" t="s">
        <v>113</v>
      </c>
      <c r="G789" s="65" t="s">
        <v>112</v>
      </c>
    </row>
    <row r="790" spans="1:7" ht="15.95" customHeight="1" x14ac:dyDescent="0.25">
      <c r="A790" s="552"/>
      <c r="B790" s="552"/>
      <c r="C790" s="459"/>
      <c r="D790" s="66"/>
      <c r="E790" s="65">
        <f>D790</f>
        <v>0</v>
      </c>
      <c r="F790" s="65">
        <f>G785-E790</f>
        <v>0</v>
      </c>
      <c r="G790" s="403"/>
    </row>
    <row r="791" spans="1:7" ht="15.95" customHeight="1" x14ac:dyDescent="0.25">
      <c r="A791" s="552"/>
      <c r="B791" s="552"/>
      <c r="C791" s="459"/>
      <c r="D791" s="66"/>
      <c r="E791" s="65">
        <f>SUM(E790,D791)</f>
        <v>0</v>
      </c>
      <c r="F791" s="65">
        <f>F790-D791</f>
        <v>0</v>
      </c>
      <c r="G791" s="403"/>
    </row>
    <row r="792" spans="1:7" ht="15.95" customHeight="1" x14ac:dyDescent="0.25">
      <c r="A792" s="552"/>
      <c r="B792" s="552"/>
      <c r="C792" s="459"/>
      <c r="D792" s="66"/>
      <c r="E792" s="65">
        <f t="shared" ref="E792:E798" si="32">SUM(E791,D792)</f>
        <v>0</v>
      </c>
      <c r="F792" s="65">
        <f t="shared" ref="F792:F798" si="33">F791-D792</f>
        <v>0</v>
      </c>
      <c r="G792" s="403"/>
    </row>
    <row r="793" spans="1:7" ht="15.95" customHeight="1" x14ac:dyDescent="0.25">
      <c r="A793" s="552"/>
      <c r="B793" s="552"/>
      <c r="C793" s="459"/>
      <c r="D793" s="66"/>
      <c r="E793" s="65">
        <f t="shared" si="32"/>
        <v>0</v>
      </c>
      <c r="F793" s="65">
        <f t="shared" si="33"/>
        <v>0</v>
      </c>
      <c r="G793" s="403"/>
    </row>
    <row r="794" spans="1:7" ht="15.95" customHeight="1" x14ac:dyDescent="0.25">
      <c r="A794" s="552"/>
      <c r="B794" s="552"/>
      <c r="C794" s="459"/>
      <c r="D794" s="66"/>
      <c r="E794" s="65">
        <f t="shared" si="32"/>
        <v>0</v>
      </c>
      <c r="F794" s="65">
        <f t="shared" si="33"/>
        <v>0</v>
      </c>
      <c r="G794" s="403"/>
    </row>
    <row r="795" spans="1:7" ht="15.95" customHeight="1" x14ac:dyDescent="0.25">
      <c r="A795" s="552"/>
      <c r="B795" s="552"/>
      <c r="C795" s="459"/>
      <c r="D795" s="66"/>
      <c r="E795" s="65">
        <f t="shared" si="32"/>
        <v>0</v>
      </c>
      <c r="F795" s="65">
        <f t="shared" si="33"/>
        <v>0</v>
      </c>
      <c r="G795" s="403"/>
    </row>
    <row r="796" spans="1:7" ht="15.95" customHeight="1" x14ac:dyDescent="0.25">
      <c r="A796" s="552"/>
      <c r="B796" s="552"/>
      <c r="C796" s="459"/>
      <c r="D796" s="66"/>
      <c r="E796" s="65">
        <f t="shared" si="32"/>
        <v>0</v>
      </c>
      <c r="F796" s="65">
        <f t="shared" si="33"/>
        <v>0</v>
      </c>
      <c r="G796" s="403"/>
    </row>
    <row r="797" spans="1:7" ht="15.95" customHeight="1" x14ac:dyDescent="0.25">
      <c r="A797" s="552"/>
      <c r="B797" s="552"/>
      <c r="C797" s="459"/>
      <c r="D797" s="66"/>
      <c r="E797" s="65">
        <f t="shared" si="32"/>
        <v>0</v>
      </c>
      <c r="F797" s="65">
        <f t="shared" si="33"/>
        <v>0</v>
      </c>
      <c r="G797" s="403"/>
    </row>
    <row r="798" spans="1:7" ht="15.95" customHeight="1" x14ac:dyDescent="0.25">
      <c r="A798" s="552"/>
      <c r="B798" s="552"/>
      <c r="C798" s="459"/>
      <c r="D798" s="66"/>
      <c r="E798" s="65">
        <f t="shared" si="32"/>
        <v>0</v>
      </c>
      <c r="F798" s="65">
        <f t="shared" si="33"/>
        <v>0</v>
      </c>
      <c r="G798" s="403"/>
    </row>
    <row r="799" spans="1:7" ht="15.95" customHeight="1" x14ac:dyDescent="0.25"/>
    <row r="800" spans="1:7" ht="15.95" customHeight="1" x14ac:dyDescent="0.25">
      <c r="D800" s="56"/>
      <c r="E800" s="416" t="s">
        <v>116</v>
      </c>
      <c r="F800" s="65" t="s">
        <v>117</v>
      </c>
    </row>
    <row r="801" spans="4:6" ht="15.95" customHeight="1" x14ac:dyDescent="0.25">
      <c r="D801" s="404">
        <f>C785</f>
        <v>621</v>
      </c>
      <c r="E801" s="417">
        <f>G785</f>
        <v>0</v>
      </c>
      <c r="F801" s="405">
        <f>E798</f>
        <v>0</v>
      </c>
    </row>
    <row r="802" spans="4:6" ht="15.95" customHeight="1" x14ac:dyDescent="0.25">
      <c r="D802" s="409"/>
      <c r="E802" s="393"/>
      <c r="F802" s="393"/>
    </row>
    <row r="803" spans="4:6" ht="15.95" customHeight="1" x14ac:dyDescent="0.25">
      <c r="D803" s="409"/>
      <c r="E803" s="393"/>
      <c r="F803" s="393"/>
    </row>
    <row r="804" spans="4:6" ht="15.95" customHeight="1" x14ac:dyDescent="0.25">
      <c r="D804" s="409"/>
      <c r="E804" s="393"/>
      <c r="F804" s="393"/>
    </row>
    <row r="805" spans="4:6" ht="15.95" customHeight="1" x14ac:dyDescent="0.25">
      <c r="D805" s="409"/>
      <c r="E805" s="393"/>
      <c r="F805" s="393"/>
    </row>
    <row r="806" spans="4:6" ht="15.95" customHeight="1" x14ac:dyDescent="0.25">
      <c r="D806" s="409"/>
      <c r="E806" s="393"/>
      <c r="F806" s="393"/>
    </row>
    <row r="807" spans="4:6" ht="15.95" customHeight="1" x14ac:dyDescent="0.25">
      <c r="D807" s="409"/>
      <c r="E807" s="393"/>
      <c r="F807" s="393"/>
    </row>
    <row r="808" spans="4:6" ht="15.95" customHeight="1" x14ac:dyDescent="0.25">
      <c r="D808" s="409"/>
      <c r="E808" s="393"/>
      <c r="F808" s="393"/>
    </row>
    <row r="809" spans="4:6" ht="15.95" customHeight="1" x14ac:dyDescent="0.25">
      <c r="D809" s="409"/>
      <c r="E809" s="393"/>
      <c r="F809" s="393"/>
    </row>
    <row r="810" spans="4:6" ht="15.95" customHeight="1" x14ac:dyDescent="0.25">
      <c r="D810" s="409"/>
      <c r="E810" s="393"/>
      <c r="F810" s="393"/>
    </row>
    <row r="811" spans="4:6" ht="15.95" customHeight="1" x14ac:dyDescent="0.25">
      <c r="D811" s="409"/>
      <c r="E811" s="393"/>
      <c r="F811" s="393"/>
    </row>
    <row r="812" spans="4:6" ht="15.95" customHeight="1" x14ac:dyDescent="0.25">
      <c r="D812" s="409"/>
      <c r="E812" s="393"/>
      <c r="F812" s="393"/>
    </row>
    <row r="813" spans="4:6" ht="15.95" customHeight="1" x14ac:dyDescent="0.25">
      <c r="D813" s="409"/>
      <c r="E813" s="393"/>
      <c r="F813" s="393"/>
    </row>
    <row r="814" spans="4:6" ht="15.95" customHeight="1" x14ac:dyDescent="0.25">
      <c r="D814" s="409"/>
      <c r="E814" s="393"/>
      <c r="F814" s="393"/>
    </row>
    <row r="815" spans="4:6" ht="15.95" customHeight="1" x14ac:dyDescent="0.25">
      <c r="D815" s="409"/>
      <c r="E815" s="393"/>
      <c r="F815" s="393"/>
    </row>
    <row r="816" spans="4:6" ht="15.95" customHeight="1" x14ac:dyDescent="0.25">
      <c r="D816" s="409"/>
      <c r="E816" s="393"/>
      <c r="F816" s="393"/>
    </row>
    <row r="817" spans="1:7" ht="15.95" customHeight="1" x14ac:dyDescent="0.25">
      <c r="D817" s="409"/>
      <c r="E817" s="393"/>
      <c r="F817" s="393"/>
    </row>
    <row r="818" spans="1:7" ht="15.95" customHeight="1" x14ac:dyDescent="0.25">
      <c r="D818" s="409"/>
      <c r="E818" s="393"/>
      <c r="F818" s="393"/>
    </row>
    <row r="819" spans="1:7" ht="15.95" customHeight="1" x14ac:dyDescent="0.25">
      <c r="D819" s="409"/>
      <c r="E819" s="393"/>
      <c r="F819" s="393"/>
    </row>
    <row r="820" spans="1:7" ht="15.95" customHeight="1" x14ac:dyDescent="0.25">
      <c r="D820" s="409"/>
      <c r="E820" s="393"/>
      <c r="F820" s="393"/>
    </row>
    <row r="821" spans="1:7" ht="15.95" customHeight="1" x14ac:dyDescent="0.25">
      <c r="D821" s="409"/>
      <c r="E821" s="393"/>
      <c r="F821" s="393"/>
    </row>
    <row r="822" spans="1:7" ht="15.95" customHeight="1" x14ac:dyDescent="0.25">
      <c r="D822" s="409"/>
      <c r="E822" s="393"/>
      <c r="F822" s="393"/>
    </row>
    <row r="823" spans="1:7" ht="15.95" customHeight="1" x14ac:dyDescent="0.25">
      <c r="D823" s="409"/>
      <c r="E823" s="393"/>
      <c r="F823" s="393"/>
    </row>
    <row r="824" spans="1:7" ht="15.95" customHeight="1" x14ac:dyDescent="0.25">
      <c r="D824" s="409"/>
      <c r="E824" s="393"/>
      <c r="F824" s="393"/>
    </row>
    <row r="825" spans="1:7" ht="15.95" customHeight="1" x14ac:dyDescent="0.25">
      <c r="D825" s="409"/>
      <c r="E825" s="393"/>
      <c r="F825" s="393"/>
    </row>
    <row r="826" spans="1:7" x14ac:dyDescent="0.25">
      <c r="D826" s="392"/>
      <c r="E826" s="393"/>
      <c r="F826" s="393"/>
    </row>
    <row r="827" spans="1:7" x14ac:dyDescent="0.25">
      <c r="D827" s="392"/>
      <c r="E827" s="393"/>
      <c r="F827" s="393"/>
    </row>
    <row r="828" spans="1:7" x14ac:dyDescent="0.25">
      <c r="D828" s="392"/>
      <c r="E828" s="393"/>
      <c r="F828" s="393"/>
    </row>
    <row r="829" spans="1:7" x14ac:dyDescent="0.25">
      <c r="D829" s="392"/>
      <c r="E829" s="393"/>
      <c r="F829" s="393"/>
    </row>
    <row r="830" spans="1:7" x14ac:dyDescent="0.25">
      <c r="D830" s="392"/>
      <c r="E830" s="393"/>
      <c r="F830" s="393"/>
    </row>
    <row r="831" spans="1:7" s="312" customFormat="1" ht="15.95" customHeight="1" x14ac:dyDescent="0.25">
      <c r="A831" s="381" t="s">
        <v>102</v>
      </c>
      <c r="B831" s="411"/>
      <c r="C831" s="369" t="str">
        <f>Budget!$A$86</f>
        <v>A</v>
      </c>
      <c r="D831" s="189"/>
      <c r="E831" s="381" t="s">
        <v>103</v>
      </c>
      <c r="F831" s="414"/>
      <c r="G831" s="190">
        <f>Budget!G115</f>
        <v>0</v>
      </c>
    </row>
    <row r="832" spans="1:7" s="312" customFormat="1" ht="15.95" customHeight="1" x14ac:dyDescent="0.25">
      <c r="A832" s="381" t="str">
        <f>Budget!$B$89</f>
        <v>CP</v>
      </c>
      <c r="B832" s="411"/>
      <c r="C832" s="369">
        <f>Budget!$B$113</f>
        <v>62</v>
      </c>
      <c r="D832" s="189"/>
      <c r="E832" s="381" t="s">
        <v>104</v>
      </c>
      <c r="F832" s="414"/>
      <c r="G832" s="190">
        <f>IF(CB!H115&gt;0,CB!H115,-CB!I115)</f>
        <v>0</v>
      </c>
    </row>
    <row r="833" spans="1:7" s="312" customFormat="1" ht="15.95" customHeight="1" x14ac:dyDescent="0.25">
      <c r="A833" s="381" t="str">
        <f>Budget!$C$89</f>
        <v>CD</v>
      </c>
      <c r="B833" s="411"/>
      <c r="C833" s="369">
        <f>Budget!$C$115</f>
        <v>622</v>
      </c>
      <c r="D833" s="189"/>
      <c r="E833" s="381" t="s">
        <v>105</v>
      </c>
      <c r="F833" s="414"/>
      <c r="G833" s="190">
        <f>SUM(G831:G832)</f>
        <v>0</v>
      </c>
    </row>
    <row r="834" spans="1:7" s="312" customFormat="1" ht="15.95" customHeight="1" x14ac:dyDescent="0.25">
      <c r="A834" s="381" t="str">
        <f>Budget!D89</f>
        <v>SC</v>
      </c>
      <c r="B834" s="411"/>
      <c r="C834" s="369"/>
      <c r="D834" s="189"/>
      <c r="E834" s="189"/>
      <c r="F834" s="189"/>
      <c r="G834" s="189"/>
    </row>
    <row r="835" spans="1:7" s="312" customFormat="1" ht="15.95" customHeight="1" x14ac:dyDescent="0.25">
      <c r="A835" s="359"/>
      <c r="B835" s="189"/>
      <c r="C835" s="373"/>
      <c r="D835" s="189"/>
      <c r="E835" s="189"/>
      <c r="F835" s="189"/>
      <c r="G835" s="189"/>
    </row>
    <row r="836" spans="1:7" s="312" customFormat="1" ht="15.95" customHeight="1" x14ac:dyDescent="0.25">
      <c r="A836" s="385" t="s">
        <v>246</v>
      </c>
      <c r="B836" s="353"/>
      <c r="C836" s="372" t="str">
        <f>Budget!D115</f>
        <v>Frais de déplacement des élèves</v>
      </c>
      <c r="D836" s="357"/>
      <c r="E836" s="357"/>
      <c r="F836" s="189"/>
      <c r="G836" s="189"/>
    </row>
    <row r="837" spans="1:7" ht="30" customHeight="1" x14ac:dyDescent="0.25">
      <c r="A837" s="54" t="s">
        <v>106</v>
      </c>
      <c r="B837" s="59" t="s">
        <v>137</v>
      </c>
      <c r="C837" s="397" t="s">
        <v>118</v>
      </c>
      <c r="D837" s="65" t="s">
        <v>109</v>
      </c>
      <c r="E837" s="59" t="s">
        <v>110</v>
      </c>
      <c r="F837" s="59" t="s">
        <v>113</v>
      </c>
      <c r="G837" s="65" t="s">
        <v>112</v>
      </c>
    </row>
    <row r="838" spans="1:7" ht="15.95" customHeight="1" x14ac:dyDescent="0.25">
      <c r="A838" s="552"/>
      <c r="B838" s="552"/>
      <c r="C838" s="459"/>
      <c r="D838" s="66"/>
      <c r="E838" s="65">
        <f>D838</f>
        <v>0</v>
      </c>
      <c r="F838" s="65">
        <f>G833-E838</f>
        <v>0</v>
      </c>
      <c r="G838" s="403"/>
    </row>
    <row r="839" spans="1:7" ht="15.95" customHeight="1" x14ac:dyDescent="0.25">
      <c r="A839" s="552"/>
      <c r="B839" s="552"/>
      <c r="C839" s="459"/>
      <c r="D839" s="66"/>
      <c r="E839" s="65">
        <f>SUM(E838,D839)</f>
        <v>0</v>
      </c>
      <c r="F839" s="65">
        <f>F838-D839</f>
        <v>0</v>
      </c>
      <c r="G839" s="403"/>
    </row>
    <row r="840" spans="1:7" ht="15.95" customHeight="1" x14ac:dyDescent="0.25">
      <c r="A840" s="552"/>
      <c r="B840" s="552"/>
      <c r="C840" s="459"/>
      <c r="D840" s="66"/>
      <c r="E840" s="65">
        <f t="shared" ref="E840:E843" si="34">SUM(E839,D840)</f>
        <v>0</v>
      </c>
      <c r="F840" s="65">
        <f t="shared" ref="F840:F843" si="35">F839-D840</f>
        <v>0</v>
      </c>
      <c r="G840" s="403"/>
    </row>
    <row r="841" spans="1:7" ht="15.95" customHeight="1" x14ac:dyDescent="0.25">
      <c r="A841" s="552"/>
      <c r="B841" s="552"/>
      <c r="C841" s="459"/>
      <c r="D841" s="66"/>
      <c r="E841" s="65">
        <f t="shared" si="34"/>
        <v>0</v>
      </c>
      <c r="F841" s="65">
        <f t="shared" si="35"/>
        <v>0</v>
      </c>
      <c r="G841" s="403"/>
    </row>
    <row r="842" spans="1:7" ht="15.95" customHeight="1" x14ac:dyDescent="0.25">
      <c r="A842" s="552"/>
      <c r="B842" s="552"/>
      <c r="C842" s="459"/>
      <c r="D842" s="66"/>
      <c r="E842" s="65">
        <f t="shared" si="34"/>
        <v>0</v>
      </c>
      <c r="F842" s="65">
        <f t="shared" si="35"/>
        <v>0</v>
      </c>
      <c r="G842" s="403"/>
    </row>
    <row r="843" spans="1:7" ht="15.95" customHeight="1" x14ac:dyDescent="0.25">
      <c r="A843" s="552"/>
      <c r="B843" s="552"/>
      <c r="C843" s="459"/>
      <c r="D843" s="66"/>
      <c r="E843" s="65">
        <f t="shared" si="34"/>
        <v>0</v>
      </c>
      <c r="F843" s="65">
        <f t="shared" si="35"/>
        <v>0</v>
      </c>
      <c r="G843" s="403"/>
    </row>
    <row r="844" spans="1:7" ht="15.95" customHeight="1" x14ac:dyDescent="0.25"/>
    <row r="845" spans="1:7" ht="15.95" customHeight="1" x14ac:dyDescent="0.25">
      <c r="D845" s="56"/>
      <c r="E845" s="416" t="s">
        <v>116</v>
      </c>
      <c r="F845" s="65" t="s">
        <v>117</v>
      </c>
    </row>
    <row r="846" spans="1:7" ht="15.95" customHeight="1" x14ac:dyDescent="0.25">
      <c r="D846" s="404">
        <f>C833</f>
        <v>622</v>
      </c>
      <c r="E846" s="417">
        <f>G833</f>
        <v>0</v>
      </c>
      <c r="F846" s="405">
        <f>E843</f>
        <v>0</v>
      </c>
    </row>
    <row r="888" spans="1:7" s="312" customFormat="1" ht="15.95" customHeight="1" x14ac:dyDescent="0.25">
      <c r="A888" s="381" t="s">
        <v>102</v>
      </c>
      <c r="B888" s="411"/>
      <c r="C888" s="369" t="str">
        <f>Budget!$A$86</f>
        <v>A</v>
      </c>
      <c r="D888" s="189"/>
      <c r="E888" s="381" t="s">
        <v>103</v>
      </c>
      <c r="F888" s="414"/>
      <c r="G888" s="190">
        <f>Budget!G116</f>
        <v>20000</v>
      </c>
    </row>
    <row r="889" spans="1:7" s="312" customFormat="1" ht="15.95" customHeight="1" x14ac:dyDescent="0.25">
      <c r="A889" s="381" t="str">
        <f>Budget!$B$89</f>
        <v>CP</v>
      </c>
      <c r="B889" s="411"/>
      <c r="C889" s="369">
        <f>Budget!$B$113</f>
        <v>62</v>
      </c>
      <c r="D889" s="189"/>
      <c r="E889" s="381" t="s">
        <v>104</v>
      </c>
      <c r="F889" s="414"/>
      <c r="G889" s="190">
        <f>IF(CB!H116&gt;0,CB!H116,-CB!I116)</f>
        <v>0</v>
      </c>
    </row>
    <row r="890" spans="1:7" s="312" customFormat="1" ht="15.95" customHeight="1" x14ac:dyDescent="0.25">
      <c r="A890" s="381" t="str">
        <f>Budget!$C$89</f>
        <v>CD</v>
      </c>
      <c r="B890" s="411"/>
      <c r="C890" s="369">
        <f>Budget!$C$116</f>
        <v>623</v>
      </c>
      <c r="D890" s="189"/>
      <c r="E890" s="381" t="s">
        <v>105</v>
      </c>
      <c r="F890" s="414"/>
      <c r="G890" s="190">
        <f>SUM(G888:G889)</f>
        <v>20000</v>
      </c>
    </row>
    <row r="891" spans="1:7" s="312" customFormat="1" ht="15.95" customHeight="1" x14ac:dyDescent="0.25">
      <c r="A891" s="381" t="str">
        <f>Budget!$D$89</f>
        <v>SC</v>
      </c>
      <c r="B891" s="382"/>
      <c r="C891" s="418"/>
      <c r="D891" s="189"/>
      <c r="E891" s="189"/>
      <c r="F891" s="189"/>
      <c r="G891" s="189"/>
    </row>
    <row r="892" spans="1:7" s="312" customFormat="1" ht="15.95" customHeight="1" x14ac:dyDescent="0.25">
      <c r="A892" s="359"/>
      <c r="B892" s="189"/>
      <c r="C892" s="373"/>
      <c r="D892" s="189"/>
      <c r="E892" s="189"/>
      <c r="F892" s="189"/>
      <c r="G892" s="189"/>
    </row>
    <row r="893" spans="1:7" s="312" customFormat="1" ht="15.95" customHeight="1" x14ac:dyDescent="0.25">
      <c r="A893" s="243" t="s">
        <v>246</v>
      </c>
      <c r="B893" s="357"/>
      <c r="C893" s="410" t="str">
        <f>Budget!D116</f>
        <v>Frais de déplacement pour activités sportive et culturelle</v>
      </c>
      <c r="D893" s="357"/>
      <c r="E893" s="357"/>
      <c r="F893" s="189"/>
      <c r="G893" s="189"/>
    </row>
    <row r="894" spans="1:7" ht="30" customHeight="1" x14ac:dyDescent="0.25">
      <c r="A894" s="54" t="s">
        <v>106</v>
      </c>
      <c r="B894" s="59" t="s">
        <v>137</v>
      </c>
      <c r="C894" s="397" t="s">
        <v>118</v>
      </c>
      <c r="D894" s="65" t="s">
        <v>109</v>
      </c>
      <c r="E894" s="59" t="s">
        <v>110</v>
      </c>
      <c r="F894" s="59" t="s">
        <v>113</v>
      </c>
      <c r="G894" s="65" t="s">
        <v>112</v>
      </c>
    </row>
    <row r="895" spans="1:7" ht="15.95" customHeight="1" x14ac:dyDescent="0.25">
      <c r="A895" s="552"/>
      <c r="B895" s="552"/>
      <c r="C895" s="459"/>
      <c r="D895" s="66"/>
      <c r="E895" s="65">
        <f>D895</f>
        <v>0</v>
      </c>
      <c r="F895" s="65">
        <f>G890-E895</f>
        <v>20000</v>
      </c>
      <c r="G895" s="403"/>
    </row>
    <row r="896" spans="1:7" ht="15.95" customHeight="1" x14ac:dyDescent="0.25">
      <c r="A896" s="552"/>
      <c r="B896" s="552"/>
      <c r="C896" s="459"/>
      <c r="D896" s="66"/>
      <c r="E896" s="65">
        <f>SUM(E895,D896)</f>
        <v>0</v>
      </c>
      <c r="F896" s="65">
        <f>F895-D896</f>
        <v>20000</v>
      </c>
      <c r="G896" s="403"/>
    </row>
    <row r="897" spans="1:7" ht="15.95" customHeight="1" x14ac:dyDescent="0.25">
      <c r="A897" s="552"/>
      <c r="B897" s="552"/>
      <c r="C897" s="459"/>
      <c r="D897" s="66"/>
      <c r="E897" s="65">
        <f t="shared" ref="E897:E901" si="36">SUM(E896,D897)</f>
        <v>0</v>
      </c>
      <c r="F897" s="65">
        <f t="shared" ref="F897:F901" si="37">F896-D897</f>
        <v>20000</v>
      </c>
      <c r="G897" s="403"/>
    </row>
    <row r="898" spans="1:7" ht="15.95" customHeight="1" x14ac:dyDescent="0.25">
      <c r="A898" s="552"/>
      <c r="B898" s="552"/>
      <c r="C898" s="459"/>
      <c r="D898" s="66"/>
      <c r="E898" s="65">
        <f t="shared" si="36"/>
        <v>0</v>
      </c>
      <c r="F898" s="65">
        <f t="shared" si="37"/>
        <v>20000</v>
      </c>
      <c r="G898" s="403"/>
    </row>
    <row r="899" spans="1:7" ht="15.95" customHeight="1" x14ac:dyDescent="0.25">
      <c r="A899" s="552"/>
      <c r="B899" s="552"/>
      <c r="C899" s="459"/>
      <c r="D899" s="66"/>
      <c r="E899" s="65">
        <f t="shared" si="36"/>
        <v>0</v>
      </c>
      <c r="F899" s="65">
        <f t="shared" si="37"/>
        <v>20000</v>
      </c>
      <c r="G899" s="403"/>
    </row>
    <row r="900" spans="1:7" ht="15.95" customHeight="1" x14ac:dyDescent="0.25">
      <c r="A900" s="552"/>
      <c r="B900" s="552"/>
      <c r="C900" s="459"/>
      <c r="D900" s="66"/>
      <c r="E900" s="65">
        <f t="shared" si="36"/>
        <v>0</v>
      </c>
      <c r="F900" s="65">
        <f t="shared" si="37"/>
        <v>20000</v>
      </c>
      <c r="G900" s="403"/>
    </row>
    <row r="901" spans="1:7" ht="15.95" customHeight="1" x14ac:dyDescent="0.25">
      <c r="A901" s="552"/>
      <c r="B901" s="552"/>
      <c r="C901" s="459"/>
      <c r="D901" s="66"/>
      <c r="E901" s="65">
        <f t="shared" si="36"/>
        <v>0</v>
      </c>
      <c r="F901" s="65">
        <f t="shared" si="37"/>
        <v>20000</v>
      </c>
      <c r="G901" s="403"/>
    </row>
    <row r="902" spans="1:7" ht="15.95" customHeight="1" x14ac:dyDescent="0.25"/>
    <row r="903" spans="1:7" ht="15.95" customHeight="1" x14ac:dyDescent="0.25">
      <c r="D903" s="56"/>
      <c r="E903" s="416" t="s">
        <v>116</v>
      </c>
      <c r="F903" s="65" t="s">
        <v>117</v>
      </c>
    </row>
    <row r="904" spans="1:7" ht="15.95" customHeight="1" x14ac:dyDescent="0.25">
      <c r="D904" s="404">
        <f>C890</f>
        <v>623</v>
      </c>
      <c r="E904" s="417">
        <f>G890</f>
        <v>20000</v>
      </c>
      <c r="F904" s="405">
        <f>E901</f>
        <v>0</v>
      </c>
    </row>
    <row r="905" spans="1:7" x14ac:dyDescent="0.25">
      <c r="D905" s="392"/>
      <c r="E905" s="393"/>
      <c r="F905" s="393"/>
    </row>
    <row r="906" spans="1:7" x14ac:dyDescent="0.25">
      <c r="D906" s="392"/>
      <c r="E906" s="393"/>
      <c r="F906" s="393"/>
    </row>
    <row r="907" spans="1:7" x14ac:dyDescent="0.25">
      <c r="D907" s="392"/>
      <c r="E907" s="393"/>
      <c r="F907" s="393"/>
    </row>
    <row r="908" spans="1:7" x14ac:dyDescent="0.25">
      <c r="D908" s="392"/>
      <c r="E908" s="393"/>
      <c r="F908" s="393"/>
    </row>
    <row r="909" spans="1:7" x14ac:dyDescent="0.25">
      <c r="D909" s="392"/>
      <c r="E909" s="393"/>
      <c r="F909" s="393"/>
    </row>
    <row r="910" spans="1:7" x14ac:dyDescent="0.25">
      <c r="D910" s="392"/>
      <c r="E910" s="393"/>
      <c r="F910" s="393"/>
    </row>
    <row r="911" spans="1:7" x14ac:dyDescent="0.25">
      <c r="D911" s="392"/>
      <c r="E911" s="393"/>
      <c r="F911" s="393"/>
    </row>
    <row r="912" spans="1:7" x14ac:dyDescent="0.25">
      <c r="D912" s="392"/>
      <c r="E912" s="393"/>
      <c r="F912" s="393"/>
    </row>
    <row r="913" spans="4:6" x14ac:dyDescent="0.25">
      <c r="D913" s="392"/>
      <c r="E913" s="393"/>
      <c r="F913" s="393"/>
    </row>
    <row r="914" spans="4:6" x14ac:dyDescent="0.25">
      <c r="D914" s="392"/>
      <c r="E914" s="393"/>
      <c r="F914" s="393"/>
    </row>
    <row r="915" spans="4:6" x14ac:dyDescent="0.25">
      <c r="D915" s="392"/>
      <c r="E915" s="393"/>
      <c r="F915" s="393"/>
    </row>
    <row r="916" spans="4:6" x14ac:dyDescent="0.25">
      <c r="D916" s="392"/>
      <c r="E916" s="393"/>
      <c r="F916" s="393"/>
    </row>
    <row r="917" spans="4:6" x14ac:dyDescent="0.25">
      <c r="D917" s="392"/>
      <c r="E917" s="393"/>
      <c r="F917" s="393"/>
    </row>
    <row r="918" spans="4:6" x14ac:dyDescent="0.25">
      <c r="D918" s="392"/>
      <c r="E918" s="393"/>
      <c r="F918" s="393"/>
    </row>
    <row r="919" spans="4:6" x14ac:dyDescent="0.25">
      <c r="D919" s="392"/>
      <c r="E919" s="393"/>
      <c r="F919" s="393"/>
    </row>
    <row r="920" spans="4:6" x14ac:dyDescent="0.25">
      <c r="D920" s="392"/>
      <c r="E920" s="393"/>
      <c r="F920" s="393"/>
    </row>
    <row r="921" spans="4:6" x14ac:dyDescent="0.25">
      <c r="D921" s="392"/>
      <c r="E921" s="393"/>
      <c r="F921" s="393"/>
    </row>
    <row r="922" spans="4:6" x14ac:dyDescent="0.25">
      <c r="D922" s="392"/>
      <c r="E922" s="393"/>
      <c r="F922" s="393"/>
    </row>
    <row r="923" spans="4:6" x14ac:dyDescent="0.25">
      <c r="D923" s="392"/>
      <c r="E923" s="393"/>
      <c r="F923" s="393"/>
    </row>
    <row r="924" spans="4:6" x14ac:dyDescent="0.25">
      <c r="D924" s="392"/>
      <c r="E924" s="393"/>
      <c r="F924" s="393"/>
    </row>
    <row r="925" spans="4:6" x14ac:dyDescent="0.25">
      <c r="D925" s="392"/>
      <c r="E925" s="393"/>
      <c r="F925" s="393"/>
    </row>
    <row r="926" spans="4:6" x14ac:dyDescent="0.25">
      <c r="D926" s="392"/>
      <c r="E926" s="393"/>
      <c r="F926" s="393"/>
    </row>
    <row r="927" spans="4:6" x14ac:dyDescent="0.25">
      <c r="D927" s="392"/>
      <c r="E927" s="393"/>
      <c r="F927" s="393"/>
    </row>
    <row r="928" spans="4:6" x14ac:dyDescent="0.25">
      <c r="D928" s="392"/>
      <c r="E928" s="393"/>
      <c r="F928" s="393"/>
    </row>
    <row r="929" spans="1:7" x14ac:dyDescent="0.25">
      <c r="D929" s="392"/>
      <c r="E929" s="393"/>
      <c r="F929" s="393"/>
    </row>
    <row r="930" spans="1:7" x14ac:dyDescent="0.25">
      <c r="D930" s="392"/>
      <c r="E930" s="393"/>
      <c r="F930" s="393"/>
    </row>
    <row r="931" spans="1:7" x14ac:dyDescent="0.25">
      <c r="D931" s="392"/>
      <c r="E931" s="393"/>
      <c r="F931" s="393"/>
    </row>
    <row r="932" spans="1:7" x14ac:dyDescent="0.25">
      <c r="D932" s="392"/>
      <c r="E932" s="393"/>
      <c r="F932" s="393"/>
    </row>
    <row r="933" spans="1:7" x14ac:dyDescent="0.25">
      <c r="D933" s="392"/>
      <c r="E933" s="393"/>
      <c r="F933" s="393"/>
    </row>
    <row r="934" spans="1:7" x14ac:dyDescent="0.25">
      <c r="D934" s="392"/>
      <c r="E934" s="393"/>
      <c r="F934" s="393"/>
    </row>
    <row r="935" spans="1:7" x14ac:dyDescent="0.25">
      <c r="D935" s="392"/>
      <c r="E935" s="393"/>
      <c r="F935" s="393"/>
    </row>
    <row r="936" spans="1:7" x14ac:dyDescent="0.25">
      <c r="D936" s="392"/>
      <c r="E936" s="393"/>
      <c r="F936" s="393"/>
    </row>
    <row r="937" spans="1:7" x14ac:dyDescent="0.25">
      <c r="D937" s="392"/>
      <c r="E937" s="393"/>
      <c r="F937" s="393"/>
    </row>
    <row r="938" spans="1:7" x14ac:dyDescent="0.25">
      <c r="D938" s="392"/>
      <c r="E938" s="393"/>
      <c r="F938" s="393"/>
    </row>
    <row r="939" spans="1:7" x14ac:dyDescent="0.25">
      <c r="D939" s="392"/>
      <c r="E939" s="393"/>
      <c r="F939" s="393"/>
    </row>
    <row r="940" spans="1:7" x14ac:dyDescent="0.25">
      <c r="D940" s="392"/>
      <c r="E940" s="393"/>
      <c r="F940" s="393"/>
    </row>
    <row r="941" spans="1:7" x14ac:dyDescent="0.25">
      <c r="D941" s="392"/>
      <c r="E941" s="393"/>
      <c r="F941" s="393"/>
    </row>
    <row r="942" spans="1:7" x14ac:dyDescent="0.25">
      <c r="D942" s="392"/>
      <c r="E942" s="393"/>
      <c r="F942" s="393"/>
    </row>
    <row r="943" spans="1:7" x14ac:dyDescent="0.25">
      <c r="D943" s="392"/>
      <c r="E943" s="393"/>
      <c r="F943" s="393"/>
    </row>
    <row r="944" spans="1:7" ht="15.95" customHeight="1" x14ac:dyDescent="0.25">
      <c r="A944" s="381" t="s">
        <v>102</v>
      </c>
      <c r="B944" s="411"/>
      <c r="C944" s="369" t="str">
        <f>Budget!$A$86</f>
        <v>A</v>
      </c>
      <c r="D944" s="189"/>
      <c r="E944" s="381" t="s">
        <v>103</v>
      </c>
      <c r="F944" s="414"/>
      <c r="G944" s="190">
        <f>Budget!G117</f>
        <v>0</v>
      </c>
    </row>
    <row r="945" spans="1:7" ht="15.95" customHeight="1" x14ac:dyDescent="0.25">
      <c r="A945" s="381" t="str">
        <f>Budget!$B$89</f>
        <v>CP</v>
      </c>
      <c r="B945" s="411"/>
      <c r="C945" s="369">
        <f>Budget!$B$113</f>
        <v>62</v>
      </c>
      <c r="D945" s="189"/>
      <c r="E945" s="381" t="s">
        <v>104</v>
      </c>
      <c r="F945" s="414"/>
      <c r="G945" s="190">
        <f>IF(CB!H117&gt;0,CB!H117,-CB!I117)</f>
        <v>0</v>
      </c>
    </row>
    <row r="946" spans="1:7" ht="15.95" customHeight="1" x14ac:dyDescent="0.25">
      <c r="A946" s="381" t="str">
        <f>Budget!$C$89</f>
        <v>CD</v>
      </c>
      <c r="B946" s="411"/>
      <c r="C946" s="369">
        <f>Budget!$C$117</f>
        <v>629</v>
      </c>
      <c r="D946" s="189"/>
      <c r="E946" s="381" t="s">
        <v>105</v>
      </c>
      <c r="F946" s="414"/>
      <c r="G946" s="190">
        <f>SUM(G944:G945)</f>
        <v>0</v>
      </c>
    </row>
    <row r="947" spans="1:7" ht="15.95" customHeight="1" x14ac:dyDescent="0.25">
      <c r="A947" s="381" t="str">
        <f>Budget!$D$89</f>
        <v>SC</v>
      </c>
      <c r="B947" s="382"/>
      <c r="C947" s="418"/>
      <c r="D947" s="189"/>
      <c r="E947" s="189"/>
      <c r="F947" s="189"/>
      <c r="G947" s="189"/>
    </row>
    <row r="948" spans="1:7" ht="12.75" x14ac:dyDescent="0.25">
      <c r="A948" s="359"/>
      <c r="B948" s="189"/>
      <c r="C948" s="373"/>
      <c r="D948" s="189"/>
      <c r="E948" s="189"/>
      <c r="F948" s="189"/>
      <c r="G948" s="189"/>
    </row>
    <row r="949" spans="1:7" ht="21" customHeight="1" x14ac:dyDescent="0.25">
      <c r="A949" s="385" t="s">
        <v>246</v>
      </c>
      <c r="B949" s="357"/>
      <c r="C949" s="372" t="str">
        <f>Budget!D117</f>
        <v>Autres transports consommés</v>
      </c>
      <c r="D949" s="357"/>
      <c r="E949" s="357"/>
      <c r="F949" s="189"/>
      <c r="G949" s="189"/>
    </row>
    <row r="950" spans="1:7" ht="30" customHeight="1" x14ac:dyDescent="0.25">
      <c r="A950" s="54" t="s">
        <v>106</v>
      </c>
      <c r="B950" s="59" t="s">
        <v>137</v>
      </c>
      <c r="C950" s="397" t="s">
        <v>118</v>
      </c>
      <c r="D950" s="65" t="s">
        <v>109</v>
      </c>
      <c r="E950" s="59" t="s">
        <v>110</v>
      </c>
      <c r="F950" s="59" t="s">
        <v>113</v>
      </c>
      <c r="G950" s="65" t="s">
        <v>112</v>
      </c>
    </row>
    <row r="951" spans="1:7" x14ac:dyDescent="0.25">
      <c r="A951" s="11"/>
      <c r="B951" s="552"/>
      <c r="C951" s="459"/>
      <c r="D951" s="66"/>
      <c r="E951" s="65">
        <f>D951</f>
        <v>0</v>
      </c>
      <c r="F951" s="65">
        <f>G946-E951</f>
        <v>0</v>
      </c>
      <c r="G951" s="403"/>
    </row>
    <row r="952" spans="1:7" x14ac:dyDescent="0.25">
      <c r="A952" s="552"/>
      <c r="B952" s="552"/>
      <c r="C952" s="459"/>
      <c r="D952" s="66"/>
      <c r="E952" s="65">
        <f>SUM(E951,D952)</f>
        <v>0</v>
      </c>
      <c r="F952" s="65">
        <f>F951-D952</f>
        <v>0</v>
      </c>
      <c r="G952" s="403"/>
    </row>
    <row r="953" spans="1:7" x14ac:dyDescent="0.25">
      <c r="A953" s="552"/>
      <c r="B953" s="552"/>
      <c r="C953" s="459"/>
      <c r="D953" s="66"/>
      <c r="E953" s="65">
        <f t="shared" ref="E953:E956" si="38">SUM(E952,D953)</f>
        <v>0</v>
      </c>
      <c r="F953" s="65">
        <f t="shared" ref="F953:F955" si="39">F952-D953</f>
        <v>0</v>
      </c>
      <c r="G953" s="403"/>
    </row>
    <row r="954" spans="1:7" x14ac:dyDescent="0.25">
      <c r="A954" s="552"/>
      <c r="B954" s="552"/>
      <c r="C954" s="459"/>
      <c r="D954" s="66"/>
      <c r="E954" s="65">
        <f t="shared" si="38"/>
        <v>0</v>
      </c>
      <c r="F954" s="65">
        <f t="shared" si="39"/>
        <v>0</v>
      </c>
      <c r="G954" s="403"/>
    </row>
    <row r="955" spans="1:7" x14ac:dyDescent="0.25">
      <c r="A955" s="552"/>
      <c r="B955" s="552"/>
      <c r="C955" s="459"/>
      <c r="D955" s="66"/>
      <c r="E955" s="65">
        <f t="shared" si="38"/>
        <v>0</v>
      </c>
      <c r="F955" s="65">
        <f t="shared" si="39"/>
        <v>0</v>
      </c>
      <c r="G955" s="403"/>
    </row>
    <row r="956" spans="1:7" x14ac:dyDescent="0.25">
      <c r="A956" s="552"/>
      <c r="B956" s="552"/>
      <c r="C956" s="459"/>
      <c r="D956" s="66"/>
      <c r="E956" s="65">
        <f t="shared" si="38"/>
        <v>0</v>
      </c>
      <c r="F956" s="65">
        <f>F955-D956</f>
        <v>0</v>
      </c>
      <c r="G956" s="403"/>
    </row>
    <row r="958" spans="1:7" ht="15.95" customHeight="1" x14ac:dyDescent="0.25">
      <c r="D958" s="56"/>
      <c r="E958" s="416" t="s">
        <v>116</v>
      </c>
      <c r="F958" s="65" t="s">
        <v>117</v>
      </c>
    </row>
    <row r="959" spans="1:7" ht="15.95" customHeight="1" x14ac:dyDescent="0.25">
      <c r="D959" s="404">
        <f>C946</f>
        <v>629</v>
      </c>
      <c r="E959" s="417">
        <f>G946</f>
        <v>0</v>
      </c>
      <c r="F959" s="405">
        <f>E952</f>
        <v>0</v>
      </c>
    </row>
    <row r="960" spans="1:7" x14ac:dyDescent="0.25">
      <c r="D960" s="404">
        <f>C945</f>
        <v>62</v>
      </c>
      <c r="E960" s="405">
        <f>SUM(E801,E846,E904,E959)</f>
        <v>20000</v>
      </c>
      <c r="F960" s="405">
        <f>SUM(F801,F846,F904,F959)</f>
        <v>0</v>
      </c>
    </row>
    <row r="961" spans="4:6" x14ac:dyDescent="0.25">
      <c r="D961" s="409"/>
      <c r="E961" s="393"/>
      <c r="F961" s="393"/>
    </row>
    <row r="962" spans="4:6" x14ac:dyDescent="0.25">
      <c r="D962" s="409"/>
      <c r="E962" s="393"/>
      <c r="F962" s="393"/>
    </row>
    <row r="963" spans="4:6" x14ac:dyDescent="0.25">
      <c r="D963" s="409"/>
      <c r="E963" s="393"/>
      <c r="F963" s="393"/>
    </row>
    <row r="964" spans="4:6" x14ac:dyDescent="0.25">
      <c r="D964" s="409"/>
      <c r="E964" s="393"/>
      <c r="F964" s="393"/>
    </row>
    <row r="965" spans="4:6" x14ac:dyDescent="0.25">
      <c r="D965" s="409"/>
      <c r="E965" s="393"/>
      <c r="F965" s="393"/>
    </row>
    <row r="966" spans="4:6" x14ac:dyDescent="0.25">
      <c r="D966" s="409"/>
      <c r="E966" s="393"/>
      <c r="F966" s="393"/>
    </row>
    <row r="967" spans="4:6" x14ac:dyDescent="0.25">
      <c r="D967" s="409"/>
      <c r="E967" s="393"/>
      <c r="F967" s="393"/>
    </row>
    <row r="968" spans="4:6" x14ac:dyDescent="0.25">
      <c r="D968" s="409"/>
      <c r="E968" s="393"/>
      <c r="F968" s="393"/>
    </row>
    <row r="969" spans="4:6" x14ac:dyDescent="0.25">
      <c r="D969" s="409"/>
      <c r="E969" s="393"/>
      <c r="F969" s="393"/>
    </row>
    <row r="970" spans="4:6" x14ac:dyDescent="0.25">
      <c r="D970" s="409"/>
      <c r="E970" s="393"/>
      <c r="F970" s="393"/>
    </row>
    <row r="971" spans="4:6" x14ac:dyDescent="0.25">
      <c r="D971" s="409"/>
      <c r="E971" s="393"/>
      <c r="F971" s="393"/>
    </row>
    <row r="972" spans="4:6" x14ac:dyDescent="0.25">
      <c r="D972" s="409"/>
      <c r="E972" s="393"/>
      <c r="F972" s="393"/>
    </row>
    <row r="973" spans="4:6" x14ac:dyDescent="0.25">
      <c r="D973" s="409"/>
      <c r="E973" s="393"/>
      <c r="F973" s="393"/>
    </row>
    <row r="974" spans="4:6" x14ac:dyDescent="0.25">
      <c r="D974" s="409"/>
      <c r="E974" s="393"/>
      <c r="F974" s="393"/>
    </row>
    <row r="975" spans="4:6" x14ac:dyDescent="0.25">
      <c r="D975" s="409"/>
      <c r="E975" s="393"/>
      <c r="F975" s="393"/>
    </row>
    <row r="976" spans="4:6" x14ac:dyDescent="0.25">
      <c r="D976" s="409"/>
      <c r="E976" s="393"/>
      <c r="F976" s="393"/>
    </row>
    <row r="977" spans="4:6" x14ac:dyDescent="0.25">
      <c r="D977" s="409"/>
      <c r="E977" s="393"/>
      <c r="F977" s="393"/>
    </row>
    <row r="978" spans="4:6" x14ac:dyDescent="0.25">
      <c r="D978" s="409"/>
      <c r="E978" s="393"/>
      <c r="F978" s="393"/>
    </row>
    <row r="979" spans="4:6" x14ac:dyDescent="0.25">
      <c r="D979" s="409"/>
      <c r="E979" s="393"/>
      <c r="F979" s="393"/>
    </row>
    <row r="980" spans="4:6" x14ac:dyDescent="0.25">
      <c r="D980" s="409"/>
      <c r="E980" s="393"/>
      <c r="F980" s="393"/>
    </row>
    <row r="981" spans="4:6" x14ac:dyDescent="0.25">
      <c r="D981" s="409"/>
      <c r="E981" s="393"/>
      <c r="F981" s="393"/>
    </row>
    <row r="982" spans="4:6" x14ac:dyDescent="0.25">
      <c r="D982" s="409"/>
      <c r="E982" s="393"/>
      <c r="F982" s="393"/>
    </row>
    <row r="983" spans="4:6" x14ac:dyDescent="0.25">
      <c r="D983" s="409"/>
      <c r="E983" s="393"/>
      <c r="F983" s="393"/>
    </row>
    <row r="984" spans="4:6" x14ac:dyDescent="0.25">
      <c r="D984" s="409"/>
      <c r="E984" s="393"/>
      <c r="F984" s="393"/>
    </row>
    <row r="985" spans="4:6" x14ac:dyDescent="0.25">
      <c r="D985" s="409"/>
      <c r="E985" s="393"/>
      <c r="F985" s="393"/>
    </row>
    <row r="986" spans="4:6" x14ac:dyDescent="0.25">
      <c r="D986" s="409"/>
      <c r="E986" s="393"/>
      <c r="F986" s="393"/>
    </row>
    <row r="987" spans="4:6" x14ac:dyDescent="0.25">
      <c r="D987" s="409"/>
      <c r="E987" s="393"/>
      <c r="F987" s="393"/>
    </row>
    <row r="988" spans="4:6" x14ac:dyDescent="0.25">
      <c r="D988" s="409"/>
      <c r="E988" s="393"/>
      <c r="F988" s="393"/>
    </row>
    <row r="989" spans="4:6" x14ac:dyDescent="0.25">
      <c r="D989" s="409"/>
      <c r="E989" s="393"/>
      <c r="F989" s="393"/>
    </row>
    <row r="990" spans="4:6" x14ac:dyDescent="0.25">
      <c r="D990" s="409"/>
      <c r="E990" s="393"/>
      <c r="F990" s="393"/>
    </row>
    <row r="991" spans="4:6" x14ac:dyDescent="0.25">
      <c r="D991" s="409"/>
      <c r="E991" s="393"/>
      <c r="F991" s="393"/>
    </row>
    <row r="992" spans="4:6" x14ac:dyDescent="0.25">
      <c r="D992" s="409"/>
      <c r="E992" s="393"/>
      <c r="F992" s="393"/>
    </row>
    <row r="993" spans="1:7" x14ac:dyDescent="0.25">
      <c r="D993" s="409"/>
      <c r="E993" s="393"/>
      <c r="F993" s="393"/>
    </row>
    <row r="994" spans="1:7" x14ac:dyDescent="0.25">
      <c r="D994" s="409"/>
      <c r="E994" s="393"/>
      <c r="F994" s="393"/>
    </row>
    <row r="995" spans="1:7" x14ac:dyDescent="0.25">
      <c r="D995" s="409"/>
      <c r="E995" s="393"/>
      <c r="F995" s="393"/>
    </row>
    <row r="996" spans="1:7" x14ac:dyDescent="0.25">
      <c r="D996" s="409"/>
      <c r="E996" s="393"/>
      <c r="F996" s="393"/>
    </row>
    <row r="997" spans="1:7" x14ac:dyDescent="0.25">
      <c r="D997" s="409"/>
      <c r="E997" s="393"/>
      <c r="F997" s="393"/>
    </row>
    <row r="998" spans="1:7" x14ac:dyDescent="0.25">
      <c r="D998" s="409"/>
      <c r="E998" s="393"/>
      <c r="F998" s="393"/>
    </row>
    <row r="999" spans="1:7" x14ac:dyDescent="0.25">
      <c r="D999" s="409"/>
      <c r="E999" s="393"/>
      <c r="F999" s="393"/>
    </row>
    <row r="1000" spans="1:7" x14ac:dyDescent="0.25">
      <c r="D1000" s="409"/>
      <c r="E1000" s="393"/>
      <c r="F1000" s="393"/>
    </row>
    <row r="1001" spans="1:7" x14ac:dyDescent="0.25">
      <c r="D1001" s="409"/>
      <c r="E1001" s="393"/>
      <c r="F1001" s="393"/>
    </row>
    <row r="1002" spans="1:7" x14ac:dyDescent="0.25">
      <c r="D1002" s="409"/>
      <c r="E1002" s="393"/>
      <c r="F1002" s="393"/>
    </row>
    <row r="1003" spans="1:7" ht="15.95" customHeight="1" x14ac:dyDescent="0.25">
      <c r="A1003" s="381" t="s">
        <v>102</v>
      </c>
      <c r="B1003" s="411"/>
      <c r="C1003" s="369" t="str">
        <f>Budget!$A$86</f>
        <v>A</v>
      </c>
      <c r="D1003" s="189"/>
      <c r="E1003" s="381" t="s">
        <v>103</v>
      </c>
      <c r="F1003" s="414"/>
      <c r="G1003" s="190" t="str">
        <f>Budget!F121</f>
        <v>PM</v>
      </c>
    </row>
    <row r="1004" spans="1:7" ht="15.95" customHeight="1" x14ac:dyDescent="0.25">
      <c r="A1004" s="381" t="str">
        <f>Budget!$B$89</f>
        <v>CP</v>
      </c>
      <c r="B1004" s="411"/>
      <c r="C1004" s="369">
        <f>Budget!$B$119</f>
        <v>63</v>
      </c>
      <c r="D1004" s="189"/>
      <c r="E1004" s="381" t="s">
        <v>104</v>
      </c>
      <c r="F1004" s="414"/>
      <c r="G1004" s="190">
        <f>IF(CB!H121&gt;0,CB!H121,-CB!I121)</f>
        <v>0</v>
      </c>
    </row>
    <row r="1005" spans="1:7" ht="15.95" customHeight="1" x14ac:dyDescent="0.25">
      <c r="A1005" s="381" t="str">
        <f>Budget!$C$89</f>
        <v>CD</v>
      </c>
      <c r="B1005" s="411"/>
      <c r="C1005" s="369">
        <f>Budget!$C$120</f>
        <v>631</v>
      </c>
      <c r="D1005" s="189"/>
      <c r="E1005" s="381" t="s">
        <v>105</v>
      </c>
      <c r="F1005" s="414"/>
      <c r="G1005" s="190">
        <f>SUM(G1003:G1004)</f>
        <v>0</v>
      </c>
    </row>
    <row r="1006" spans="1:7" ht="15.95" customHeight="1" x14ac:dyDescent="0.25">
      <c r="A1006" s="381" t="str">
        <f>Budget!$D$89</f>
        <v>SC</v>
      </c>
      <c r="B1006" s="382"/>
      <c r="C1006" s="369">
        <f>Budget!$D$121</f>
        <v>6312</v>
      </c>
      <c r="D1006" s="189"/>
      <c r="E1006" s="189"/>
      <c r="F1006" s="189"/>
      <c r="G1006" s="189"/>
    </row>
    <row r="1007" spans="1:7" ht="15.95" customHeight="1" x14ac:dyDescent="0.25">
      <c r="D1007" s="392"/>
      <c r="E1007" s="393"/>
      <c r="F1007" s="393"/>
    </row>
    <row r="1008" spans="1:7" ht="15.95" customHeight="1" x14ac:dyDescent="0.25">
      <c r="A1008" s="243" t="s">
        <v>246</v>
      </c>
      <c r="B1008" s="243"/>
      <c r="C1008" s="410" t="str">
        <f>Budget!E121</f>
        <v>Entretien du matériel et mobilier scolaire</v>
      </c>
      <c r="D1008" s="243"/>
      <c r="E1008" s="243"/>
      <c r="F1008" s="189"/>
      <c r="G1008" s="189"/>
    </row>
    <row r="1009" spans="1:7" ht="30" customHeight="1" x14ac:dyDescent="0.25">
      <c r="A1009" s="54" t="s">
        <v>106</v>
      </c>
      <c r="B1009" s="59" t="s">
        <v>137</v>
      </c>
      <c r="C1009" s="397" t="s">
        <v>118</v>
      </c>
      <c r="D1009" s="65" t="s">
        <v>109</v>
      </c>
      <c r="E1009" s="59" t="s">
        <v>110</v>
      </c>
      <c r="F1009" s="59" t="s">
        <v>113</v>
      </c>
      <c r="G1009" s="65" t="s">
        <v>112</v>
      </c>
    </row>
    <row r="1010" spans="1:7" ht="15.95" customHeight="1" x14ac:dyDescent="0.25">
      <c r="A1010" s="150"/>
      <c r="B1010" s="552"/>
      <c r="C1010" s="459"/>
      <c r="D1010" s="66"/>
      <c r="E1010" s="65">
        <f>D1010</f>
        <v>0</v>
      </c>
      <c r="F1010" s="65">
        <f>G1005-E1010</f>
        <v>0</v>
      </c>
      <c r="G1010" s="403"/>
    </row>
    <row r="1011" spans="1:7" ht="15.95" customHeight="1" x14ac:dyDescent="0.25">
      <c r="A1011" s="150"/>
      <c r="B1011" s="552"/>
      <c r="C1011" s="459"/>
      <c r="D1011" s="66"/>
      <c r="E1011" s="65">
        <f>SUM(E1010,D1011)</f>
        <v>0</v>
      </c>
      <c r="F1011" s="65">
        <f>F1010-D1011</f>
        <v>0</v>
      </c>
      <c r="G1011" s="403"/>
    </row>
    <row r="1012" spans="1:7" ht="15.95" customHeight="1" x14ac:dyDescent="0.25">
      <c r="A1012" s="552"/>
      <c r="B1012" s="552"/>
      <c r="C1012" s="459"/>
      <c r="D1012" s="66"/>
      <c r="E1012" s="65">
        <f>SUM(E1011,D1012)</f>
        <v>0</v>
      </c>
      <c r="F1012" s="65">
        <f t="shared" ref="F1012" si="40">F1011-D1012</f>
        <v>0</v>
      </c>
      <c r="G1012" s="403"/>
    </row>
    <row r="1013" spans="1:7" ht="15.95" customHeight="1" x14ac:dyDescent="0.25">
      <c r="A1013" s="150"/>
      <c r="B1013" s="552"/>
      <c r="C1013" s="459"/>
      <c r="D1013" s="66"/>
      <c r="E1013" s="65">
        <f>SUM(E1012,D1013)</f>
        <v>0</v>
      </c>
      <c r="F1013" s="65">
        <f t="shared" ref="F1013:F1015" si="41">F1012-D1013</f>
        <v>0</v>
      </c>
      <c r="G1013" s="403"/>
    </row>
    <row r="1014" spans="1:7" ht="15.95" customHeight="1" x14ac:dyDescent="0.25">
      <c r="A1014" s="552"/>
      <c r="B1014" s="552"/>
      <c r="C1014" s="459"/>
      <c r="D1014" s="66"/>
      <c r="E1014" s="65">
        <f t="shared" ref="E1014:E1015" si="42">SUM(E1013,D1014)</f>
        <v>0</v>
      </c>
      <c r="F1014" s="65">
        <f t="shared" si="41"/>
        <v>0</v>
      </c>
      <c r="G1014" s="403"/>
    </row>
    <row r="1015" spans="1:7" ht="15.95" customHeight="1" x14ac:dyDescent="0.25">
      <c r="A1015" s="552"/>
      <c r="B1015" s="552"/>
      <c r="C1015" s="459"/>
      <c r="D1015" s="66"/>
      <c r="E1015" s="65">
        <f t="shared" si="42"/>
        <v>0</v>
      </c>
      <c r="F1015" s="65">
        <f t="shared" si="41"/>
        <v>0</v>
      </c>
      <c r="G1015" s="403"/>
    </row>
    <row r="1016" spans="1:7" ht="15.95" customHeight="1" x14ac:dyDescent="0.25"/>
    <row r="1017" spans="1:7" ht="15.95" customHeight="1" x14ac:dyDescent="0.25">
      <c r="D1017" s="56"/>
      <c r="E1017" s="416" t="s">
        <v>116</v>
      </c>
      <c r="F1017" s="65" t="s">
        <v>117</v>
      </c>
    </row>
    <row r="1018" spans="1:7" ht="15.95" customHeight="1" x14ac:dyDescent="0.25">
      <c r="D1018" s="404">
        <f>C1006</f>
        <v>6312</v>
      </c>
      <c r="E1018" s="417">
        <f>G1005</f>
        <v>0</v>
      </c>
      <c r="F1018" s="405">
        <f>E1015</f>
        <v>0</v>
      </c>
    </row>
    <row r="1019" spans="1:7" x14ac:dyDescent="0.25">
      <c r="D1019" s="392"/>
      <c r="E1019" s="393"/>
      <c r="F1019" s="393"/>
    </row>
    <row r="1020" spans="1:7" x14ac:dyDescent="0.25">
      <c r="D1020" s="392"/>
      <c r="E1020" s="393"/>
      <c r="F1020" s="393"/>
    </row>
    <row r="1021" spans="1:7" x14ac:dyDescent="0.25">
      <c r="D1021" s="392"/>
      <c r="E1021" s="393"/>
      <c r="F1021" s="393"/>
    </row>
    <row r="1022" spans="1:7" x14ac:dyDescent="0.25">
      <c r="D1022" s="392"/>
      <c r="E1022" s="393"/>
      <c r="F1022" s="393"/>
    </row>
    <row r="1023" spans="1:7" x14ac:dyDescent="0.25">
      <c r="D1023" s="392"/>
      <c r="E1023" s="393"/>
      <c r="F1023" s="393"/>
    </row>
    <row r="1024" spans="1:7" x14ac:dyDescent="0.25">
      <c r="D1024" s="392"/>
      <c r="E1024" s="393"/>
      <c r="F1024" s="393"/>
    </row>
    <row r="1025" spans="4:6" x14ac:dyDescent="0.25">
      <c r="D1025" s="392"/>
      <c r="E1025" s="393"/>
      <c r="F1025" s="393"/>
    </row>
    <row r="1026" spans="4:6" x14ac:dyDescent="0.25">
      <c r="D1026" s="392"/>
      <c r="E1026" s="393"/>
      <c r="F1026" s="393"/>
    </row>
    <row r="1027" spans="4:6" x14ac:dyDescent="0.25">
      <c r="D1027" s="392"/>
      <c r="E1027" s="393"/>
      <c r="F1027" s="393"/>
    </row>
    <row r="1028" spans="4:6" x14ac:dyDescent="0.25">
      <c r="D1028" s="392"/>
      <c r="E1028" s="393"/>
      <c r="F1028" s="393"/>
    </row>
    <row r="1029" spans="4:6" x14ac:dyDescent="0.25">
      <c r="D1029" s="392"/>
      <c r="E1029" s="393"/>
      <c r="F1029" s="393"/>
    </row>
    <row r="1030" spans="4:6" x14ac:dyDescent="0.25">
      <c r="D1030" s="392"/>
      <c r="E1030" s="393"/>
      <c r="F1030" s="393"/>
    </row>
    <row r="1031" spans="4:6" x14ac:dyDescent="0.25">
      <c r="D1031" s="392"/>
      <c r="E1031" s="393"/>
      <c r="F1031" s="393"/>
    </row>
    <row r="1032" spans="4:6" x14ac:dyDescent="0.25">
      <c r="D1032" s="392"/>
      <c r="E1032" s="393"/>
      <c r="F1032" s="393"/>
    </row>
    <row r="1033" spans="4:6" x14ac:dyDescent="0.25">
      <c r="D1033" s="392"/>
      <c r="E1033" s="393"/>
      <c r="F1033" s="393"/>
    </row>
    <row r="1034" spans="4:6" x14ac:dyDescent="0.25">
      <c r="D1034" s="392"/>
      <c r="E1034" s="393"/>
      <c r="F1034" s="393"/>
    </row>
    <row r="1035" spans="4:6" x14ac:dyDescent="0.25">
      <c r="D1035" s="392"/>
      <c r="E1035" s="393"/>
      <c r="F1035" s="393"/>
    </row>
    <row r="1036" spans="4:6" x14ac:dyDescent="0.25">
      <c r="D1036" s="392"/>
      <c r="E1036" s="393"/>
      <c r="F1036" s="393"/>
    </row>
    <row r="1037" spans="4:6" x14ac:dyDescent="0.25">
      <c r="D1037" s="392"/>
      <c r="E1037" s="393"/>
      <c r="F1037" s="393"/>
    </row>
    <row r="1038" spans="4:6" x14ac:dyDescent="0.25">
      <c r="D1038" s="392"/>
      <c r="E1038" s="393"/>
      <c r="F1038" s="393"/>
    </row>
    <row r="1039" spans="4:6" x14ac:dyDescent="0.25">
      <c r="D1039" s="392"/>
      <c r="E1039" s="393"/>
      <c r="F1039" s="393"/>
    </row>
    <row r="1040" spans="4:6" x14ac:dyDescent="0.25">
      <c r="D1040" s="392"/>
      <c r="E1040" s="393"/>
      <c r="F1040" s="393"/>
    </row>
    <row r="1041" spans="4:6" x14ac:dyDescent="0.25">
      <c r="D1041" s="392"/>
      <c r="E1041" s="393"/>
      <c r="F1041" s="393"/>
    </row>
    <row r="1042" spans="4:6" x14ac:dyDescent="0.25">
      <c r="D1042" s="392"/>
      <c r="E1042" s="393"/>
      <c r="F1042" s="393"/>
    </row>
    <row r="1043" spans="4:6" x14ac:dyDescent="0.25">
      <c r="D1043" s="392"/>
      <c r="E1043" s="393"/>
      <c r="F1043" s="393"/>
    </row>
    <row r="1044" spans="4:6" x14ac:dyDescent="0.25">
      <c r="D1044" s="392"/>
      <c r="E1044" s="393"/>
      <c r="F1044" s="393"/>
    </row>
    <row r="1045" spans="4:6" x14ac:dyDescent="0.25">
      <c r="D1045" s="392"/>
      <c r="E1045" s="393"/>
      <c r="F1045" s="393"/>
    </row>
    <row r="1046" spans="4:6" x14ac:dyDescent="0.25">
      <c r="D1046" s="392"/>
      <c r="E1046" s="393"/>
      <c r="F1046" s="393"/>
    </row>
    <row r="1047" spans="4:6" x14ac:dyDescent="0.25">
      <c r="D1047" s="392"/>
      <c r="E1047" s="393"/>
      <c r="F1047" s="393"/>
    </row>
    <row r="1048" spans="4:6" x14ac:dyDescent="0.25">
      <c r="D1048" s="392"/>
      <c r="E1048" s="393"/>
      <c r="F1048" s="393"/>
    </row>
    <row r="1049" spans="4:6" x14ac:dyDescent="0.25">
      <c r="D1049" s="392"/>
      <c r="E1049" s="393"/>
      <c r="F1049" s="393"/>
    </row>
    <row r="1050" spans="4:6" x14ac:dyDescent="0.25">
      <c r="D1050" s="392"/>
      <c r="E1050" s="393"/>
      <c r="F1050" s="393"/>
    </row>
    <row r="1051" spans="4:6" x14ac:dyDescent="0.25">
      <c r="D1051" s="392"/>
      <c r="E1051" s="393"/>
      <c r="F1051" s="393"/>
    </row>
    <row r="1052" spans="4:6" x14ac:dyDescent="0.25">
      <c r="D1052" s="392"/>
      <c r="E1052" s="393"/>
      <c r="F1052" s="393"/>
    </row>
    <row r="1053" spans="4:6" x14ac:dyDescent="0.25">
      <c r="D1053" s="392"/>
      <c r="E1053" s="393"/>
      <c r="F1053" s="393"/>
    </row>
    <row r="1054" spans="4:6" x14ac:dyDescent="0.25">
      <c r="D1054" s="392"/>
      <c r="E1054" s="393"/>
      <c r="F1054" s="393"/>
    </row>
    <row r="1055" spans="4:6" x14ac:dyDescent="0.25">
      <c r="D1055" s="392"/>
      <c r="E1055" s="393"/>
      <c r="F1055" s="393"/>
    </row>
    <row r="1056" spans="4:6" x14ac:dyDescent="0.25">
      <c r="D1056" s="392"/>
      <c r="E1056" s="393"/>
      <c r="F1056" s="393"/>
    </row>
    <row r="1057" spans="1:7" x14ac:dyDescent="0.25">
      <c r="D1057" s="392"/>
      <c r="E1057" s="393"/>
      <c r="F1057" s="393"/>
    </row>
    <row r="1058" spans="1:7" x14ac:dyDescent="0.25">
      <c r="D1058" s="392"/>
      <c r="E1058" s="393"/>
      <c r="F1058" s="393"/>
    </row>
    <row r="1059" spans="1:7" x14ac:dyDescent="0.25">
      <c r="D1059" s="392"/>
      <c r="E1059" s="393"/>
      <c r="F1059" s="393"/>
    </row>
    <row r="1060" spans="1:7" s="312" customFormat="1" ht="15.95" customHeight="1" x14ac:dyDescent="0.25">
      <c r="A1060" s="381" t="s">
        <v>102</v>
      </c>
      <c r="B1060" s="411"/>
      <c r="C1060" s="369" t="str">
        <f>Budget!$A$86</f>
        <v>A</v>
      </c>
      <c r="D1060" s="189"/>
      <c r="E1060" s="381" t="s">
        <v>103</v>
      </c>
      <c r="F1060" s="414"/>
      <c r="G1060" s="190" t="str">
        <f>Budget!F122</f>
        <v>PM</v>
      </c>
    </row>
    <row r="1061" spans="1:7" s="312" customFormat="1" ht="15.95" customHeight="1" x14ac:dyDescent="0.25">
      <c r="A1061" s="381" t="str">
        <f>Budget!$B$89</f>
        <v>CP</v>
      </c>
      <c r="B1061" s="411"/>
      <c r="C1061" s="369">
        <f>Budget!$B$119</f>
        <v>63</v>
      </c>
      <c r="D1061" s="189"/>
      <c r="E1061" s="381" t="s">
        <v>104</v>
      </c>
      <c r="F1061" s="414"/>
      <c r="G1061" s="190">
        <f>IF(CB!H122&gt;0,CB!H122,-CB!I122)</f>
        <v>0</v>
      </c>
    </row>
    <row r="1062" spans="1:7" s="312" customFormat="1" ht="15.95" customHeight="1" x14ac:dyDescent="0.25">
      <c r="A1062" s="381" t="str">
        <f>Budget!$C$89</f>
        <v>CD</v>
      </c>
      <c r="B1062" s="411"/>
      <c r="C1062" s="369">
        <f>Budget!$C$120</f>
        <v>631</v>
      </c>
      <c r="D1062" s="189"/>
      <c r="E1062" s="381" t="s">
        <v>105</v>
      </c>
      <c r="F1062" s="414"/>
      <c r="G1062" s="190">
        <f>SUM(G1060:G1061)</f>
        <v>0</v>
      </c>
    </row>
    <row r="1063" spans="1:7" s="312" customFormat="1" ht="15.95" customHeight="1" x14ac:dyDescent="0.25">
      <c r="A1063" s="381" t="str">
        <f>Budget!$D$89</f>
        <v>SC</v>
      </c>
      <c r="B1063" s="382"/>
      <c r="C1063" s="369">
        <f>Budget!$D$122</f>
        <v>6316</v>
      </c>
      <c r="D1063" s="189"/>
      <c r="E1063" s="189"/>
      <c r="F1063" s="189"/>
      <c r="G1063" s="189"/>
    </row>
    <row r="1064" spans="1:7" s="312" customFormat="1" ht="15.95" customHeight="1" x14ac:dyDescent="0.25">
      <c r="A1064" s="359"/>
      <c r="B1064" s="189"/>
      <c r="C1064" s="373"/>
      <c r="D1064" s="189"/>
      <c r="E1064" s="189"/>
      <c r="F1064" s="189"/>
      <c r="G1064" s="189"/>
    </row>
    <row r="1065" spans="1:7" s="312" customFormat="1" ht="18" customHeight="1" x14ac:dyDescent="0.25">
      <c r="A1065" s="385" t="s">
        <v>246</v>
      </c>
      <c r="B1065" s="357"/>
      <c r="C1065" s="372" t="str">
        <f>Budget!E122</f>
        <v>Entretien du matériel de laboratoire</v>
      </c>
      <c r="D1065" s="357"/>
      <c r="E1065" s="357"/>
      <c r="F1065" s="189"/>
      <c r="G1065" s="189"/>
    </row>
    <row r="1066" spans="1:7" ht="30" customHeight="1" x14ac:dyDescent="0.25">
      <c r="A1066" s="54" t="s">
        <v>106</v>
      </c>
      <c r="B1066" s="59" t="s">
        <v>137</v>
      </c>
      <c r="C1066" s="397" t="s">
        <v>118</v>
      </c>
      <c r="D1066" s="65" t="s">
        <v>109</v>
      </c>
      <c r="E1066" s="59" t="s">
        <v>110</v>
      </c>
      <c r="F1066" s="59" t="s">
        <v>113</v>
      </c>
      <c r="G1066" s="65" t="s">
        <v>112</v>
      </c>
    </row>
    <row r="1067" spans="1:7" ht="15.95" customHeight="1" x14ac:dyDescent="0.25">
      <c r="A1067" s="552"/>
      <c r="B1067" s="552"/>
      <c r="C1067" s="459"/>
      <c r="D1067" s="66"/>
      <c r="E1067" s="65">
        <f>D1067</f>
        <v>0</v>
      </c>
      <c r="F1067" s="65">
        <f>G1062-E1067</f>
        <v>0</v>
      </c>
      <c r="G1067" s="403"/>
    </row>
    <row r="1068" spans="1:7" ht="15.95" customHeight="1" x14ac:dyDescent="0.25">
      <c r="A1068" s="552"/>
      <c r="B1068" s="552"/>
      <c r="C1068" s="459"/>
      <c r="D1068" s="66"/>
      <c r="E1068" s="65">
        <f>SUM(E1067,D1068)</f>
        <v>0</v>
      </c>
      <c r="F1068" s="65">
        <f>F1067-D1068</f>
        <v>0</v>
      </c>
      <c r="G1068" s="403"/>
    </row>
    <row r="1069" spans="1:7" ht="15.95" customHeight="1" x14ac:dyDescent="0.25">
      <c r="A1069" s="552"/>
      <c r="B1069" s="552"/>
      <c r="C1069" s="459"/>
      <c r="D1069" s="66"/>
      <c r="E1069" s="65">
        <f t="shared" ref="E1069" si="43">SUM(E1068,D1069)</f>
        <v>0</v>
      </c>
      <c r="F1069" s="65">
        <f>F1068-D1069</f>
        <v>0</v>
      </c>
      <c r="G1069" s="403"/>
    </row>
    <row r="1070" spans="1:7" ht="15.95" customHeight="1" x14ac:dyDescent="0.25">
      <c r="A1070" s="552"/>
      <c r="B1070" s="552"/>
      <c r="C1070" s="459"/>
      <c r="D1070" s="66"/>
      <c r="E1070" s="65">
        <f t="shared" ref="E1070:E1073" si="44">SUM(E1069,D1070)</f>
        <v>0</v>
      </c>
      <c r="F1070" s="65">
        <f t="shared" ref="F1070:F1073" si="45">F1069-D1070</f>
        <v>0</v>
      </c>
      <c r="G1070" s="403"/>
    </row>
    <row r="1071" spans="1:7" ht="15.95" customHeight="1" x14ac:dyDescent="0.25">
      <c r="A1071" s="552"/>
      <c r="B1071" s="552"/>
      <c r="C1071" s="459"/>
      <c r="D1071" s="66"/>
      <c r="E1071" s="65">
        <f t="shared" si="44"/>
        <v>0</v>
      </c>
      <c r="F1071" s="65">
        <f t="shared" si="45"/>
        <v>0</v>
      </c>
      <c r="G1071" s="403"/>
    </row>
    <row r="1072" spans="1:7" ht="15.95" customHeight="1" x14ac:dyDescent="0.25">
      <c r="A1072" s="552"/>
      <c r="B1072" s="552"/>
      <c r="C1072" s="459"/>
      <c r="D1072" s="66"/>
      <c r="E1072" s="65">
        <f t="shared" si="44"/>
        <v>0</v>
      </c>
      <c r="F1072" s="65">
        <f t="shared" si="45"/>
        <v>0</v>
      </c>
      <c r="G1072" s="403"/>
    </row>
    <row r="1073" spans="1:7" ht="15.95" customHeight="1" x14ac:dyDescent="0.25">
      <c r="A1073" s="552"/>
      <c r="B1073" s="552"/>
      <c r="C1073" s="459"/>
      <c r="D1073" s="66"/>
      <c r="E1073" s="65">
        <f t="shared" si="44"/>
        <v>0</v>
      </c>
      <c r="F1073" s="65">
        <f t="shared" si="45"/>
        <v>0</v>
      </c>
      <c r="G1073" s="403"/>
    </row>
    <row r="1074" spans="1:7" ht="15.95" customHeight="1" x14ac:dyDescent="0.25"/>
    <row r="1075" spans="1:7" ht="15.95" customHeight="1" x14ac:dyDescent="0.25">
      <c r="D1075" s="56"/>
      <c r="E1075" s="416" t="s">
        <v>116</v>
      </c>
      <c r="F1075" s="65" t="s">
        <v>117</v>
      </c>
    </row>
    <row r="1076" spans="1:7" ht="15.95" customHeight="1" x14ac:dyDescent="0.25">
      <c r="D1076" s="404">
        <f>C1063</f>
        <v>6316</v>
      </c>
      <c r="E1076" s="417">
        <f>G1062</f>
        <v>0</v>
      </c>
      <c r="F1076" s="405">
        <f>E1073</f>
        <v>0</v>
      </c>
    </row>
    <row r="1077" spans="1:7" ht="15.95" customHeight="1" x14ac:dyDescent="0.25">
      <c r="D1077" s="409"/>
      <c r="E1077" s="393"/>
      <c r="F1077" s="393"/>
    </row>
    <row r="1078" spans="1:7" ht="15.95" customHeight="1" x14ac:dyDescent="0.25">
      <c r="D1078" s="409"/>
      <c r="E1078" s="393"/>
      <c r="F1078" s="393"/>
    </row>
    <row r="1079" spans="1:7" ht="15.95" customHeight="1" x14ac:dyDescent="0.25">
      <c r="D1079" s="409"/>
      <c r="E1079" s="393"/>
      <c r="F1079" s="393"/>
    </row>
    <row r="1080" spans="1:7" ht="15.95" customHeight="1" x14ac:dyDescent="0.25">
      <c r="D1080" s="409"/>
      <c r="E1080" s="393"/>
      <c r="F1080" s="393"/>
    </row>
    <row r="1081" spans="1:7" ht="15.95" customHeight="1" x14ac:dyDescent="0.25">
      <c r="D1081" s="409"/>
      <c r="E1081" s="393"/>
      <c r="F1081" s="393"/>
    </row>
    <row r="1082" spans="1:7" ht="15.95" customHeight="1" x14ac:dyDescent="0.25">
      <c r="D1082" s="409"/>
      <c r="E1082" s="393"/>
      <c r="F1082" s="393"/>
    </row>
    <row r="1083" spans="1:7" ht="15.95" customHeight="1" x14ac:dyDescent="0.25">
      <c r="D1083" s="409"/>
      <c r="E1083" s="393"/>
      <c r="F1083" s="393"/>
    </row>
    <row r="1084" spans="1:7" ht="15.95" customHeight="1" x14ac:dyDescent="0.25">
      <c r="D1084" s="409"/>
      <c r="E1084" s="393"/>
      <c r="F1084" s="393"/>
    </row>
    <row r="1085" spans="1:7" ht="15.95" customHeight="1" x14ac:dyDescent="0.25">
      <c r="D1085" s="409"/>
      <c r="E1085" s="393"/>
      <c r="F1085" s="393"/>
    </row>
    <row r="1086" spans="1:7" ht="15.95" customHeight="1" x14ac:dyDescent="0.25">
      <c r="D1086" s="409"/>
      <c r="E1086" s="393"/>
      <c r="F1086" s="393"/>
    </row>
    <row r="1087" spans="1:7" ht="15.95" customHeight="1" x14ac:dyDescent="0.25">
      <c r="D1087" s="409"/>
      <c r="E1087" s="393"/>
      <c r="F1087" s="393"/>
    </row>
    <row r="1088" spans="1:7" ht="15.95" customHeight="1" x14ac:dyDescent="0.25">
      <c r="D1088" s="409"/>
      <c r="E1088" s="393"/>
      <c r="F1088" s="393"/>
    </row>
    <row r="1089" spans="4:6" ht="15.95" customHeight="1" x14ac:dyDescent="0.25">
      <c r="D1089" s="409"/>
      <c r="E1089" s="393"/>
      <c r="F1089" s="393"/>
    </row>
    <row r="1090" spans="4:6" ht="15.95" customHeight="1" x14ac:dyDescent="0.25">
      <c r="D1090" s="409"/>
      <c r="E1090" s="393"/>
      <c r="F1090" s="393"/>
    </row>
    <row r="1091" spans="4:6" ht="15.95" customHeight="1" x14ac:dyDescent="0.25">
      <c r="D1091" s="409"/>
      <c r="E1091" s="393"/>
      <c r="F1091" s="393"/>
    </row>
    <row r="1092" spans="4:6" ht="15.95" customHeight="1" x14ac:dyDescent="0.25">
      <c r="D1092" s="409"/>
      <c r="E1092" s="393"/>
      <c r="F1092" s="393"/>
    </row>
    <row r="1093" spans="4:6" ht="15.95" customHeight="1" x14ac:dyDescent="0.25">
      <c r="D1093" s="409"/>
      <c r="E1093" s="393"/>
      <c r="F1093" s="393"/>
    </row>
    <row r="1094" spans="4:6" ht="15.95" customHeight="1" x14ac:dyDescent="0.25">
      <c r="D1094" s="409"/>
      <c r="E1094" s="393"/>
      <c r="F1094" s="393"/>
    </row>
    <row r="1095" spans="4:6" ht="15.95" customHeight="1" x14ac:dyDescent="0.25">
      <c r="D1095" s="409"/>
      <c r="E1095" s="393"/>
      <c r="F1095" s="393"/>
    </row>
    <row r="1096" spans="4:6" ht="15.95" customHeight="1" x14ac:dyDescent="0.25">
      <c r="D1096" s="409"/>
      <c r="E1096" s="393"/>
      <c r="F1096" s="393"/>
    </row>
    <row r="1097" spans="4:6" ht="15.95" customHeight="1" x14ac:dyDescent="0.25">
      <c r="D1097" s="409"/>
      <c r="E1097" s="393"/>
      <c r="F1097" s="393"/>
    </row>
    <row r="1098" spans="4:6" ht="15.95" customHeight="1" x14ac:dyDescent="0.25">
      <c r="D1098" s="409"/>
      <c r="E1098" s="393"/>
      <c r="F1098" s="393"/>
    </row>
    <row r="1099" spans="4:6" ht="15.95" customHeight="1" x14ac:dyDescent="0.25">
      <c r="D1099" s="409"/>
      <c r="E1099" s="393"/>
      <c r="F1099" s="393"/>
    </row>
    <row r="1100" spans="4:6" ht="15.95" customHeight="1" x14ac:dyDescent="0.25">
      <c r="D1100" s="409"/>
      <c r="E1100" s="393"/>
      <c r="F1100" s="393"/>
    </row>
    <row r="1101" spans="4:6" ht="15.95" customHeight="1" x14ac:dyDescent="0.25">
      <c r="D1101" s="409"/>
      <c r="E1101" s="393"/>
      <c r="F1101" s="393"/>
    </row>
    <row r="1102" spans="4:6" ht="15.95" customHeight="1" x14ac:dyDescent="0.25">
      <c r="D1102" s="409"/>
      <c r="E1102" s="393"/>
      <c r="F1102" s="393"/>
    </row>
    <row r="1103" spans="4:6" ht="15.95" customHeight="1" x14ac:dyDescent="0.25">
      <c r="D1103" s="409"/>
      <c r="E1103" s="393"/>
      <c r="F1103" s="393"/>
    </row>
    <row r="1104" spans="4:6" ht="15.95" customHeight="1" x14ac:dyDescent="0.25">
      <c r="D1104" s="409"/>
      <c r="E1104" s="393"/>
      <c r="F1104" s="393"/>
    </row>
    <row r="1105" spans="1:7" ht="15.95" customHeight="1" x14ac:dyDescent="0.25">
      <c r="D1105" s="409"/>
      <c r="E1105" s="393"/>
      <c r="F1105" s="393"/>
    </row>
    <row r="1106" spans="1:7" s="312" customFormat="1" ht="15.95" customHeight="1" x14ac:dyDescent="0.25">
      <c r="A1106" s="381" t="s">
        <v>102</v>
      </c>
      <c r="B1106" s="411"/>
      <c r="C1106" s="369" t="str">
        <f>Budget!$A$86</f>
        <v>A</v>
      </c>
      <c r="D1106" s="189"/>
      <c r="E1106" s="381" t="s">
        <v>103</v>
      </c>
      <c r="F1106" s="414"/>
      <c r="G1106" s="190" t="str">
        <f>Budget!F123</f>
        <v>PM</v>
      </c>
    </row>
    <row r="1107" spans="1:7" s="312" customFormat="1" ht="15.95" customHeight="1" x14ac:dyDescent="0.25">
      <c r="A1107" s="381" t="str">
        <f>Budget!$B$89</f>
        <v>CP</v>
      </c>
      <c r="B1107" s="411"/>
      <c r="C1107" s="369">
        <f>Budget!$B$119</f>
        <v>63</v>
      </c>
      <c r="D1107" s="189"/>
      <c r="E1107" s="381" t="s">
        <v>104</v>
      </c>
      <c r="F1107" s="414"/>
      <c r="G1107" s="190">
        <f>IF(CB!H123&gt;0,CB!H123,-CB!I123)</f>
        <v>0</v>
      </c>
    </row>
    <row r="1108" spans="1:7" s="312" customFormat="1" ht="15.95" customHeight="1" x14ac:dyDescent="0.25">
      <c r="A1108" s="381" t="str">
        <f>Budget!$C$89</f>
        <v>CD</v>
      </c>
      <c r="B1108" s="411"/>
      <c r="C1108" s="369">
        <f>Budget!$C$120</f>
        <v>631</v>
      </c>
      <c r="D1108" s="189"/>
      <c r="E1108" s="381" t="s">
        <v>105</v>
      </c>
      <c r="F1108" s="414"/>
      <c r="G1108" s="190">
        <f>SUM(G1106:G1107)</f>
        <v>0</v>
      </c>
    </row>
    <row r="1109" spans="1:7" s="312" customFormat="1" ht="15.95" customHeight="1" x14ac:dyDescent="0.25">
      <c r="A1109" s="381" t="str">
        <f>Budget!$D$89</f>
        <v>SC</v>
      </c>
      <c r="B1109" s="382"/>
      <c r="C1109" s="369">
        <f>Budget!$D$123</f>
        <v>6319</v>
      </c>
      <c r="D1109" s="189"/>
      <c r="E1109" s="189"/>
      <c r="F1109" s="189"/>
      <c r="G1109" s="189"/>
    </row>
    <row r="1110" spans="1:7" s="312" customFormat="1" ht="15.95" customHeight="1" x14ac:dyDescent="0.25">
      <c r="A1110" s="359"/>
      <c r="B1110" s="189"/>
      <c r="C1110" s="373"/>
      <c r="D1110" s="189"/>
      <c r="E1110" s="189"/>
      <c r="F1110" s="189"/>
      <c r="G1110" s="189"/>
    </row>
    <row r="1111" spans="1:7" s="312" customFormat="1" ht="15.95" customHeight="1" x14ac:dyDescent="0.25">
      <c r="A1111" s="243" t="s">
        <v>246</v>
      </c>
      <c r="B1111" s="357"/>
      <c r="C1111" s="372" t="str">
        <f>Budget!E123</f>
        <v xml:space="preserve">Autres entretiens </v>
      </c>
      <c r="D1111" s="357"/>
      <c r="E1111" s="357"/>
      <c r="F1111" s="189"/>
      <c r="G1111" s="189"/>
    </row>
    <row r="1112" spans="1:7" ht="30" customHeight="1" x14ac:dyDescent="0.25">
      <c r="A1112" s="54" t="s">
        <v>106</v>
      </c>
      <c r="B1112" s="59" t="s">
        <v>137</v>
      </c>
      <c r="C1112" s="397" t="s">
        <v>118</v>
      </c>
      <c r="D1112" s="65" t="s">
        <v>109</v>
      </c>
      <c r="E1112" s="59" t="s">
        <v>110</v>
      </c>
      <c r="F1112" s="59" t="s">
        <v>113</v>
      </c>
      <c r="G1112" s="65" t="s">
        <v>112</v>
      </c>
    </row>
    <row r="1113" spans="1:7" ht="15.95" customHeight="1" x14ac:dyDescent="0.25">
      <c r="A1113" s="11"/>
      <c r="B1113" s="552"/>
      <c r="C1113" s="459"/>
      <c r="D1113" s="66"/>
      <c r="E1113" s="65">
        <f>D1113</f>
        <v>0</v>
      </c>
      <c r="F1113" s="65">
        <f>G1108-E1113</f>
        <v>0</v>
      </c>
      <c r="G1113" s="403"/>
    </row>
    <row r="1114" spans="1:7" ht="15.95" customHeight="1" x14ac:dyDescent="0.25">
      <c r="A1114" s="552"/>
      <c r="B1114" s="552"/>
      <c r="C1114" s="459"/>
      <c r="D1114" s="66"/>
      <c r="E1114" s="65">
        <f>SUM(E1113,D1114)</f>
        <v>0</v>
      </c>
      <c r="F1114" s="65">
        <f>F1113-D1114</f>
        <v>0</v>
      </c>
      <c r="G1114" s="403"/>
    </row>
    <row r="1115" spans="1:7" ht="15.95" customHeight="1" x14ac:dyDescent="0.25">
      <c r="A1115" s="552"/>
      <c r="B1115" s="552"/>
      <c r="C1115" s="459"/>
      <c r="D1115" s="66"/>
      <c r="E1115" s="65">
        <f t="shared" ref="E1115:E1119" si="46">SUM(E1114,D1115)</f>
        <v>0</v>
      </c>
      <c r="F1115" s="65">
        <f t="shared" ref="F1115:F1119" si="47">F1114-D1115</f>
        <v>0</v>
      </c>
      <c r="G1115" s="403"/>
    </row>
    <row r="1116" spans="1:7" ht="15.95" customHeight="1" x14ac:dyDescent="0.25">
      <c r="A1116" s="552"/>
      <c r="B1116" s="552"/>
      <c r="C1116" s="459"/>
      <c r="D1116" s="66"/>
      <c r="E1116" s="65">
        <f t="shared" si="46"/>
        <v>0</v>
      </c>
      <c r="F1116" s="65">
        <f t="shared" si="47"/>
        <v>0</v>
      </c>
      <c r="G1116" s="403"/>
    </row>
    <row r="1117" spans="1:7" ht="15.95" customHeight="1" x14ac:dyDescent="0.25">
      <c r="A1117" s="552"/>
      <c r="B1117" s="552"/>
      <c r="C1117" s="459"/>
      <c r="D1117" s="66"/>
      <c r="E1117" s="65">
        <f t="shared" si="46"/>
        <v>0</v>
      </c>
      <c r="F1117" s="65">
        <f t="shared" si="47"/>
        <v>0</v>
      </c>
      <c r="G1117" s="403"/>
    </row>
    <row r="1118" spans="1:7" ht="15.95" customHeight="1" x14ac:dyDescent="0.25">
      <c r="A1118" s="552"/>
      <c r="B1118" s="552"/>
      <c r="C1118" s="459"/>
      <c r="D1118" s="66"/>
      <c r="E1118" s="65">
        <f t="shared" si="46"/>
        <v>0</v>
      </c>
      <c r="F1118" s="65">
        <f t="shared" si="47"/>
        <v>0</v>
      </c>
      <c r="G1118" s="403"/>
    </row>
    <row r="1119" spans="1:7" ht="15.95" customHeight="1" x14ac:dyDescent="0.25">
      <c r="A1119" s="552"/>
      <c r="B1119" s="552"/>
      <c r="C1119" s="459"/>
      <c r="D1119" s="66"/>
      <c r="E1119" s="65">
        <f t="shared" si="46"/>
        <v>0</v>
      </c>
      <c r="F1119" s="65">
        <f t="shared" si="47"/>
        <v>0</v>
      </c>
      <c r="G1119" s="403"/>
    </row>
    <row r="1120" spans="1:7" ht="15.95" customHeight="1" x14ac:dyDescent="0.25"/>
    <row r="1121" spans="4:6" ht="15.95" customHeight="1" x14ac:dyDescent="0.25">
      <c r="D1121" s="56"/>
      <c r="E1121" s="65" t="s">
        <v>116</v>
      </c>
      <c r="F1121" s="65" t="s">
        <v>117</v>
      </c>
    </row>
    <row r="1122" spans="4:6" ht="15.95" customHeight="1" x14ac:dyDescent="0.25">
      <c r="D1122" s="404">
        <f>C1109</f>
        <v>6319</v>
      </c>
      <c r="E1122" s="405">
        <f>G1108</f>
        <v>0</v>
      </c>
      <c r="F1122" s="405">
        <f>E1119</f>
        <v>0</v>
      </c>
    </row>
    <row r="1123" spans="4:6" x14ac:dyDescent="0.25">
      <c r="D1123" s="404">
        <f>C1108</f>
        <v>631</v>
      </c>
      <c r="E1123" s="405">
        <f>SUM(E1018,E1076,E1122)</f>
        <v>0</v>
      </c>
      <c r="F1123" s="405">
        <f>SUM(F1018,F1076,F1122)</f>
        <v>0</v>
      </c>
    </row>
    <row r="1124" spans="4:6" x14ac:dyDescent="0.25">
      <c r="D1124" s="404">
        <f>C1107</f>
        <v>63</v>
      </c>
      <c r="E1124" s="405">
        <f>E1123</f>
        <v>0</v>
      </c>
      <c r="F1124" s="405">
        <f>F1123</f>
        <v>0</v>
      </c>
    </row>
    <row r="1125" spans="4:6" x14ac:dyDescent="0.25">
      <c r="D1125" s="392"/>
      <c r="E1125" s="393"/>
      <c r="F1125" s="393"/>
    </row>
    <row r="1126" spans="4:6" x14ac:dyDescent="0.25">
      <c r="D1126" s="392"/>
      <c r="E1126" s="393"/>
      <c r="F1126" s="393"/>
    </row>
    <row r="1127" spans="4:6" x14ac:dyDescent="0.25">
      <c r="D1127" s="392"/>
      <c r="E1127" s="393"/>
      <c r="F1127" s="393"/>
    </row>
    <row r="1128" spans="4:6" x14ac:dyDescent="0.25">
      <c r="D1128" s="392"/>
      <c r="E1128" s="393"/>
      <c r="F1128" s="393"/>
    </row>
    <row r="1129" spans="4:6" x14ac:dyDescent="0.25">
      <c r="D1129" s="392"/>
      <c r="E1129" s="393"/>
      <c r="F1129" s="393"/>
    </row>
    <row r="1130" spans="4:6" x14ac:dyDescent="0.25">
      <c r="D1130" s="392"/>
      <c r="E1130" s="393"/>
      <c r="F1130" s="393"/>
    </row>
    <row r="1131" spans="4:6" x14ac:dyDescent="0.25">
      <c r="D1131" s="392"/>
      <c r="E1131" s="393"/>
      <c r="F1131" s="393"/>
    </row>
    <row r="1132" spans="4:6" x14ac:dyDescent="0.25">
      <c r="D1132" s="392"/>
      <c r="E1132" s="393"/>
      <c r="F1132" s="393"/>
    </row>
    <row r="1133" spans="4:6" x14ac:dyDescent="0.25">
      <c r="D1133" s="392"/>
      <c r="E1133" s="393"/>
      <c r="F1133" s="393"/>
    </row>
    <row r="1134" spans="4:6" x14ac:dyDescent="0.25">
      <c r="D1134" s="392"/>
      <c r="E1134" s="393"/>
      <c r="F1134" s="393"/>
    </row>
    <row r="1135" spans="4:6" x14ac:dyDescent="0.25">
      <c r="D1135" s="392"/>
      <c r="E1135" s="393"/>
      <c r="F1135" s="393"/>
    </row>
    <row r="1136" spans="4:6" x14ac:dyDescent="0.25">
      <c r="D1136" s="392"/>
      <c r="E1136" s="393"/>
      <c r="F1136" s="393"/>
    </row>
    <row r="1137" spans="4:6" x14ac:dyDescent="0.25">
      <c r="D1137" s="392"/>
      <c r="E1137" s="393"/>
      <c r="F1137" s="393"/>
    </row>
    <row r="1138" spans="4:6" x14ac:dyDescent="0.25">
      <c r="D1138" s="392"/>
      <c r="E1138" s="393"/>
      <c r="F1138" s="393"/>
    </row>
    <row r="1139" spans="4:6" x14ac:dyDescent="0.25">
      <c r="D1139" s="392"/>
      <c r="E1139" s="393"/>
      <c r="F1139" s="393"/>
    </row>
    <row r="1140" spans="4:6" x14ac:dyDescent="0.25">
      <c r="D1140" s="392"/>
      <c r="E1140" s="393"/>
      <c r="F1140" s="393"/>
    </row>
    <row r="1141" spans="4:6" x14ac:dyDescent="0.25">
      <c r="D1141" s="392"/>
      <c r="E1141" s="393"/>
      <c r="F1141" s="393"/>
    </row>
    <row r="1142" spans="4:6" x14ac:dyDescent="0.25">
      <c r="D1142" s="392"/>
      <c r="E1142" s="393"/>
      <c r="F1142" s="393"/>
    </row>
    <row r="1143" spans="4:6" x14ac:dyDescent="0.25">
      <c r="D1143" s="392"/>
      <c r="E1143" s="393"/>
      <c r="F1143" s="393"/>
    </row>
    <row r="1144" spans="4:6" x14ac:dyDescent="0.25">
      <c r="D1144" s="392"/>
      <c r="E1144" s="393"/>
      <c r="F1144" s="393"/>
    </row>
    <row r="1145" spans="4:6" x14ac:dyDescent="0.25">
      <c r="D1145" s="392"/>
      <c r="E1145" s="393"/>
      <c r="F1145" s="393"/>
    </row>
    <row r="1146" spans="4:6" x14ac:dyDescent="0.25">
      <c r="D1146" s="392"/>
      <c r="E1146" s="393"/>
      <c r="F1146" s="393"/>
    </row>
    <row r="1147" spans="4:6" x14ac:dyDescent="0.25">
      <c r="D1147" s="392"/>
      <c r="E1147" s="393"/>
      <c r="F1147" s="393"/>
    </row>
    <row r="1148" spans="4:6" x14ac:dyDescent="0.25">
      <c r="D1148" s="392"/>
      <c r="E1148" s="393"/>
      <c r="F1148" s="393"/>
    </row>
    <row r="1149" spans="4:6" x14ac:dyDescent="0.25">
      <c r="D1149" s="392"/>
      <c r="E1149" s="393"/>
      <c r="F1149" s="393"/>
    </row>
    <row r="1150" spans="4:6" x14ac:dyDescent="0.25">
      <c r="D1150" s="392"/>
      <c r="E1150" s="393"/>
      <c r="F1150" s="393"/>
    </row>
    <row r="1151" spans="4:6" x14ac:dyDescent="0.25">
      <c r="D1151" s="392"/>
      <c r="E1151" s="393"/>
      <c r="F1151" s="393"/>
    </row>
    <row r="1152" spans="4:6" x14ac:dyDescent="0.25">
      <c r="D1152" s="392"/>
      <c r="E1152" s="393"/>
      <c r="F1152" s="393"/>
    </row>
    <row r="1153" spans="1:7" x14ac:dyDescent="0.25">
      <c r="D1153" s="392"/>
      <c r="E1153" s="393"/>
      <c r="F1153" s="393"/>
    </row>
    <row r="1154" spans="1:7" x14ac:dyDescent="0.25">
      <c r="D1154" s="392"/>
      <c r="E1154" s="393"/>
      <c r="F1154" s="393"/>
    </row>
    <row r="1155" spans="1:7" x14ac:dyDescent="0.25">
      <c r="D1155" s="392"/>
      <c r="E1155" s="393"/>
      <c r="F1155" s="393"/>
    </row>
    <row r="1156" spans="1:7" x14ac:dyDescent="0.25">
      <c r="D1156" s="392"/>
      <c r="E1156" s="393"/>
      <c r="F1156" s="393"/>
    </row>
    <row r="1157" spans="1:7" x14ac:dyDescent="0.25">
      <c r="D1157" s="392"/>
      <c r="E1157" s="393"/>
      <c r="F1157" s="393"/>
    </row>
    <row r="1158" spans="1:7" x14ac:dyDescent="0.25">
      <c r="D1158" s="392"/>
      <c r="E1158" s="393"/>
      <c r="F1158" s="393"/>
    </row>
    <row r="1159" spans="1:7" x14ac:dyDescent="0.25">
      <c r="D1159" s="392"/>
      <c r="E1159" s="393"/>
      <c r="F1159" s="393"/>
    </row>
    <row r="1160" spans="1:7" x14ac:dyDescent="0.25">
      <c r="D1160" s="392"/>
      <c r="E1160" s="393"/>
      <c r="F1160" s="393"/>
    </row>
    <row r="1161" spans="1:7" x14ac:dyDescent="0.25">
      <c r="D1161" s="392"/>
      <c r="E1161" s="393"/>
      <c r="F1161" s="393"/>
    </row>
    <row r="1162" spans="1:7" s="312" customFormat="1" ht="15.95" customHeight="1" x14ac:dyDescent="0.25">
      <c r="A1162" s="381" t="s">
        <v>102</v>
      </c>
      <c r="B1162" s="411"/>
      <c r="C1162" s="369" t="str">
        <f>Budget!$A$86</f>
        <v>A</v>
      </c>
      <c r="D1162" s="189"/>
      <c r="E1162" s="412" t="s">
        <v>103</v>
      </c>
      <c r="F1162" s="414"/>
      <c r="G1162" s="190">
        <f>Budget!G126</f>
        <v>0</v>
      </c>
    </row>
    <row r="1163" spans="1:7" s="312" customFormat="1" ht="15.95" customHeight="1" x14ac:dyDescent="0.25">
      <c r="A1163" s="381" t="str">
        <f>Budget!$B$89</f>
        <v>CP</v>
      </c>
      <c r="B1163" s="411"/>
      <c r="C1163" s="369">
        <f>Budget!$B$125</f>
        <v>64</v>
      </c>
      <c r="D1163" s="189"/>
      <c r="E1163" s="412" t="s">
        <v>104</v>
      </c>
      <c r="F1163" s="414"/>
      <c r="G1163" s="190">
        <f>IF(CB!H126&gt;0,CB!H126,-CB!I126)</f>
        <v>0</v>
      </c>
    </row>
    <row r="1164" spans="1:7" s="312" customFormat="1" ht="15.95" customHeight="1" x14ac:dyDescent="0.25">
      <c r="A1164" s="381" t="str">
        <f>Budget!$C$89</f>
        <v>CD</v>
      </c>
      <c r="B1164" s="411"/>
      <c r="C1164" s="369">
        <f>Budget!$C$126</f>
        <v>643</v>
      </c>
      <c r="D1164" s="189"/>
      <c r="E1164" s="412" t="s">
        <v>105</v>
      </c>
      <c r="F1164" s="414"/>
      <c r="G1164" s="190">
        <f>SUM(G1162:G1163)</f>
        <v>0</v>
      </c>
    </row>
    <row r="1165" spans="1:7" s="312" customFormat="1" ht="15.95" customHeight="1" x14ac:dyDescent="0.25">
      <c r="A1165" s="381" t="str">
        <f>Budget!$D$89</f>
        <v>SC</v>
      </c>
      <c r="B1165" s="382"/>
      <c r="C1165" s="369"/>
      <c r="D1165" s="189"/>
      <c r="E1165" s="189"/>
      <c r="F1165" s="189"/>
      <c r="G1165" s="189"/>
    </row>
    <row r="1166" spans="1:7" s="312" customFormat="1" ht="15.95" customHeight="1" x14ac:dyDescent="0.25">
      <c r="A1166" s="359"/>
      <c r="B1166" s="189"/>
      <c r="C1166" s="373"/>
      <c r="D1166" s="189"/>
      <c r="E1166" s="189"/>
      <c r="F1166" s="189"/>
      <c r="G1166" s="189"/>
    </row>
    <row r="1167" spans="1:7" s="312" customFormat="1" ht="15.95" customHeight="1" x14ac:dyDescent="0.25">
      <c r="A1167" s="243" t="s">
        <v>246</v>
      </c>
      <c r="B1167" s="243"/>
      <c r="C1167" s="410" t="str">
        <f>Budget!D126</f>
        <v>Affiliation-enseignement-licences sportives</v>
      </c>
      <c r="D1167" s="243"/>
      <c r="E1167" s="243"/>
      <c r="F1167" s="189"/>
      <c r="G1167" s="189"/>
    </row>
    <row r="1168" spans="1:7" ht="30" customHeight="1" x14ac:dyDescent="0.25">
      <c r="A1168" s="54" t="s">
        <v>106</v>
      </c>
      <c r="B1168" s="59" t="s">
        <v>137</v>
      </c>
      <c r="C1168" s="397" t="s">
        <v>118</v>
      </c>
      <c r="D1168" s="65" t="s">
        <v>109</v>
      </c>
      <c r="E1168" s="59" t="s">
        <v>110</v>
      </c>
      <c r="F1168" s="59" t="s">
        <v>113</v>
      </c>
      <c r="G1168" s="65" t="s">
        <v>112</v>
      </c>
    </row>
    <row r="1169" spans="1:7" ht="15.95" customHeight="1" x14ac:dyDescent="0.25">
      <c r="A1169" s="11"/>
      <c r="B1169" s="552"/>
      <c r="C1169" s="459"/>
      <c r="D1169" s="66"/>
      <c r="E1169" s="65">
        <f>D1169</f>
        <v>0</v>
      </c>
      <c r="F1169" s="65">
        <f>G1164-E1169</f>
        <v>0</v>
      </c>
      <c r="G1169" s="403"/>
    </row>
    <row r="1170" spans="1:7" ht="15.95" customHeight="1" x14ac:dyDescent="0.25">
      <c r="A1170" s="11"/>
      <c r="B1170" s="552"/>
      <c r="C1170" s="459"/>
      <c r="D1170" s="66"/>
      <c r="E1170" s="65">
        <f>SUM(E1169,D1170)</f>
        <v>0</v>
      </c>
      <c r="F1170" s="65">
        <f>F1169-D1170</f>
        <v>0</v>
      </c>
      <c r="G1170" s="403"/>
    </row>
    <row r="1171" spans="1:7" ht="15.95" customHeight="1" x14ac:dyDescent="0.25">
      <c r="A1171" s="11"/>
      <c r="B1171" s="552"/>
      <c r="C1171" s="459"/>
      <c r="D1171" s="66"/>
      <c r="E1171" s="65">
        <f t="shared" ref="E1171:E1175" si="48">SUM(E1170,D1171)</f>
        <v>0</v>
      </c>
      <c r="F1171" s="65">
        <f t="shared" ref="F1171:F1175" si="49">F1170-D1171</f>
        <v>0</v>
      </c>
      <c r="G1171" s="403"/>
    </row>
    <row r="1172" spans="1:7" ht="15.95" customHeight="1" x14ac:dyDescent="0.25">
      <c r="A1172" s="11"/>
      <c r="B1172" s="552"/>
      <c r="C1172" s="459"/>
      <c r="D1172" s="66"/>
      <c r="E1172" s="65">
        <f t="shared" si="48"/>
        <v>0</v>
      </c>
      <c r="F1172" s="65">
        <f t="shared" si="49"/>
        <v>0</v>
      </c>
      <c r="G1172" s="403"/>
    </row>
    <row r="1173" spans="1:7" ht="15.95" customHeight="1" x14ac:dyDescent="0.25">
      <c r="A1173" s="11"/>
      <c r="B1173" s="552"/>
      <c r="C1173" s="459"/>
      <c r="D1173" s="66"/>
      <c r="E1173" s="65">
        <f t="shared" si="48"/>
        <v>0</v>
      </c>
      <c r="F1173" s="65">
        <f t="shared" si="49"/>
        <v>0</v>
      </c>
      <c r="G1173" s="403"/>
    </row>
    <row r="1174" spans="1:7" ht="15.95" customHeight="1" x14ac:dyDescent="0.25">
      <c r="A1174" s="11"/>
      <c r="B1174" s="552"/>
      <c r="C1174" s="459"/>
      <c r="D1174" s="66"/>
      <c r="E1174" s="65">
        <f t="shared" si="48"/>
        <v>0</v>
      </c>
      <c r="F1174" s="65">
        <f t="shared" si="49"/>
        <v>0</v>
      </c>
      <c r="G1174" s="403"/>
    </row>
    <row r="1175" spans="1:7" ht="15" customHeight="1" x14ac:dyDescent="0.25">
      <c r="A1175" s="11"/>
      <c r="B1175" s="552"/>
      <c r="C1175" s="459"/>
      <c r="D1175" s="66"/>
      <c r="E1175" s="65">
        <f t="shared" si="48"/>
        <v>0</v>
      </c>
      <c r="F1175" s="65">
        <f t="shared" si="49"/>
        <v>0</v>
      </c>
      <c r="G1175" s="403"/>
    </row>
    <row r="1176" spans="1:7" ht="15.95" customHeight="1" x14ac:dyDescent="0.25">
      <c r="A1176" s="552"/>
      <c r="B1176" s="552"/>
      <c r="C1176" s="459"/>
      <c r="D1176" s="66"/>
      <c r="E1176" s="65">
        <f>SUM(E1175,D1176)</f>
        <v>0</v>
      </c>
      <c r="F1176" s="65">
        <f>F1175-D1176</f>
        <v>0</v>
      </c>
      <c r="G1176" s="403"/>
    </row>
    <row r="1177" spans="1:7" ht="15.95" customHeight="1" x14ac:dyDescent="0.25"/>
    <row r="1178" spans="1:7" ht="15.95" customHeight="1" x14ac:dyDescent="0.25">
      <c r="D1178" s="56"/>
      <c r="E1178" s="416" t="s">
        <v>116</v>
      </c>
      <c r="F1178" s="65" t="s">
        <v>117</v>
      </c>
    </row>
    <row r="1179" spans="1:7" ht="15.95" customHeight="1" x14ac:dyDescent="0.25">
      <c r="D1179" s="404">
        <f>C1164</f>
        <v>643</v>
      </c>
      <c r="E1179" s="417">
        <f>G1164</f>
        <v>0</v>
      </c>
      <c r="F1179" s="405">
        <f>E1176</f>
        <v>0</v>
      </c>
    </row>
    <row r="1180" spans="1:7" ht="15.95" customHeight="1" x14ac:dyDescent="0.25">
      <c r="D1180" s="409"/>
      <c r="E1180" s="393"/>
      <c r="F1180" s="393"/>
    </row>
    <row r="1181" spans="1:7" ht="15.95" customHeight="1" x14ac:dyDescent="0.25">
      <c r="D1181" s="409"/>
      <c r="E1181" s="393"/>
      <c r="F1181" s="393"/>
    </row>
    <row r="1182" spans="1:7" ht="15.95" customHeight="1" x14ac:dyDescent="0.25">
      <c r="D1182" s="409"/>
      <c r="E1182" s="393"/>
      <c r="F1182" s="393"/>
    </row>
    <row r="1183" spans="1:7" ht="15.95" customHeight="1" x14ac:dyDescent="0.25">
      <c r="D1183" s="409"/>
      <c r="E1183" s="393"/>
      <c r="F1183" s="393"/>
    </row>
    <row r="1184" spans="1:7" ht="15.95" customHeight="1" x14ac:dyDescent="0.25">
      <c r="D1184" s="409"/>
      <c r="E1184" s="393"/>
      <c r="F1184" s="393"/>
    </row>
    <row r="1185" spans="4:6" ht="15.95" customHeight="1" x14ac:dyDescent="0.25">
      <c r="D1185" s="409"/>
      <c r="E1185" s="393"/>
      <c r="F1185" s="393"/>
    </row>
    <row r="1186" spans="4:6" ht="15.95" customHeight="1" x14ac:dyDescent="0.25">
      <c r="D1186" s="409"/>
      <c r="E1186" s="393"/>
      <c r="F1186" s="393"/>
    </row>
    <row r="1187" spans="4:6" ht="15.95" customHeight="1" x14ac:dyDescent="0.25">
      <c r="D1187" s="409"/>
      <c r="E1187" s="393"/>
      <c r="F1187" s="393"/>
    </row>
    <row r="1188" spans="4:6" ht="15.95" customHeight="1" x14ac:dyDescent="0.25">
      <c r="D1188" s="409"/>
      <c r="E1188" s="393"/>
      <c r="F1188" s="393"/>
    </row>
    <row r="1189" spans="4:6" ht="15.95" customHeight="1" x14ac:dyDescent="0.25">
      <c r="D1189" s="409"/>
      <c r="E1189" s="393"/>
      <c r="F1189" s="393"/>
    </row>
    <row r="1190" spans="4:6" ht="15.95" customHeight="1" x14ac:dyDescent="0.25">
      <c r="D1190" s="409"/>
      <c r="E1190" s="393"/>
      <c r="F1190" s="393"/>
    </row>
    <row r="1191" spans="4:6" ht="15.95" customHeight="1" x14ac:dyDescent="0.25">
      <c r="D1191" s="409"/>
      <c r="E1191" s="393"/>
      <c r="F1191" s="393"/>
    </row>
    <row r="1192" spans="4:6" ht="15.95" customHeight="1" x14ac:dyDescent="0.25">
      <c r="D1192" s="409"/>
      <c r="E1192" s="393"/>
      <c r="F1192" s="393"/>
    </row>
    <row r="1193" spans="4:6" ht="15.95" customHeight="1" x14ac:dyDescent="0.25">
      <c r="D1193" s="409"/>
      <c r="E1193" s="393"/>
      <c r="F1193" s="393"/>
    </row>
    <row r="1194" spans="4:6" ht="15.95" customHeight="1" x14ac:dyDescent="0.25">
      <c r="D1194" s="409"/>
      <c r="E1194" s="393"/>
      <c r="F1194" s="393"/>
    </row>
    <row r="1195" spans="4:6" ht="15.95" customHeight="1" x14ac:dyDescent="0.25">
      <c r="D1195" s="409"/>
      <c r="E1195" s="393"/>
      <c r="F1195" s="393"/>
    </row>
    <row r="1196" spans="4:6" ht="15.95" customHeight="1" x14ac:dyDescent="0.25">
      <c r="D1196" s="409"/>
      <c r="E1196" s="393"/>
      <c r="F1196" s="393"/>
    </row>
    <row r="1197" spans="4:6" ht="15.95" customHeight="1" x14ac:dyDescent="0.25">
      <c r="D1197" s="409"/>
      <c r="E1197" s="393"/>
      <c r="F1197" s="393"/>
    </row>
    <row r="1198" spans="4:6" ht="15.95" customHeight="1" x14ac:dyDescent="0.25">
      <c r="D1198" s="409"/>
      <c r="E1198" s="393"/>
      <c r="F1198" s="393"/>
    </row>
    <row r="1199" spans="4:6" ht="15.95" customHeight="1" x14ac:dyDescent="0.25">
      <c r="D1199" s="409"/>
      <c r="E1199" s="393"/>
      <c r="F1199" s="393"/>
    </row>
    <row r="1200" spans="4:6" ht="15.95" customHeight="1" x14ac:dyDescent="0.25">
      <c r="D1200" s="409"/>
      <c r="E1200" s="393"/>
      <c r="F1200" s="393"/>
    </row>
    <row r="1201" spans="1:7" ht="15.95" customHeight="1" x14ac:dyDescent="0.25">
      <c r="D1201" s="409"/>
      <c r="E1201" s="393"/>
      <c r="F1201" s="393"/>
    </row>
    <row r="1202" spans="1:7" ht="15.95" customHeight="1" x14ac:dyDescent="0.25">
      <c r="D1202" s="409"/>
      <c r="E1202" s="393"/>
      <c r="F1202" s="393"/>
    </row>
    <row r="1203" spans="1:7" ht="15.95" customHeight="1" x14ac:dyDescent="0.25">
      <c r="D1203" s="409"/>
      <c r="E1203" s="393"/>
      <c r="F1203" s="393"/>
    </row>
    <row r="1204" spans="1:7" ht="15.95" customHeight="1" x14ac:dyDescent="0.25">
      <c r="D1204" s="409"/>
      <c r="E1204" s="393"/>
      <c r="F1204" s="393"/>
    </row>
    <row r="1205" spans="1:7" ht="15.95" customHeight="1" x14ac:dyDescent="0.25">
      <c r="D1205" s="409"/>
      <c r="E1205" s="393"/>
      <c r="F1205" s="393"/>
    </row>
    <row r="1206" spans="1:7" ht="15.95" customHeight="1" x14ac:dyDescent="0.25">
      <c r="D1206" s="409"/>
      <c r="E1206" s="393"/>
      <c r="F1206" s="393"/>
    </row>
    <row r="1207" spans="1:7" ht="15.95" customHeight="1" x14ac:dyDescent="0.25">
      <c r="D1207" s="409"/>
      <c r="E1207" s="393"/>
      <c r="F1207" s="393"/>
    </row>
    <row r="1208" spans="1:7" s="312" customFormat="1" ht="15.95" customHeight="1" x14ac:dyDescent="0.25">
      <c r="A1208" s="381" t="s">
        <v>102</v>
      </c>
      <c r="B1208" s="411"/>
      <c r="C1208" s="369" t="str">
        <f>Budget!$A$86</f>
        <v>A</v>
      </c>
      <c r="D1208" s="189"/>
      <c r="E1208" s="381" t="s">
        <v>103</v>
      </c>
      <c r="F1208" s="414"/>
      <c r="G1208" s="190">
        <f>Budget!G127</f>
        <v>0</v>
      </c>
    </row>
    <row r="1209" spans="1:7" s="312" customFormat="1" ht="15.95" customHeight="1" x14ac:dyDescent="0.25">
      <c r="A1209" s="381" t="str">
        <f>Budget!$B$89</f>
        <v>CP</v>
      </c>
      <c r="B1209" s="411"/>
      <c r="C1209" s="369">
        <f>Budget!$B$125</f>
        <v>64</v>
      </c>
      <c r="D1209" s="189"/>
      <c r="E1209" s="381" t="s">
        <v>104</v>
      </c>
      <c r="F1209" s="414"/>
      <c r="G1209" s="190">
        <f>IF(CB!H127&gt;0,CB!H127,-CB!I127)</f>
        <v>0</v>
      </c>
    </row>
    <row r="1210" spans="1:7" s="312" customFormat="1" ht="15.95" customHeight="1" x14ac:dyDescent="0.25">
      <c r="A1210" s="381" t="str">
        <f>Budget!$C$89</f>
        <v>CD</v>
      </c>
      <c r="B1210" s="411"/>
      <c r="C1210" s="369">
        <f>Budget!$C$127</f>
        <v>644</v>
      </c>
      <c r="D1210" s="189"/>
      <c r="E1210" s="381" t="s">
        <v>105</v>
      </c>
      <c r="F1210" s="414"/>
      <c r="G1210" s="190">
        <f>SUM(G1208:G1209)</f>
        <v>0</v>
      </c>
    </row>
    <row r="1211" spans="1:7" s="312" customFormat="1" ht="15.95" customHeight="1" x14ac:dyDescent="0.25">
      <c r="A1211" s="381" t="str">
        <f>Budget!$D$89</f>
        <v>SC</v>
      </c>
      <c r="B1211" s="382"/>
      <c r="C1211" s="369"/>
      <c r="D1211" s="189"/>
      <c r="E1211" s="189"/>
      <c r="F1211" s="189"/>
      <c r="G1211" s="189"/>
    </row>
    <row r="1212" spans="1:7" s="312" customFormat="1" ht="15.95" customHeight="1" x14ac:dyDescent="0.25">
      <c r="A1212" s="359"/>
      <c r="B1212" s="189"/>
      <c r="C1212" s="373"/>
      <c r="D1212" s="189"/>
      <c r="E1212" s="189"/>
      <c r="F1212" s="189"/>
      <c r="G1212" s="189"/>
    </row>
    <row r="1213" spans="1:7" s="312" customFormat="1" ht="15.95" customHeight="1" x14ac:dyDescent="0.25">
      <c r="A1213" s="243" t="s">
        <v>246</v>
      </c>
      <c r="B1213" s="243"/>
      <c r="C1213" s="410" t="str">
        <f>Budget!D127</f>
        <v>Distribution de prix</v>
      </c>
      <c r="D1213" s="243"/>
      <c r="E1213" s="243"/>
      <c r="F1213" s="189"/>
      <c r="G1213" s="189"/>
    </row>
    <row r="1214" spans="1:7" ht="30" customHeight="1" x14ac:dyDescent="0.25">
      <c r="A1214" s="54" t="s">
        <v>106</v>
      </c>
      <c r="B1214" s="59" t="s">
        <v>137</v>
      </c>
      <c r="C1214" s="397" t="s">
        <v>118</v>
      </c>
      <c r="D1214" s="65" t="s">
        <v>109</v>
      </c>
      <c r="E1214" s="59" t="s">
        <v>110</v>
      </c>
      <c r="F1214" s="59" t="s">
        <v>113</v>
      </c>
      <c r="G1214" s="65" t="s">
        <v>112</v>
      </c>
    </row>
    <row r="1215" spans="1:7" ht="15.95" customHeight="1" x14ac:dyDescent="0.25">
      <c r="A1215" s="552"/>
      <c r="B1215" s="552"/>
      <c r="C1215" s="459"/>
      <c r="D1215" s="66"/>
      <c r="E1215" s="65">
        <f>D1215</f>
        <v>0</v>
      </c>
      <c r="F1215" s="65">
        <f>G1210-E1215</f>
        <v>0</v>
      </c>
      <c r="G1215" s="403"/>
    </row>
    <row r="1216" spans="1:7" ht="15.95" customHeight="1" x14ac:dyDescent="0.25">
      <c r="A1216" s="552"/>
      <c r="B1216" s="552"/>
      <c r="C1216" s="459"/>
      <c r="D1216" s="66"/>
      <c r="E1216" s="65">
        <f>SUM(E1215,D1216)</f>
        <v>0</v>
      </c>
      <c r="F1216" s="65">
        <f>F1215-D1216</f>
        <v>0</v>
      </c>
      <c r="G1216" s="403"/>
    </row>
    <row r="1217" spans="1:7" ht="15.95" customHeight="1" x14ac:dyDescent="0.25">
      <c r="A1217" s="552"/>
      <c r="B1217" s="552"/>
      <c r="C1217" s="459"/>
      <c r="D1217" s="66"/>
      <c r="E1217" s="65">
        <f t="shared" ref="E1217:E1218" si="50">SUM(E1216,D1217)</f>
        <v>0</v>
      </c>
      <c r="F1217" s="65">
        <f t="shared" ref="F1217:F1218" si="51">F1216-D1217</f>
        <v>0</v>
      </c>
      <c r="G1217" s="403"/>
    </row>
    <row r="1218" spans="1:7" ht="15.95" customHeight="1" x14ac:dyDescent="0.25">
      <c r="A1218" s="552"/>
      <c r="B1218" s="552"/>
      <c r="C1218" s="459"/>
      <c r="D1218" s="66"/>
      <c r="E1218" s="65">
        <f t="shared" si="50"/>
        <v>0</v>
      </c>
      <c r="F1218" s="65">
        <f t="shared" si="51"/>
        <v>0</v>
      </c>
      <c r="G1218" s="403"/>
    </row>
    <row r="1219" spans="1:7" ht="15.95" customHeight="1" x14ac:dyDescent="0.25"/>
    <row r="1220" spans="1:7" ht="15.95" customHeight="1" x14ac:dyDescent="0.25">
      <c r="D1220" s="56"/>
      <c r="E1220" s="416" t="s">
        <v>116</v>
      </c>
      <c r="F1220" s="65" t="s">
        <v>117</v>
      </c>
    </row>
    <row r="1221" spans="1:7" ht="15.95" customHeight="1" x14ac:dyDescent="0.25">
      <c r="D1221" s="404">
        <f>C1210</f>
        <v>644</v>
      </c>
      <c r="E1221" s="417">
        <f>G1210</f>
        <v>0</v>
      </c>
      <c r="F1221" s="405">
        <f>E1218</f>
        <v>0</v>
      </c>
    </row>
    <row r="1222" spans="1:7" ht="15.95" customHeight="1" x14ac:dyDescent="0.25">
      <c r="D1222" s="404">
        <f>C1209</f>
        <v>64</v>
      </c>
      <c r="E1222" s="417">
        <f>SUM(E1179,E1221)</f>
        <v>0</v>
      </c>
      <c r="F1222" s="405">
        <f>SUM(F1179,F1221)</f>
        <v>0</v>
      </c>
    </row>
    <row r="1223" spans="1:7" x14ac:dyDescent="0.25">
      <c r="D1223" s="392"/>
      <c r="E1223" s="393"/>
      <c r="F1223" s="393"/>
    </row>
    <row r="1224" spans="1:7" x14ac:dyDescent="0.25">
      <c r="D1224" s="392"/>
      <c r="E1224" s="393"/>
      <c r="F1224" s="393"/>
    </row>
    <row r="1225" spans="1:7" x14ac:dyDescent="0.25">
      <c r="D1225" s="392"/>
      <c r="E1225" s="393"/>
      <c r="F1225" s="393"/>
    </row>
    <row r="1226" spans="1:7" x14ac:dyDescent="0.25">
      <c r="D1226" s="392"/>
      <c r="E1226" s="393"/>
      <c r="F1226" s="393"/>
    </row>
    <row r="1227" spans="1:7" ht="15.95" customHeight="1" x14ac:dyDescent="0.25"/>
    <row r="1228" spans="1:7" ht="15.95" customHeight="1" x14ac:dyDescent="0.25"/>
    <row r="1229" spans="1:7" ht="15.95" customHeight="1" x14ac:dyDescent="0.25"/>
    <row r="1230" spans="1:7" ht="15.95" customHeight="1" x14ac:dyDescent="0.25"/>
    <row r="1231" spans="1:7" ht="15.95" customHeight="1" x14ac:dyDescent="0.25"/>
    <row r="1232" spans="1:7" ht="15.95" customHeight="1" x14ac:dyDescent="0.25"/>
    <row r="1233" spans="4:6" ht="24" customHeight="1" x14ac:dyDescent="0.25"/>
    <row r="1234" spans="4:6" ht="15.95" customHeight="1" x14ac:dyDescent="0.25"/>
    <row r="1235" spans="4:6" ht="15.95" customHeight="1" x14ac:dyDescent="0.25"/>
    <row r="1236" spans="4:6" ht="15.95" customHeight="1" x14ac:dyDescent="0.25"/>
    <row r="1237" spans="4:6" ht="15.95" customHeight="1" x14ac:dyDescent="0.25"/>
    <row r="1238" spans="4:6" ht="15.95" customHeight="1" x14ac:dyDescent="0.25"/>
    <row r="1239" spans="4:6" ht="15.95" customHeight="1" x14ac:dyDescent="0.25"/>
    <row r="1240" spans="4:6" ht="15.95" customHeight="1" x14ac:dyDescent="0.25"/>
    <row r="1241" spans="4:6" x14ac:dyDescent="0.25">
      <c r="D1241" s="392"/>
      <c r="E1241" s="393"/>
      <c r="F1241" s="393"/>
    </row>
    <row r="1242" spans="4:6" x14ac:dyDescent="0.25">
      <c r="D1242" s="392"/>
      <c r="E1242" s="393"/>
      <c r="F1242" s="393"/>
    </row>
    <row r="1243" spans="4:6" x14ac:dyDescent="0.25">
      <c r="D1243" s="392"/>
      <c r="E1243" s="393"/>
      <c r="F1243" s="393"/>
    </row>
    <row r="1244" spans="4:6" x14ac:dyDescent="0.25">
      <c r="D1244" s="392"/>
      <c r="E1244" s="393"/>
      <c r="F1244" s="393"/>
    </row>
    <row r="1245" spans="4:6" x14ac:dyDescent="0.25">
      <c r="D1245" s="392"/>
      <c r="E1245" s="393"/>
      <c r="F1245" s="393"/>
    </row>
    <row r="1246" spans="4:6" x14ac:dyDescent="0.25">
      <c r="D1246" s="392"/>
      <c r="E1246" s="393"/>
      <c r="F1246" s="393"/>
    </row>
    <row r="1247" spans="4:6" x14ac:dyDescent="0.25">
      <c r="D1247" s="392"/>
      <c r="E1247" s="393"/>
      <c r="F1247" s="393"/>
    </row>
    <row r="1248" spans="4:6" x14ac:dyDescent="0.25">
      <c r="D1248" s="392"/>
      <c r="E1248" s="393"/>
      <c r="F1248" s="393"/>
    </row>
    <row r="1249" spans="1:7" x14ac:dyDescent="0.25">
      <c r="D1249" s="392"/>
      <c r="E1249" s="393"/>
      <c r="F1249" s="393"/>
    </row>
    <row r="1250" spans="1:7" x14ac:dyDescent="0.25">
      <c r="D1250" s="392"/>
      <c r="E1250" s="393"/>
      <c r="F1250" s="393"/>
    </row>
    <row r="1251" spans="1:7" x14ac:dyDescent="0.25">
      <c r="D1251" s="392"/>
      <c r="E1251" s="393"/>
      <c r="F1251" s="393"/>
    </row>
    <row r="1252" spans="1:7" x14ac:dyDescent="0.25">
      <c r="D1252" s="392"/>
      <c r="E1252" s="393"/>
      <c r="F1252" s="393"/>
    </row>
    <row r="1253" spans="1:7" x14ac:dyDescent="0.25">
      <c r="D1253" s="392"/>
      <c r="E1253" s="393"/>
      <c r="F1253" s="393"/>
    </row>
    <row r="1254" spans="1:7" x14ac:dyDescent="0.25">
      <c r="D1254" s="392"/>
      <c r="E1254" s="393"/>
      <c r="F1254" s="393"/>
    </row>
    <row r="1255" spans="1:7" x14ac:dyDescent="0.25">
      <c r="D1255" s="392"/>
      <c r="E1255" s="393"/>
      <c r="F1255" s="393"/>
    </row>
    <row r="1256" spans="1:7" x14ac:dyDescent="0.25">
      <c r="D1256" s="392"/>
      <c r="E1256" s="393"/>
      <c r="F1256" s="393"/>
    </row>
    <row r="1257" spans="1:7" x14ac:dyDescent="0.25">
      <c r="D1257" s="392"/>
      <c r="E1257" s="393"/>
      <c r="F1257" s="393"/>
    </row>
    <row r="1258" spans="1:7" x14ac:dyDescent="0.25">
      <c r="D1258" s="392"/>
      <c r="E1258" s="393"/>
      <c r="F1258" s="393"/>
    </row>
    <row r="1259" spans="1:7" x14ac:dyDescent="0.25">
      <c r="D1259" s="392"/>
      <c r="E1259" s="393"/>
      <c r="F1259" s="393"/>
    </row>
    <row r="1260" spans="1:7" s="312" customFormat="1" ht="15.95" customHeight="1" x14ac:dyDescent="0.25">
      <c r="A1260" s="381" t="s">
        <v>102</v>
      </c>
      <c r="B1260" s="411"/>
      <c r="C1260" s="369" t="str">
        <f>Budget!$A$86</f>
        <v>A</v>
      </c>
      <c r="D1260" s="189"/>
      <c r="E1260" s="381" t="s">
        <v>103</v>
      </c>
      <c r="F1260" s="414"/>
      <c r="G1260" s="190" t="str">
        <f>Budget!F131</f>
        <v>PM</v>
      </c>
    </row>
    <row r="1261" spans="1:7" s="312" customFormat="1" ht="15.95" customHeight="1" x14ac:dyDescent="0.25">
      <c r="A1261" s="381" t="str">
        <f>Budget!$B$89</f>
        <v>CP</v>
      </c>
      <c r="B1261" s="411"/>
      <c r="C1261" s="369">
        <f>Budget!$B$129</f>
        <v>65</v>
      </c>
      <c r="D1261" s="189"/>
      <c r="E1261" s="381" t="s">
        <v>104</v>
      </c>
      <c r="F1261" s="414"/>
      <c r="G1261" s="190">
        <f>IF(CB!H131&gt;0,CB!H131,-CB!I131)</f>
        <v>0</v>
      </c>
    </row>
    <row r="1262" spans="1:7" s="312" customFormat="1" ht="15.95" customHeight="1" x14ac:dyDescent="0.25">
      <c r="A1262" s="381" t="str">
        <f>Budget!$C$89</f>
        <v>CD</v>
      </c>
      <c r="B1262" s="411"/>
      <c r="C1262" s="369">
        <f>Budget!$C$130</f>
        <v>650</v>
      </c>
      <c r="D1262" s="189"/>
      <c r="E1262" s="381" t="s">
        <v>105</v>
      </c>
      <c r="F1262" s="414"/>
      <c r="G1262" s="190">
        <f>SUM(G1260:G1261)</f>
        <v>0</v>
      </c>
    </row>
    <row r="1263" spans="1:7" s="312" customFormat="1" ht="15.95" customHeight="1" x14ac:dyDescent="0.25">
      <c r="A1263" s="381" t="str">
        <f>Budget!$D$89</f>
        <v>SC</v>
      </c>
      <c r="B1263" s="382"/>
      <c r="C1263" s="369">
        <f>Budget!D131</f>
        <v>0</v>
      </c>
      <c r="D1263" s="189"/>
      <c r="E1263" s="189"/>
      <c r="F1263" s="189"/>
      <c r="G1263" s="189"/>
    </row>
    <row r="1264" spans="1:7" s="312" customFormat="1" ht="15.95" customHeight="1" x14ac:dyDescent="0.25">
      <c r="A1264" s="359"/>
      <c r="B1264" s="189"/>
      <c r="C1264" s="373"/>
      <c r="D1264" s="189"/>
      <c r="E1264" s="189"/>
      <c r="F1264" s="189"/>
      <c r="G1264" s="189"/>
    </row>
    <row r="1265" spans="1:7" s="312" customFormat="1" ht="15.95" customHeight="1" x14ac:dyDescent="0.25">
      <c r="A1265" s="385" t="s">
        <v>246</v>
      </c>
      <c r="B1265" s="385"/>
      <c r="C1265" s="372">
        <f>Budget!E131</f>
        <v>0</v>
      </c>
      <c r="D1265" s="243"/>
      <c r="E1265" s="243"/>
      <c r="F1265" s="189"/>
      <c r="G1265" s="189"/>
    </row>
    <row r="1266" spans="1:7" ht="30" customHeight="1" x14ac:dyDescent="0.25">
      <c r="A1266" s="54" t="s">
        <v>106</v>
      </c>
      <c r="B1266" s="59" t="s">
        <v>137</v>
      </c>
      <c r="C1266" s="397" t="s">
        <v>118</v>
      </c>
      <c r="D1266" s="65" t="s">
        <v>109</v>
      </c>
      <c r="E1266" s="59" t="s">
        <v>110</v>
      </c>
      <c r="F1266" s="59" t="s">
        <v>113</v>
      </c>
      <c r="G1266" s="65" t="s">
        <v>112</v>
      </c>
    </row>
    <row r="1267" spans="1:7" ht="15.95" customHeight="1" x14ac:dyDescent="0.25">
      <c r="A1267" s="11"/>
      <c r="B1267" s="552"/>
      <c r="C1267" s="459"/>
      <c r="D1267" s="66"/>
      <c r="E1267" s="65">
        <f>D1267</f>
        <v>0</v>
      </c>
      <c r="F1267" s="65">
        <f>G1262-E1267</f>
        <v>0</v>
      </c>
      <c r="G1267" s="403"/>
    </row>
    <row r="1268" spans="1:7" ht="15.95" customHeight="1" x14ac:dyDescent="0.25">
      <c r="A1268" s="11"/>
      <c r="B1268" s="552"/>
      <c r="C1268" s="459"/>
      <c r="D1268" s="66"/>
      <c r="E1268" s="65">
        <f>SUM(E1267,D1268)</f>
        <v>0</v>
      </c>
      <c r="F1268" s="65">
        <f>F1267-D1268</f>
        <v>0</v>
      </c>
      <c r="G1268" s="403"/>
    </row>
    <row r="1269" spans="1:7" ht="15.95" customHeight="1" x14ac:dyDescent="0.25">
      <c r="A1269" s="11"/>
      <c r="B1269" s="552"/>
      <c r="C1269" s="459"/>
      <c r="D1269" s="66"/>
      <c r="E1269" s="65">
        <f t="shared" ref="E1269:E1273" si="52">SUM(E1268,D1269)</f>
        <v>0</v>
      </c>
      <c r="F1269" s="65">
        <f t="shared" ref="F1269:F1273" si="53">F1268-D1269</f>
        <v>0</v>
      </c>
      <c r="G1269" s="403"/>
    </row>
    <row r="1270" spans="1:7" ht="15.95" customHeight="1" x14ac:dyDescent="0.25">
      <c r="A1270" s="11"/>
      <c r="B1270" s="552"/>
      <c r="C1270" s="459"/>
      <c r="D1270" s="66"/>
      <c r="E1270" s="65">
        <f t="shared" si="52"/>
        <v>0</v>
      </c>
      <c r="F1270" s="65">
        <f t="shared" si="53"/>
        <v>0</v>
      </c>
      <c r="G1270" s="403"/>
    </row>
    <row r="1271" spans="1:7" ht="15.95" customHeight="1" x14ac:dyDescent="0.25">
      <c r="A1271" s="11"/>
      <c r="B1271" s="552"/>
      <c r="C1271" s="459"/>
      <c r="D1271" s="66"/>
      <c r="E1271" s="65">
        <f t="shared" si="52"/>
        <v>0</v>
      </c>
      <c r="F1271" s="65">
        <f t="shared" si="53"/>
        <v>0</v>
      </c>
      <c r="G1271" s="403"/>
    </row>
    <row r="1272" spans="1:7" ht="15.95" customHeight="1" x14ac:dyDescent="0.25">
      <c r="A1272" s="11"/>
      <c r="B1272" s="552"/>
      <c r="C1272" s="459"/>
      <c r="D1272" s="66"/>
      <c r="E1272" s="65">
        <f t="shared" si="52"/>
        <v>0</v>
      </c>
      <c r="F1272" s="65">
        <f t="shared" si="53"/>
        <v>0</v>
      </c>
      <c r="G1272" s="403"/>
    </row>
    <row r="1273" spans="1:7" ht="15.95" customHeight="1" x14ac:dyDescent="0.25">
      <c r="A1273" s="552"/>
      <c r="B1273" s="552"/>
      <c r="C1273" s="459"/>
      <c r="D1273" s="66"/>
      <c r="E1273" s="65">
        <f t="shared" si="52"/>
        <v>0</v>
      </c>
      <c r="F1273" s="65">
        <f t="shared" si="53"/>
        <v>0</v>
      </c>
      <c r="G1273" s="403"/>
    </row>
    <row r="1274" spans="1:7" ht="15.95" customHeight="1" x14ac:dyDescent="0.25"/>
    <row r="1275" spans="1:7" ht="15.95" customHeight="1" x14ac:dyDescent="0.25">
      <c r="D1275" s="56"/>
      <c r="E1275" s="416" t="s">
        <v>116</v>
      </c>
      <c r="F1275" s="65" t="s">
        <v>117</v>
      </c>
    </row>
    <row r="1276" spans="1:7" ht="15.95" customHeight="1" x14ac:dyDescent="0.25">
      <c r="D1276" s="404">
        <f>C1263</f>
        <v>0</v>
      </c>
      <c r="E1276" s="417">
        <f>G1262</f>
        <v>0</v>
      </c>
      <c r="F1276" s="405">
        <f>E1273</f>
        <v>0</v>
      </c>
    </row>
    <row r="1277" spans="1:7" x14ac:dyDescent="0.25">
      <c r="D1277" s="404">
        <f>C1262</f>
        <v>650</v>
      </c>
      <c r="E1277" s="405">
        <f>E1276</f>
        <v>0</v>
      </c>
      <c r="F1277" s="405">
        <f>F1276</f>
        <v>0</v>
      </c>
    </row>
    <row r="1278" spans="1:7" x14ac:dyDescent="0.25">
      <c r="D1278" s="404">
        <f>C1261</f>
        <v>65</v>
      </c>
      <c r="E1278" s="405">
        <f>E1277</f>
        <v>0</v>
      </c>
      <c r="F1278" s="405">
        <f>F1277</f>
        <v>0</v>
      </c>
    </row>
    <row r="1279" spans="1:7" x14ac:dyDescent="0.25">
      <c r="D1279" s="404" t="str">
        <f>C1260</f>
        <v>A</v>
      </c>
      <c r="E1279" s="405">
        <f>SUM(E261,E752,E960,E1124,E1222,E1278)</f>
        <v>2905000</v>
      </c>
      <c r="F1279" s="405">
        <f>SUM(F261,F752,F960,F1124,F1222,F1278)</f>
        <v>0</v>
      </c>
    </row>
    <row r="1280" spans="1:7" x14ac:dyDescent="0.25">
      <c r="D1280" s="392"/>
      <c r="E1280" s="393"/>
      <c r="F1280" s="393"/>
    </row>
    <row r="1281" spans="4:6" x14ac:dyDescent="0.25">
      <c r="D1281" s="392"/>
      <c r="E1281" s="393"/>
      <c r="F1281" s="393"/>
    </row>
    <row r="1282" spans="4:6" x14ac:dyDescent="0.25">
      <c r="D1282" s="392"/>
      <c r="E1282" s="393"/>
      <c r="F1282" s="393"/>
    </row>
    <row r="1283" spans="4:6" x14ac:dyDescent="0.25">
      <c r="D1283" s="392"/>
      <c r="E1283" s="393"/>
      <c r="F1283" s="393"/>
    </row>
    <row r="1284" spans="4:6" x14ac:dyDescent="0.25">
      <c r="D1284" s="392"/>
      <c r="E1284" s="393"/>
      <c r="F1284" s="393"/>
    </row>
    <row r="1285" spans="4:6" x14ac:dyDescent="0.25">
      <c r="D1285" s="392"/>
      <c r="E1285" s="393"/>
      <c r="F1285" s="393"/>
    </row>
    <row r="1286" spans="4:6" x14ac:dyDescent="0.25">
      <c r="D1286" s="392"/>
      <c r="E1286" s="393"/>
      <c r="F1286" s="393"/>
    </row>
    <row r="1287" spans="4:6" x14ac:dyDescent="0.25">
      <c r="D1287" s="392"/>
      <c r="E1287" s="393"/>
      <c r="F1287" s="393"/>
    </row>
    <row r="1288" spans="4:6" x14ac:dyDescent="0.25">
      <c r="D1288" s="392"/>
      <c r="E1288" s="393"/>
      <c r="F1288" s="393"/>
    </row>
    <row r="1289" spans="4:6" x14ac:dyDescent="0.25">
      <c r="D1289" s="392"/>
      <c r="E1289" s="393"/>
      <c r="F1289" s="393"/>
    </row>
    <row r="1290" spans="4:6" x14ac:dyDescent="0.25">
      <c r="D1290" s="392"/>
      <c r="E1290" s="393"/>
      <c r="F1290" s="393"/>
    </row>
    <row r="1291" spans="4:6" x14ac:dyDescent="0.25">
      <c r="D1291" s="392"/>
      <c r="E1291" s="393"/>
      <c r="F1291" s="393"/>
    </row>
    <row r="1292" spans="4:6" x14ac:dyDescent="0.25">
      <c r="D1292" s="392"/>
      <c r="E1292" s="393"/>
      <c r="F1292" s="393"/>
    </row>
    <row r="1293" spans="4:6" x14ac:dyDescent="0.25">
      <c r="D1293" s="392"/>
      <c r="E1293" s="393"/>
      <c r="F1293" s="393"/>
    </row>
    <row r="1294" spans="4:6" x14ac:dyDescent="0.25">
      <c r="D1294" s="392"/>
      <c r="E1294" s="393"/>
      <c r="F1294" s="393"/>
    </row>
    <row r="1295" spans="4:6" x14ac:dyDescent="0.25">
      <c r="D1295" s="392"/>
      <c r="E1295" s="393"/>
      <c r="F1295" s="393"/>
    </row>
    <row r="1296" spans="4:6" x14ac:dyDescent="0.25">
      <c r="D1296" s="392"/>
      <c r="E1296" s="393"/>
      <c r="F1296" s="393"/>
    </row>
    <row r="1297" spans="4:6" x14ac:dyDescent="0.25">
      <c r="D1297" s="392"/>
      <c r="E1297" s="393"/>
      <c r="F1297" s="393"/>
    </row>
    <row r="1298" spans="4:6" x14ac:dyDescent="0.25">
      <c r="D1298" s="392"/>
      <c r="E1298" s="393"/>
      <c r="F1298" s="393"/>
    </row>
    <row r="1299" spans="4:6" x14ac:dyDescent="0.25">
      <c r="D1299" s="392"/>
      <c r="E1299" s="393"/>
      <c r="F1299" s="393"/>
    </row>
    <row r="1300" spans="4:6" x14ac:dyDescent="0.25">
      <c r="D1300" s="392"/>
      <c r="E1300" s="393"/>
      <c r="F1300" s="393"/>
    </row>
    <row r="1301" spans="4:6" x14ac:dyDescent="0.25">
      <c r="D1301" s="392"/>
      <c r="E1301" s="393"/>
      <c r="F1301" s="393"/>
    </row>
    <row r="1302" spans="4:6" x14ac:dyDescent="0.25">
      <c r="D1302" s="392"/>
      <c r="E1302" s="393"/>
      <c r="F1302" s="393"/>
    </row>
    <row r="1303" spans="4:6" x14ac:dyDescent="0.25">
      <c r="D1303" s="392"/>
      <c r="E1303" s="393"/>
      <c r="F1303" s="393"/>
    </row>
    <row r="1304" spans="4:6" x14ac:dyDescent="0.25">
      <c r="D1304" s="392"/>
      <c r="E1304" s="393"/>
      <c r="F1304" s="393"/>
    </row>
    <row r="1305" spans="4:6" x14ac:dyDescent="0.25">
      <c r="D1305" s="392"/>
      <c r="E1305" s="393"/>
      <c r="F1305" s="393"/>
    </row>
    <row r="1306" spans="4:6" x14ac:dyDescent="0.25">
      <c r="D1306" s="392"/>
      <c r="E1306" s="393"/>
      <c r="F1306" s="393"/>
    </row>
    <row r="1307" spans="4:6" x14ac:dyDescent="0.25">
      <c r="D1307" s="392"/>
      <c r="E1307" s="393"/>
      <c r="F1307" s="393"/>
    </row>
    <row r="1308" spans="4:6" x14ac:dyDescent="0.25">
      <c r="D1308" s="392"/>
      <c r="E1308" s="393"/>
      <c r="F1308" s="393"/>
    </row>
    <row r="1309" spans="4:6" x14ac:dyDescent="0.25">
      <c r="D1309" s="392"/>
      <c r="E1309" s="393"/>
      <c r="F1309" s="393"/>
    </row>
    <row r="1310" spans="4:6" x14ac:dyDescent="0.25">
      <c r="D1310" s="392"/>
      <c r="E1310" s="393"/>
      <c r="F1310" s="393"/>
    </row>
    <row r="1311" spans="4:6" x14ac:dyDescent="0.25">
      <c r="D1311" s="392"/>
      <c r="E1311" s="393"/>
      <c r="F1311" s="393"/>
    </row>
    <row r="1312" spans="4:6" x14ac:dyDescent="0.25">
      <c r="D1312" s="392"/>
      <c r="E1312" s="393"/>
      <c r="F1312" s="393"/>
    </row>
    <row r="1313" spans="1:7" x14ac:dyDescent="0.25">
      <c r="D1313" s="392"/>
      <c r="E1313" s="393"/>
      <c r="F1313" s="393"/>
    </row>
    <row r="1314" spans="1:7" x14ac:dyDescent="0.25">
      <c r="D1314" s="392"/>
      <c r="E1314" s="393"/>
      <c r="F1314" s="393"/>
    </row>
    <row r="1315" spans="1:7" x14ac:dyDescent="0.25">
      <c r="D1315" s="392"/>
      <c r="E1315" s="393"/>
      <c r="F1315" s="393"/>
    </row>
    <row r="1316" spans="1:7" s="312" customFormat="1" ht="15.95" customHeight="1" x14ac:dyDescent="0.25">
      <c r="A1316" s="381" t="s">
        <v>102</v>
      </c>
      <c r="B1316" s="411"/>
      <c r="C1316" s="369" t="str">
        <f>Budget!$A$140</f>
        <v>B</v>
      </c>
      <c r="D1316" s="189"/>
      <c r="E1316" s="381" t="s">
        <v>103</v>
      </c>
      <c r="F1316" s="414"/>
      <c r="G1316" s="190">
        <f>Budget!F145</f>
        <v>291000</v>
      </c>
    </row>
    <row r="1317" spans="1:7" s="312" customFormat="1" ht="15.95" customHeight="1" x14ac:dyDescent="0.25">
      <c r="A1317" s="381" t="str">
        <f>Budget!$B$89</f>
        <v>CP</v>
      </c>
      <c r="B1317" s="411"/>
      <c r="C1317" s="369">
        <f>Budget!$B$143</f>
        <v>61</v>
      </c>
      <c r="D1317" s="189"/>
      <c r="E1317" s="381" t="s">
        <v>104</v>
      </c>
      <c r="F1317" s="414"/>
      <c r="G1317" s="190">
        <f>IF(CB!H145&gt;0,CB!H145,-CB!I145)</f>
        <v>0</v>
      </c>
    </row>
    <row r="1318" spans="1:7" s="312" customFormat="1" ht="15.95" customHeight="1" x14ac:dyDescent="0.25">
      <c r="A1318" s="381" t="str">
        <f>Budget!$C$89</f>
        <v>CD</v>
      </c>
      <c r="B1318" s="411"/>
      <c r="C1318" s="369">
        <f>Budget!$C$144</f>
        <v>610</v>
      </c>
      <c r="D1318" s="189"/>
      <c r="E1318" s="381" t="s">
        <v>105</v>
      </c>
      <c r="F1318" s="414"/>
      <c r="G1318" s="190">
        <f>SUM(G1316:G1317)</f>
        <v>291000</v>
      </c>
    </row>
    <row r="1319" spans="1:7" s="312" customFormat="1" ht="15.95" customHeight="1" x14ac:dyDescent="0.25">
      <c r="A1319" s="381" t="str">
        <f>Budget!$D$89</f>
        <v>SC</v>
      </c>
      <c r="B1319" s="382"/>
      <c r="C1319" s="369">
        <f>Budget!D145</f>
        <v>6101</v>
      </c>
      <c r="D1319" s="189"/>
      <c r="E1319" s="189"/>
      <c r="F1319" s="189"/>
      <c r="G1319" s="189"/>
    </row>
    <row r="1320" spans="1:7" s="312" customFormat="1" ht="15.95" customHeight="1" x14ac:dyDescent="0.25">
      <c r="A1320" s="359"/>
      <c r="B1320" s="189"/>
      <c r="C1320" s="373"/>
      <c r="D1320" s="189"/>
      <c r="E1320" s="189"/>
      <c r="F1320" s="189"/>
      <c r="G1320" s="189"/>
    </row>
    <row r="1321" spans="1:7" s="312" customFormat="1" ht="15.95" customHeight="1" x14ac:dyDescent="0.25">
      <c r="A1321" s="243" t="s">
        <v>246</v>
      </c>
      <c r="B1321" s="243"/>
      <c r="C1321" s="410" t="str">
        <f>Budget!E145</f>
        <v>Fournitures administratives (imprimés techniques, fournitures de matériel technique)</v>
      </c>
      <c r="D1321" s="243"/>
      <c r="E1321" s="243"/>
      <c r="F1321" s="189"/>
      <c r="G1321" s="189"/>
    </row>
    <row r="1322" spans="1:7" ht="30" customHeight="1" x14ac:dyDescent="0.25">
      <c r="A1322" s="54" t="s">
        <v>106</v>
      </c>
      <c r="B1322" s="59" t="s">
        <v>137</v>
      </c>
      <c r="C1322" s="397" t="s">
        <v>118</v>
      </c>
      <c r="D1322" s="65" t="s">
        <v>109</v>
      </c>
      <c r="E1322" s="59" t="s">
        <v>110</v>
      </c>
      <c r="F1322" s="59" t="s">
        <v>113</v>
      </c>
      <c r="G1322" s="65" t="s">
        <v>112</v>
      </c>
    </row>
    <row r="1323" spans="1:7" ht="19.5" customHeight="1" x14ac:dyDescent="0.25">
      <c r="A1323" s="11"/>
      <c r="B1323" s="552"/>
      <c r="C1323" s="459"/>
      <c r="D1323" s="66"/>
      <c r="E1323" s="65">
        <f>D1323</f>
        <v>0</v>
      </c>
      <c r="F1323" s="65">
        <f>G1318-E1323</f>
        <v>291000</v>
      </c>
      <c r="G1323" s="403"/>
    </row>
    <row r="1324" spans="1:7" ht="15" customHeight="1" x14ac:dyDescent="0.25">
      <c r="A1324" s="11"/>
      <c r="B1324" s="552"/>
      <c r="C1324" s="459"/>
      <c r="D1324" s="66"/>
      <c r="E1324" s="65">
        <f>SUM(E1323,D1324)</f>
        <v>0</v>
      </c>
      <c r="F1324" s="65">
        <f>F1323-D1324</f>
        <v>291000</v>
      </c>
      <c r="G1324" s="403"/>
    </row>
    <row r="1325" spans="1:7" ht="15" customHeight="1" x14ac:dyDescent="0.25">
      <c r="A1325" s="11"/>
      <c r="B1325" s="552"/>
      <c r="C1325" s="459"/>
      <c r="D1325" s="66"/>
      <c r="E1325" s="65">
        <f t="shared" ref="E1325:E1329" si="54">SUM(E1324,D1325)</f>
        <v>0</v>
      </c>
      <c r="F1325" s="65">
        <f t="shared" ref="F1325:F1329" si="55">F1324-D1325</f>
        <v>291000</v>
      </c>
      <c r="G1325" s="403"/>
    </row>
    <row r="1326" spans="1:7" ht="15" customHeight="1" x14ac:dyDescent="0.25">
      <c r="A1326" s="11"/>
      <c r="B1326" s="552"/>
      <c r="C1326" s="459"/>
      <c r="D1326" s="66"/>
      <c r="E1326" s="65">
        <f t="shared" si="54"/>
        <v>0</v>
      </c>
      <c r="F1326" s="65">
        <f t="shared" si="55"/>
        <v>291000</v>
      </c>
      <c r="G1326" s="403"/>
    </row>
    <row r="1327" spans="1:7" ht="15" customHeight="1" x14ac:dyDescent="0.25">
      <c r="A1327" s="11"/>
      <c r="B1327" s="552"/>
      <c r="C1327" s="459"/>
      <c r="D1327" s="66"/>
      <c r="E1327" s="65">
        <f t="shared" si="54"/>
        <v>0</v>
      </c>
      <c r="F1327" s="65">
        <f t="shared" si="55"/>
        <v>291000</v>
      </c>
      <c r="G1327" s="403"/>
    </row>
    <row r="1328" spans="1:7" ht="15" customHeight="1" x14ac:dyDescent="0.25">
      <c r="A1328" s="11"/>
      <c r="B1328" s="552"/>
      <c r="C1328" s="459"/>
      <c r="D1328" s="66"/>
      <c r="E1328" s="65">
        <f t="shared" si="54"/>
        <v>0</v>
      </c>
      <c r="F1328" s="65">
        <f t="shared" si="55"/>
        <v>291000</v>
      </c>
      <c r="G1328" s="403"/>
    </row>
    <row r="1329" spans="1:7" ht="15.95" customHeight="1" x14ac:dyDescent="0.25">
      <c r="A1329" s="552"/>
      <c r="B1329" s="552"/>
      <c r="C1329" s="459"/>
      <c r="D1329" s="66"/>
      <c r="E1329" s="65">
        <f t="shared" si="54"/>
        <v>0</v>
      </c>
      <c r="F1329" s="65">
        <f t="shared" si="55"/>
        <v>291000</v>
      </c>
      <c r="G1329" s="403"/>
    </row>
    <row r="1330" spans="1:7" ht="15.95" customHeight="1" x14ac:dyDescent="0.25"/>
    <row r="1331" spans="1:7" ht="15.95" customHeight="1" x14ac:dyDescent="0.25">
      <c r="D1331" s="56"/>
      <c r="E1331" s="416" t="s">
        <v>116</v>
      </c>
      <c r="F1331" s="65" t="s">
        <v>117</v>
      </c>
    </row>
    <row r="1332" spans="1:7" ht="15.95" customHeight="1" x14ac:dyDescent="0.25">
      <c r="D1332" s="404">
        <f>C1319</f>
        <v>6101</v>
      </c>
      <c r="E1332" s="417">
        <f>G1318</f>
        <v>291000</v>
      </c>
      <c r="F1332" s="405">
        <f>E1329</f>
        <v>0</v>
      </c>
    </row>
    <row r="1333" spans="1:7" x14ac:dyDescent="0.25">
      <c r="D1333" s="392"/>
      <c r="E1333" s="393"/>
      <c r="F1333" s="393"/>
    </row>
    <row r="1334" spans="1:7" x14ac:dyDescent="0.25">
      <c r="D1334" s="392"/>
      <c r="E1334" s="393"/>
      <c r="F1334" s="393"/>
    </row>
    <row r="1335" spans="1:7" x14ac:dyDescent="0.25">
      <c r="D1335" s="392"/>
      <c r="E1335" s="393"/>
      <c r="F1335" s="393"/>
    </row>
    <row r="1336" spans="1:7" x14ac:dyDescent="0.25">
      <c r="D1336" s="392"/>
      <c r="E1336" s="393"/>
      <c r="F1336" s="393"/>
    </row>
    <row r="1337" spans="1:7" x14ac:dyDescent="0.25">
      <c r="D1337" s="392"/>
      <c r="E1337" s="393"/>
      <c r="F1337" s="393"/>
    </row>
    <row r="1338" spans="1:7" x14ac:dyDescent="0.25">
      <c r="D1338" s="392"/>
      <c r="E1338" s="393"/>
      <c r="F1338" s="393"/>
    </row>
    <row r="1339" spans="1:7" x14ac:dyDescent="0.25">
      <c r="D1339" s="392"/>
      <c r="E1339" s="393"/>
      <c r="F1339" s="393"/>
    </row>
    <row r="1340" spans="1:7" x14ac:dyDescent="0.25">
      <c r="D1340" s="392"/>
      <c r="E1340" s="393"/>
      <c r="F1340" s="393"/>
    </row>
    <row r="1341" spans="1:7" x14ac:dyDescent="0.25">
      <c r="D1341" s="392"/>
      <c r="E1341" s="393"/>
      <c r="F1341" s="393"/>
    </row>
    <row r="1342" spans="1:7" x14ac:dyDescent="0.25">
      <c r="D1342" s="392"/>
      <c r="E1342" s="393"/>
      <c r="F1342" s="393"/>
    </row>
    <row r="1343" spans="1:7" x14ac:dyDescent="0.25">
      <c r="D1343" s="392"/>
      <c r="E1343" s="393"/>
      <c r="F1343" s="393"/>
    </row>
    <row r="1344" spans="1:7" x14ac:dyDescent="0.25">
      <c r="D1344" s="392"/>
      <c r="E1344" s="393"/>
      <c r="F1344" s="393"/>
    </row>
    <row r="1345" spans="4:6" x14ac:dyDescent="0.25">
      <c r="D1345" s="392"/>
      <c r="E1345" s="393"/>
      <c r="F1345" s="393"/>
    </row>
    <row r="1346" spans="4:6" x14ac:dyDescent="0.25">
      <c r="D1346" s="392"/>
      <c r="E1346" s="393"/>
      <c r="F1346" s="393"/>
    </row>
    <row r="1347" spans="4:6" x14ac:dyDescent="0.25">
      <c r="D1347" s="392"/>
      <c r="E1347" s="393"/>
      <c r="F1347" s="393"/>
    </row>
    <row r="1348" spans="4:6" x14ac:dyDescent="0.25">
      <c r="D1348" s="392"/>
      <c r="E1348" s="393"/>
      <c r="F1348" s="393"/>
    </row>
    <row r="1349" spans="4:6" x14ac:dyDescent="0.25">
      <c r="D1349" s="392"/>
      <c r="E1349" s="393"/>
      <c r="F1349" s="393"/>
    </row>
    <row r="1350" spans="4:6" x14ac:dyDescent="0.25">
      <c r="D1350" s="392"/>
      <c r="E1350" s="393"/>
      <c r="F1350" s="393"/>
    </row>
    <row r="1351" spans="4:6" x14ac:dyDescent="0.25">
      <c r="D1351" s="392"/>
      <c r="E1351" s="393"/>
      <c r="F1351" s="393"/>
    </row>
    <row r="1352" spans="4:6" x14ac:dyDescent="0.25">
      <c r="D1352" s="392"/>
      <c r="E1352" s="393"/>
      <c r="F1352" s="393"/>
    </row>
    <row r="1353" spans="4:6" x14ac:dyDescent="0.25">
      <c r="D1353" s="392"/>
      <c r="E1353" s="393"/>
      <c r="F1353" s="393"/>
    </row>
    <row r="1354" spans="4:6" x14ac:dyDescent="0.25">
      <c r="D1354" s="392"/>
      <c r="E1354" s="393"/>
      <c r="F1354" s="393"/>
    </row>
    <row r="1355" spans="4:6" x14ac:dyDescent="0.25">
      <c r="D1355" s="392"/>
      <c r="E1355" s="393"/>
      <c r="F1355" s="393"/>
    </row>
    <row r="1356" spans="4:6" x14ac:dyDescent="0.25">
      <c r="D1356" s="392"/>
      <c r="E1356" s="393"/>
      <c r="F1356" s="393"/>
    </row>
    <row r="1357" spans="4:6" x14ac:dyDescent="0.25">
      <c r="D1357" s="392"/>
      <c r="E1357" s="393"/>
      <c r="F1357" s="393"/>
    </row>
    <row r="1358" spans="4:6" x14ac:dyDescent="0.25">
      <c r="D1358" s="392"/>
      <c r="E1358" s="393"/>
      <c r="F1358" s="393"/>
    </row>
    <row r="1359" spans="4:6" x14ac:dyDescent="0.25">
      <c r="D1359" s="392"/>
      <c r="E1359" s="393"/>
      <c r="F1359" s="393"/>
    </row>
    <row r="1360" spans="4:6" x14ac:dyDescent="0.25">
      <c r="D1360" s="392"/>
      <c r="E1360" s="393"/>
      <c r="F1360" s="393"/>
    </row>
    <row r="1361" spans="1:7" x14ac:dyDescent="0.25">
      <c r="D1361" s="392"/>
      <c r="E1361" s="393"/>
      <c r="F1361" s="393"/>
    </row>
    <row r="1362" spans="1:7" x14ac:dyDescent="0.25">
      <c r="D1362" s="392"/>
      <c r="E1362" s="393"/>
      <c r="F1362" s="393"/>
    </row>
    <row r="1363" spans="1:7" x14ac:dyDescent="0.25">
      <c r="D1363" s="392"/>
      <c r="E1363" s="393"/>
      <c r="F1363" s="393"/>
    </row>
    <row r="1364" spans="1:7" x14ac:dyDescent="0.25">
      <c r="D1364" s="392"/>
      <c r="E1364" s="393"/>
      <c r="F1364" s="393"/>
    </row>
    <row r="1365" spans="1:7" x14ac:dyDescent="0.25">
      <c r="D1365" s="392"/>
      <c r="E1365" s="393"/>
      <c r="F1365" s="393"/>
    </row>
    <row r="1366" spans="1:7" x14ac:dyDescent="0.25">
      <c r="D1366" s="392"/>
      <c r="E1366" s="393"/>
      <c r="F1366" s="393"/>
    </row>
    <row r="1367" spans="1:7" x14ac:dyDescent="0.25">
      <c r="D1367" s="392"/>
      <c r="E1367" s="393"/>
      <c r="F1367" s="393"/>
    </row>
    <row r="1368" spans="1:7" x14ac:dyDescent="0.25">
      <c r="D1368" s="392"/>
      <c r="E1368" s="393"/>
      <c r="F1368" s="393"/>
    </row>
    <row r="1369" spans="1:7" x14ac:dyDescent="0.25">
      <c r="D1369" s="392"/>
      <c r="E1369" s="393"/>
      <c r="F1369" s="393"/>
    </row>
    <row r="1370" spans="1:7" x14ac:dyDescent="0.25">
      <c r="D1370" s="392"/>
      <c r="E1370" s="393"/>
      <c r="F1370" s="393"/>
    </row>
    <row r="1371" spans="1:7" x14ac:dyDescent="0.25">
      <c r="D1371" s="392"/>
      <c r="E1371" s="393"/>
      <c r="F1371" s="393"/>
    </row>
    <row r="1372" spans="1:7" s="312" customFormat="1" ht="15.95" customHeight="1" x14ac:dyDescent="0.25">
      <c r="A1372" s="381" t="s">
        <v>102</v>
      </c>
      <c r="B1372" s="411"/>
      <c r="C1372" s="369" t="str">
        <f>Budget!$A$140</f>
        <v>B</v>
      </c>
      <c r="D1372" s="189"/>
      <c r="E1372" s="381" t="s">
        <v>103</v>
      </c>
      <c r="F1372" s="414"/>
      <c r="G1372" s="190">
        <f>Budget!F146</f>
        <v>76750</v>
      </c>
    </row>
    <row r="1373" spans="1:7" s="312" customFormat="1" ht="15.95" customHeight="1" x14ac:dyDescent="0.25">
      <c r="A1373" s="381" t="str">
        <f>Budget!$B$89</f>
        <v>CP</v>
      </c>
      <c r="B1373" s="411"/>
      <c r="C1373" s="369">
        <f>Budget!$B$143</f>
        <v>61</v>
      </c>
      <c r="D1373" s="189"/>
      <c r="E1373" s="381" t="s">
        <v>104</v>
      </c>
      <c r="F1373" s="414"/>
      <c r="G1373" s="190">
        <f>IF(CB!H146&gt;0,CB!H146,-CB!I146)</f>
        <v>0</v>
      </c>
    </row>
    <row r="1374" spans="1:7" s="312" customFormat="1" ht="15.95" customHeight="1" x14ac:dyDescent="0.25">
      <c r="A1374" s="381" t="str">
        <f>Budget!$C$89</f>
        <v>CD</v>
      </c>
      <c r="B1374" s="411"/>
      <c r="C1374" s="369">
        <f>Budget!$C$144</f>
        <v>610</v>
      </c>
      <c r="D1374" s="189"/>
      <c r="E1374" s="381" t="s">
        <v>105</v>
      </c>
      <c r="F1374" s="414"/>
      <c r="G1374" s="190">
        <f>SUM(G1372:G1373)</f>
        <v>76750</v>
      </c>
    </row>
    <row r="1375" spans="1:7" s="312" customFormat="1" ht="15.95" customHeight="1" x14ac:dyDescent="0.25">
      <c r="A1375" s="381" t="str">
        <f>Budget!$D$89</f>
        <v>SC</v>
      </c>
      <c r="B1375" s="382"/>
      <c r="C1375" s="369">
        <f>Budget!D146</f>
        <v>6103</v>
      </c>
      <c r="D1375" s="189"/>
      <c r="E1375" s="189"/>
      <c r="F1375" s="189"/>
      <c r="G1375" s="189"/>
    </row>
    <row r="1376" spans="1:7" s="312" customFormat="1" ht="15.95" customHeight="1" x14ac:dyDescent="0.25">
      <c r="A1376" s="359"/>
      <c r="B1376" s="189"/>
      <c r="C1376" s="373"/>
      <c r="D1376" s="189"/>
      <c r="E1376" s="189"/>
      <c r="F1376" s="189"/>
      <c r="G1376" s="189"/>
    </row>
    <row r="1377" spans="1:7" s="312" customFormat="1" ht="15.95" customHeight="1" x14ac:dyDescent="0.25">
      <c r="A1377" s="243" t="s">
        <v>246</v>
      </c>
      <c r="B1377" s="357"/>
      <c r="C1377" s="410" t="str">
        <f>Budget!E146</f>
        <v>Fournitures et petits matériels d’entretien</v>
      </c>
      <c r="D1377" s="357"/>
      <c r="E1377" s="357"/>
      <c r="F1377" s="189"/>
      <c r="G1377" s="189"/>
    </row>
    <row r="1378" spans="1:7" ht="30" customHeight="1" x14ac:dyDescent="0.25">
      <c r="A1378" s="54" t="s">
        <v>106</v>
      </c>
      <c r="B1378" s="59" t="s">
        <v>137</v>
      </c>
      <c r="C1378" s="397" t="s">
        <v>118</v>
      </c>
      <c r="D1378" s="65" t="s">
        <v>109</v>
      </c>
      <c r="E1378" s="59" t="s">
        <v>110</v>
      </c>
      <c r="F1378" s="59" t="s">
        <v>113</v>
      </c>
      <c r="G1378" s="65" t="s">
        <v>112</v>
      </c>
    </row>
    <row r="1379" spans="1:7" ht="15.95" customHeight="1" x14ac:dyDescent="0.25">
      <c r="A1379" s="11"/>
      <c r="B1379" s="552"/>
      <c r="C1379" s="459"/>
      <c r="D1379" s="66"/>
      <c r="E1379" s="65">
        <f>D1379</f>
        <v>0</v>
      </c>
      <c r="F1379" s="65">
        <f>G1374-E1379</f>
        <v>76750</v>
      </c>
      <c r="G1379" s="419"/>
    </row>
    <row r="1380" spans="1:7" ht="15.95" customHeight="1" x14ac:dyDescent="0.25">
      <c r="A1380" s="11"/>
      <c r="B1380" s="552"/>
      <c r="C1380" s="459"/>
      <c r="D1380" s="66"/>
      <c r="E1380" s="65">
        <f>SUM(E1379,D1380)</f>
        <v>0</v>
      </c>
      <c r="F1380" s="65">
        <f>F1379-D1380</f>
        <v>76750</v>
      </c>
      <c r="G1380" s="419"/>
    </row>
    <row r="1381" spans="1:7" ht="15.95" customHeight="1" x14ac:dyDescent="0.25">
      <c r="A1381" s="11"/>
      <c r="B1381" s="552"/>
      <c r="C1381" s="459"/>
      <c r="D1381" s="66"/>
      <c r="E1381" s="65">
        <f t="shared" ref="E1381:E1383" si="56">SUM(E1380,D1381)</f>
        <v>0</v>
      </c>
      <c r="F1381" s="65">
        <f t="shared" ref="F1381:F1383" si="57">F1380-D1381</f>
        <v>76750</v>
      </c>
      <c r="G1381" s="419"/>
    </row>
    <row r="1382" spans="1:7" ht="15.95" customHeight="1" x14ac:dyDescent="0.25">
      <c r="A1382" s="11"/>
      <c r="B1382" s="552"/>
      <c r="C1382" s="459"/>
      <c r="D1382" s="66"/>
      <c r="E1382" s="65">
        <f t="shared" si="56"/>
        <v>0</v>
      </c>
      <c r="F1382" s="65">
        <f t="shared" si="57"/>
        <v>76750</v>
      </c>
      <c r="G1382" s="419"/>
    </row>
    <row r="1383" spans="1:7" ht="15.95" customHeight="1" x14ac:dyDescent="0.25">
      <c r="A1383" s="11"/>
      <c r="B1383" s="552"/>
      <c r="C1383" s="459"/>
      <c r="D1383" s="66"/>
      <c r="E1383" s="65">
        <f t="shared" si="56"/>
        <v>0</v>
      </c>
      <c r="F1383" s="65">
        <f t="shared" si="57"/>
        <v>76750</v>
      </c>
      <c r="G1383" s="419"/>
    </row>
    <row r="1384" spans="1:7" ht="15.95" customHeight="1" x14ac:dyDescent="0.25"/>
    <row r="1385" spans="1:7" ht="15.95" customHeight="1" x14ac:dyDescent="0.25">
      <c r="D1385" s="56"/>
      <c r="E1385" s="416" t="s">
        <v>116</v>
      </c>
      <c r="F1385" s="65" t="s">
        <v>117</v>
      </c>
    </row>
    <row r="1386" spans="1:7" ht="15.95" customHeight="1" x14ac:dyDescent="0.25">
      <c r="D1386" s="404">
        <f>C1375</f>
        <v>6103</v>
      </c>
      <c r="E1386" s="417">
        <f>G1374</f>
        <v>76750</v>
      </c>
      <c r="F1386" s="405">
        <f>E1383</f>
        <v>0</v>
      </c>
    </row>
    <row r="1387" spans="1:7" x14ac:dyDescent="0.25">
      <c r="D1387" s="392"/>
      <c r="E1387" s="393"/>
      <c r="F1387" s="393"/>
    </row>
    <row r="1388" spans="1:7" x14ac:dyDescent="0.25">
      <c r="D1388" s="392"/>
      <c r="E1388" s="393"/>
      <c r="F1388" s="393"/>
    </row>
    <row r="1389" spans="1:7" x14ac:dyDescent="0.25">
      <c r="D1389" s="392"/>
      <c r="E1389" s="393"/>
      <c r="F1389" s="393"/>
    </row>
    <row r="1390" spans="1:7" x14ac:dyDescent="0.25">
      <c r="D1390" s="392"/>
      <c r="E1390" s="393"/>
      <c r="F1390" s="393"/>
    </row>
    <row r="1391" spans="1:7" x14ac:dyDescent="0.25">
      <c r="D1391" s="392"/>
      <c r="E1391" s="393"/>
      <c r="F1391" s="393"/>
    </row>
    <row r="1392" spans="1:7" x14ac:dyDescent="0.25">
      <c r="D1392" s="392"/>
      <c r="E1392" s="393"/>
      <c r="F1392" s="393"/>
    </row>
    <row r="1393" spans="4:6" x14ac:dyDescent="0.25">
      <c r="D1393" s="392"/>
      <c r="E1393" s="393"/>
      <c r="F1393" s="393"/>
    </row>
    <row r="1394" spans="4:6" x14ac:dyDescent="0.25">
      <c r="D1394" s="392"/>
      <c r="E1394" s="393"/>
      <c r="F1394" s="393"/>
    </row>
    <row r="1395" spans="4:6" x14ac:dyDescent="0.25">
      <c r="D1395" s="392"/>
      <c r="E1395" s="393"/>
      <c r="F1395" s="393"/>
    </row>
    <row r="1396" spans="4:6" x14ac:dyDescent="0.25">
      <c r="D1396" s="392"/>
      <c r="E1396" s="393"/>
      <c r="F1396" s="393"/>
    </row>
    <row r="1397" spans="4:6" x14ac:dyDescent="0.25">
      <c r="D1397" s="392"/>
      <c r="E1397" s="393"/>
      <c r="F1397" s="393"/>
    </row>
    <row r="1398" spans="4:6" x14ac:dyDescent="0.25">
      <c r="D1398" s="392"/>
      <c r="E1398" s="393"/>
      <c r="F1398" s="393"/>
    </row>
    <row r="1399" spans="4:6" x14ac:dyDescent="0.25">
      <c r="D1399" s="392"/>
      <c r="E1399" s="393"/>
      <c r="F1399" s="393"/>
    </row>
    <row r="1400" spans="4:6" x14ac:dyDescent="0.25">
      <c r="D1400" s="392"/>
      <c r="E1400" s="393"/>
      <c r="F1400" s="393"/>
    </row>
    <row r="1401" spans="4:6" x14ac:dyDescent="0.25">
      <c r="D1401" s="392"/>
      <c r="E1401" s="393"/>
      <c r="F1401" s="393"/>
    </row>
    <row r="1402" spans="4:6" x14ac:dyDescent="0.25">
      <c r="D1402" s="392"/>
      <c r="E1402" s="393"/>
      <c r="F1402" s="393"/>
    </row>
    <row r="1403" spans="4:6" x14ac:dyDescent="0.25">
      <c r="D1403" s="392"/>
      <c r="E1403" s="393"/>
      <c r="F1403" s="393"/>
    </row>
    <row r="1404" spans="4:6" x14ac:dyDescent="0.25">
      <c r="D1404" s="392"/>
      <c r="E1404" s="393"/>
      <c r="F1404" s="393"/>
    </row>
    <row r="1405" spans="4:6" x14ac:dyDescent="0.25">
      <c r="D1405" s="392"/>
      <c r="E1405" s="393"/>
      <c r="F1405" s="393"/>
    </row>
    <row r="1406" spans="4:6" x14ac:dyDescent="0.25">
      <c r="D1406" s="392"/>
      <c r="E1406" s="393"/>
      <c r="F1406" s="393"/>
    </row>
    <row r="1407" spans="4:6" x14ac:dyDescent="0.25">
      <c r="D1407" s="392"/>
      <c r="E1407" s="393"/>
      <c r="F1407" s="393"/>
    </row>
    <row r="1408" spans="4:6" x14ac:dyDescent="0.25">
      <c r="D1408" s="392"/>
      <c r="E1408" s="393"/>
      <c r="F1408" s="393"/>
    </row>
    <row r="1409" spans="4:6" x14ac:dyDescent="0.25">
      <c r="D1409" s="392"/>
      <c r="E1409" s="393"/>
      <c r="F1409" s="393"/>
    </row>
    <row r="1410" spans="4:6" x14ac:dyDescent="0.25">
      <c r="D1410" s="392"/>
      <c r="E1410" s="393"/>
      <c r="F1410" s="393"/>
    </row>
    <row r="1411" spans="4:6" x14ac:dyDescent="0.25">
      <c r="D1411" s="392"/>
      <c r="E1411" s="393"/>
      <c r="F1411" s="393"/>
    </row>
    <row r="1412" spans="4:6" x14ac:dyDescent="0.25">
      <c r="D1412" s="392"/>
      <c r="E1412" s="393"/>
      <c r="F1412" s="393"/>
    </row>
    <row r="1413" spans="4:6" x14ac:dyDescent="0.25">
      <c r="D1413" s="392"/>
      <c r="E1413" s="393"/>
      <c r="F1413" s="393"/>
    </row>
    <row r="1414" spans="4:6" x14ac:dyDescent="0.25">
      <c r="D1414" s="392"/>
      <c r="E1414" s="393"/>
      <c r="F1414" s="393"/>
    </row>
    <row r="1415" spans="4:6" x14ac:dyDescent="0.25">
      <c r="D1415" s="392"/>
      <c r="E1415" s="393"/>
      <c r="F1415" s="393"/>
    </row>
    <row r="1416" spans="4:6" x14ac:dyDescent="0.25">
      <c r="D1416" s="392"/>
      <c r="E1416" s="393"/>
      <c r="F1416" s="393"/>
    </row>
    <row r="1417" spans="4:6" x14ac:dyDescent="0.25">
      <c r="D1417" s="392"/>
      <c r="E1417" s="393"/>
      <c r="F1417" s="393"/>
    </row>
    <row r="1418" spans="4:6" x14ac:dyDescent="0.25">
      <c r="D1418" s="392"/>
      <c r="E1418" s="393"/>
      <c r="F1418" s="393"/>
    </row>
    <row r="1419" spans="4:6" x14ac:dyDescent="0.25">
      <c r="D1419" s="392"/>
      <c r="E1419" s="393"/>
      <c r="F1419" s="393"/>
    </row>
    <row r="1420" spans="4:6" x14ac:dyDescent="0.25">
      <c r="D1420" s="392"/>
      <c r="E1420" s="393"/>
      <c r="F1420" s="393"/>
    </row>
    <row r="1421" spans="4:6" x14ac:dyDescent="0.25">
      <c r="D1421" s="392"/>
      <c r="E1421" s="393"/>
      <c r="F1421" s="393"/>
    </row>
    <row r="1422" spans="4:6" x14ac:dyDescent="0.25">
      <c r="D1422" s="392"/>
      <c r="E1422" s="393"/>
      <c r="F1422" s="393"/>
    </row>
    <row r="1423" spans="4:6" x14ac:dyDescent="0.25">
      <c r="D1423" s="392"/>
      <c r="E1423" s="393"/>
      <c r="F1423" s="393"/>
    </row>
    <row r="1424" spans="4:6" x14ac:dyDescent="0.25">
      <c r="D1424" s="392"/>
      <c r="E1424" s="393"/>
      <c r="F1424" s="393"/>
    </row>
    <row r="1425" spans="1:7" x14ac:dyDescent="0.25">
      <c r="D1425" s="392"/>
      <c r="E1425" s="393"/>
      <c r="F1425" s="393"/>
    </row>
    <row r="1426" spans="1:7" x14ac:dyDescent="0.25">
      <c r="D1426" s="392"/>
      <c r="E1426" s="393"/>
      <c r="F1426" s="393"/>
    </row>
    <row r="1427" spans="1:7" x14ac:dyDescent="0.25">
      <c r="D1427" s="392"/>
      <c r="E1427" s="393"/>
      <c r="F1427" s="393"/>
    </row>
    <row r="1429" spans="1:7" s="312" customFormat="1" ht="15.95" customHeight="1" x14ac:dyDescent="0.25">
      <c r="A1429" s="381" t="s">
        <v>102</v>
      </c>
      <c r="B1429" s="411"/>
      <c r="C1429" s="369" t="str">
        <f>Budget!$A$140</f>
        <v>B</v>
      </c>
      <c r="D1429" s="189"/>
      <c r="E1429" s="381" t="s">
        <v>103</v>
      </c>
      <c r="F1429" s="414"/>
      <c r="G1429" s="190">
        <f>Budget!F147</f>
        <v>0</v>
      </c>
    </row>
    <row r="1430" spans="1:7" s="312" customFormat="1" ht="15.95" customHeight="1" x14ac:dyDescent="0.25">
      <c r="A1430" s="381" t="str">
        <f>Budget!$B$89</f>
        <v>CP</v>
      </c>
      <c r="B1430" s="411"/>
      <c r="C1430" s="369">
        <f>Budget!$B$143</f>
        <v>61</v>
      </c>
      <c r="D1430" s="189"/>
      <c r="E1430" s="381" t="s">
        <v>104</v>
      </c>
      <c r="F1430" s="414"/>
      <c r="G1430" s="190">
        <f>IF(CB!H147&gt;0,CB!H147,-CB!I147)</f>
        <v>0</v>
      </c>
    </row>
    <row r="1431" spans="1:7" s="312" customFormat="1" ht="15.95" customHeight="1" x14ac:dyDescent="0.25">
      <c r="A1431" s="381" t="str">
        <f>Budget!$C$89</f>
        <v>CD</v>
      </c>
      <c r="B1431" s="411"/>
      <c r="C1431" s="369">
        <f>Budget!$C$144</f>
        <v>610</v>
      </c>
      <c r="D1431" s="189"/>
      <c r="E1431" s="381" t="s">
        <v>105</v>
      </c>
      <c r="F1431" s="414"/>
      <c r="G1431" s="190">
        <f>SUM(G1429:G1430)</f>
        <v>0</v>
      </c>
    </row>
    <row r="1432" spans="1:7" s="312" customFormat="1" ht="15.95" customHeight="1" x14ac:dyDescent="0.25">
      <c r="A1432" s="381" t="str">
        <f>Budget!$D$89</f>
        <v>SC</v>
      </c>
      <c r="B1432" s="382"/>
      <c r="C1432" s="369">
        <f>Budget!D147</f>
        <v>6105</v>
      </c>
      <c r="D1432" s="189"/>
      <c r="E1432" s="189"/>
      <c r="F1432" s="189"/>
      <c r="G1432" s="189"/>
    </row>
    <row r="1433" spans="1:7" s="312" customFormat="1" ht="15.95" customHeight="1" x14ac:dyDescent="0.25">
      <c r="A1433" s="359"/>
      <c r="B1433" s="189"/>
      <c r="C1433" s="373"/>
      <c r="D1433" s="189"/>
      <c r="E1433" s="189"/>
      <c r="F1433" s="189"/>
      <c r="G1433" s="189"/>
    </row>
    <row r="1434" spans="1:7" s="312" customFormat="1" ht="15.95" customHeight="1" x14ac:dyDescent="0.25">
      <c r="A1434" s="385" t="s">
        <v>246</v>
      </c>
      <c r="B1434" s="385"/>
      <c r="C1434" s="372" t="str">
        <f>Budget!E147</f>
        <v>Infirmerie et produits pharmaceutiques ; petits matériels d’infirmerie</v>
      </c>
      <c r="D1434" s="243"/>
      <c r="E1434" s="243"/>
      <c r="F1434" s="189"/>
      <c r="G1434" s="189"/>
    </row>
    <row r="1435" spans="1:7" ht="30" customHeight="1" x14ac:dyDescent="0.25">
      <c r="A1435" s="54" t="s">
        <v>106</v>
      </c>
      <c r="B1435" s="59" t="s">
        <v>137</v>
      </c>
      <c r="C1435" s="397" t="s">
        <v>118</v>
      </c>
      <c r="D1435" s="65" t="s">
        <v>109</v>
      </c>
      <c r="E1435" s="59" t="s">
        <v>110</v>
      </c>
      <c r="F1435" s="59" t="s">
        <v>113</v>
      </c>
      <c r="G1435" s="65" t="s">
        <v>112</v>
      </c>
    </row>
    <row r="1436" spans="1:7" ht="15.95" customHeight="1" x14ac:dyDescent="0.25">
      <c r="A1436" s="11"/>
      <c r="B1436" s="552"/>
      <c r="C1436" s="459"/>
      <c r="D1436" s="66"/>
      <c r="E1436" s="65">
        <f>D1436</f>
        <v>0</v>
      </c>
      <c r="F1436" s="65">
        <f>G1431-E1436</f>
        <v>0</v>
      </c>
      <c r="G1436" s="403"/>
    </row>
    <row r="1437" spans="1:7" ht="15.95" customHeight="1" x14ac:dyDescent="0.25">
      <c r="A1437" s="11"/>
      <c r="B1437" s="552"/>
      <c r="C1437" s="459"/>
      <c r="D1437" s="66"/>
      <c r="E1437" s="65">
        <f>SUM(E1436,D1437)</f>
        <v>0</v>
      </c>
      <c r="F1437" s="65">
        <f>F1436-D1437</f>
        <v>0</v>
      </c>
      <c r="G1437" s="403"/>
    </row>
    <row r="1438" spans="1:7" ht="15.95" customHeight="1" x14ac:dyDescent="0.25">
      <c r="A1438" s="11"/>
      <c r="B1438" s="552"/>
      <c r="C1438" s="459"/>
      <c r="D1438" s="66"/>
      <c r="E1438" s="65">
        <f t="shared" ref="E1438:E1440" si="58">SUM(E1437,D1438)</f>
        <v>0</v>
      </c>
      <c r="F1438" s="65">
        <f t="shared" ref="F1438:F1440" si="59">F1437-D1438</f>
        <v>0</v>
      </c>
      <c r="G1438" s="403"/>
    </row>
    <row r="1439" spans="1:7" ht="15.95" customHeight="1" x14ac:dyDescent="0.25">
      <c r="A1439" s="11"/>
      <c r="B1439" s="552"/>
      <c r="C1439" s="459"/>
      <c r="D1439" s="66"/>
      <c r="E1439" s="65">
        <f t="shared" si="58"/>
        <v>0</v>
      </c>
      <c r="F1439" s="65">
        <f t="shared" si="59"/>
        <v>0</v>
      </c>
      <c r="G1439" s="403"/>
    </row>
    <row r="1440" spans="1:7" ht="15.95" customHeight="1" x14ac:dyDescent="0.25">
      <c r="A1440" s="552"/>
      <c r="B1440" s="552"/>
      <c r="C1440" s="459"/>
      <c r="D1440" s="66"/>
      <c r="E1440" s="65">
        <f t="shared" si="58"/>
        <v>0</v>
      </c>
      <c r="F1440" s="65">
        <f t="shared" si="59"/>
        <v>0</v>
      </c>
      <c r="G1440" s="403"/>
    </row>
    <row r="1441" spans="4:6" ht="15.95" customHeight="1" x14ac:dyDescent="0.25"/>
    <row r="1442" spans="4:6" ht="15.95" customHeight="1" x14ac:dyDescent="0.25">
      <c r="D1442" s="56"/>
      <c r="E1442" s="416" t="s">
        <v>116</v>
      </c>
      <c r="F1442" s="65" t="s">
        <v>117</v>
      </c>
    </row>
    <row r="1443" spans="4:6" ht="15.95" customHeight="1" x14ac:dyDescent="0.25">
      <c r="D1443" s="404">
        <f>C1432</f>
        <v>6105</v>
      </c>
      <c r="E1443" s="417">
        <f>G1431</f>
        <v>0</v>
      </c>
      <c r="F1443" s="405">
        <f>E1440</f>
        <v>0</v>
      </c>
    </row>
    <row r="1486" spans="1:7" s="312" customFormat="1" ht="15.95" customHeight="1" x14ac:dyDescent="0.25">
      <c r="A1486" s="381" t="s">
        <v>102</v>
      </c>
      <c r="B1486" s="411"/>
      <c r="C1486" s="369" t="str">
        <f>Budget!$A$140</f>
        <v>B</v>
      </c>
      <c r="D1486" s="189"/>
      <c r="E1486" s="381" t="s">
        <v>103</v>
      </c>
      <c r="F1486" s="414"/>
      <c r="G1486" s="190">
        <f>Budget!F148</f>
        <v>250000</v>
      </c>
    </row>
    <row r="1487" spans="1:7" s="312" customFormat="1" ht="15.95" customHeight="1" x14ac:dyDescent="0.25">
      <c r="A1487" s="381" t="str">
        <f>Budget!$B$89</f>
        <v>CP</v>
      </c>
      <c r="B1487" s="411"/>
      <c r="C1487" s="369">
        <f>Budget!$B$143</f>
        <v>61</v>
      </c>
      <c r="D1487" s="189"/>
      <c r="E1487" s="381" t="s">
        <v>104</v>
      </c>
      <c r="F1487" s="414"/>
      <c r="G1487" s="190">
        <f>IF(CB!H148&gt;0,CB!H148,-CB!I148)</f>
        <v>0</v>
      </c>
    </row>
    <row r="1488" spans="1:7" s="312" customFormat="1" ht="15.95" customHeight="1" x14ac:dyDescent="0.25">
      <c r="A1488" s="381" t="str">
        <f>Budget!$C$89</f>
        <v>CD</v>
      </c>
      <c r="B1488" s="411"/>
      <c r="C1488" s="369">
        <f>Budget!$C$144</f>
        <v>610</v>
      </c>
      <c r="D1488" s="189"/>
      <c r="E1488" s="381" t="s">
        <v>105</v>
      </c>
      <c r="F1488" s="414"/>
      <c r="G1488" s="190">
        <f>SUM(G1486:G1487)</f>
        <v>250000</v>
      </c>
    </row>
    <row r="1489" spans="1:7" s="312" customFormat="1" ht="15.95" customHeight="1" x14ac:dyDescent="0.25">
      <c r="A1489" s="381" t="str">
        <f>Budget!$D$89</f>
        <v>SC</v>
      </c>
      <c r="B1489" s="382"/>
      <c r="C1489" s="369">
        <f>Budget!D148</f>
        <v>6107</v>
      </c>
      <c r="D1489" s="189"/>
      <c r="E1489" s="189"/>
      <c r="F1489" s="189"/>
      <c r="G1489" s="189"/>
    </row>
    <row r="1490" spans="1:7" s="312" customFormat="1" ht="15.95" customHeight="1" x14ac:dyDescent="0.25">
      <c r="A1490" s="359"/>
      <c r="B1490" s="189"/>
      <c r="C1490" s="373"/>
      <c r="D1490" s="189"/>
      <c r="E1490" s="189"/>
      <c r="F1490" s="189"/>
      <c r="G1490" s="189"/>
    </row>
    <row r="1491" spans="1:7" s="312" customFormat="1" ht="15.95" customHeight="1" x14ac:dyDescent="0.25">
      <c r="A1491" s="385" t="s">
        <v>246</v>
      </c>
      <c r="B1491" s="353"/>
      <c r="C1491" s="372" t="str">
        <f>Budget!E148</f>
        <v>Electricité et eau</v>
      </c>
      <c r="D1491" s="357"/>
      <c r="E1491" s="357"/>
      <c r="F1491" s="189"/>
      <c r="G1491" s="189"/>
    </row>
    <row r="1492" spans="1:7" ht="30" customHeight="1" x14ac:dyDescent="0.25">
      <c r="A1492" s="54" t="s">
        <v>106</v>
      </c>
      <c r="B1492" s="59" t="s">
        <v>137</v>
      </c>
      <c r="C1492" s="397" t="s">
        <v>118</v>
      </c>
      <c r="D1492" s="65" t="s">
        <v>109</v>
      </c>
      <c r="E1492" s="59" t="s">
        <v>110</v>
      </c>
      <c r="F1492" s="59" t="s">
        <v>113</v>
      </c>
      <c r="G1492" s="65" t="s">
        <v>112</v>
      </c>
    </row>
    <row r="1493" spans="1:7" ht="15.95" customHeight="1" x14ac:dyDescent="0.25">
      <c r="A1493" s="11">
        <v>45922</v>
      </c>
      <c r="B1493" s="552">
        <v>3</v>
      </c>
      <c r="C1493" s="459" t="s">
        <v>434</v>
      </c>
      <c r="D1493" s="66">
        <v>39275</v>
      </c>
      <c r="E1493" s="65">
        <f>D1493</f>
        <v>39275</v>
      </c>
      <c r="F1493" s="65">
        <f>G1488-E1493</f>
        <v>210725</v>
      </c>
      <c r="G1493" s="403"/>
    </row>
    <row r="1494" spans="1:7" ht="15.95" customHeight="1" x14ac:dyDescent="0.25">
      <c r="A1494" s="11"/>
      <c r="B1494" s="552"/>
      <c r="C1494" s="459"/>
      <c r="D1494" s="66"/>
      <c r="E1494" s="65">
        <f>SUM(E1493,D1494)</f>
        <v>39275</v>
      </c>
      <c r="F1494" s="65">
        <f>F1493-D1494</f>
        <v>210725</v>
      </c>
      <c r="G1494" s="403"/>
    </row>
    <row r="1495" spans="1:7" ht="15.95" customHeight="1" x14ac:dyDescent="0.25">
      <c r="A1495" s="552"/>
      <c r="B1495" s="552"/>
      <c r="C1495" s="459"/>
      <c r="D1495" s="66"/>
      <c r="E1495" s="65">
        <f t="shared" ref="E1495:E1504" si="60">SUM(E1494,D1495)</f>
        <v>39275</v>
      </c>
      <c r="F1495" s="65">
        <f t="shared" ref="F1495:F1505" si="61">F1494-D1495</f>
        <v>210725</v>
      </c>
      <c r="G1495" s="403"/>
    </row>
    <row r="1496" spans="1:7" ht="15.95" customHeight="1" x14ac:dyDescent="0.25">
      <c r="A1496" s="552"/>
      <c r="B1496" s="552"/>
      <c r="C1496" s="459"/>
      <c r="D1496" s="66"/>
      <c r="E1496" s="65">
        <f t="shared" si="60"/>
        <v>39275</v>
      </c>
      <c r="F1496" s="65">
        <f t="shared" si="61"/>
        <v>210725</v>
      </c>
      <c r="G1496" s="403"/>
    </row>
    <row r="1497" spans="1:7" ht="15.95" customHeight="1" x14ac:dyDescent="0.25">
      <c r="A1497" s="552"/>
      <c r="B1497" s="552"/>
      <c r="C1497" s="459"/>
      <c r="D1497" s="66"/>
      <c r="E1497" s="65">
        <f t="shared" si="60"/>
        <v>39275</v>
      </c>
      <c r="F1497" s="65">
        <f t="shared" si="61"/>
        <v>210725</v>
      </c>
      <c r="G1497" s="403"/>
    </row>
    <row r="1498" spans="1:7" ht="15.95" customHeight="1" x14ac:dyDescent="0.25">
      <c r="A1498" s="552"/>
      <c r="B1498" s="552"/>
      <c r="C1498" s="459"/>
      <c r="D1498" s="66"/>
      <c r="E1498" s="65">
        <f t="shared" si="60"/>
        <v>39275</v>
      </c>
      <c r="F1498" s="65">
        <f t="shared" si="61"/>
        <v>210725</v>
      </c>
      <c r="G1498" s="403"/>
    </row>
    <row r="1499" spans="1:7" ht="15.95" customHeight="1" x14ac:dyDescent="0.25">
      <c r="A1499" s="552"/>
      <c r="B1499" s="552"/>
      <c r="C1499" s="459"/>
      <c r="D1499" s="66"/>
      <c r="E1499" s="65">
        <f t="shared" si="60"/>
        <v>39275</v>
      </c>
      <c r="F1499" s="65">
        <f t="shared" si="61"/>
        <v>210725</v>
      </c>
      <c r="G1499" s="403"/>
    </row>
    <row r="1500" spans="1:7" ht="15.95" customHeight="1" x14ac:dyDescent="0.25">
      <c r="A1500" s="552"/>
      <c r="B1500" s="552"/>
      <c r="C1500" s="459"/>
      <c r="D1500" s="66"/>
      <c r="E1500" s="65">
        <f t="shared" si="60"/>
        <v>39275</v>
      </c>
      <c r="F1500" s="65">
        <f t="shared" si="61"/>
        <v>210725</v>
      </c>
      <c r="G1500" s="403"/>
    </row>
    <row r="1501" spans="1:7" ht="15.95" customHeight="1" x14ac:dyDescent="0.25">
      <c r="A1501" s="552"/>
      <c r="B1501" s="552"/>
      <c r="C1501" s="459"/>
      <c r="D1501" s="66"/>
      <c r="E1501" s="65">
        <f t="shared" si="60"/>
        <v>39275</v>
      </c>
      <c r="F1501" s="65">
        <f t="shared" si="61"/>
        <v>210725</v>
      </c>
      <c r="G1501" s="403"/>
    </row>
    <row r="1502" spans="1:7" ht="15.95" customHeight="1" x14ac:dyDescent="0.25">
      <c r="A1502" s="552"/>
      <c r="B1502" s="552"/>
      <c r="C1502" s="459"/>
      <c r="D1502" s="66"/>
      <c r="E1502" s="65">
        <f t="shared" si="60"/>
        <v>39275</v>
      </c>
      <c r="F1502" s="65">
        <f t="shared" si="61"/>
        <v>210725</v>
      </c>
      <c r="G1502" s="403"/>
    </row>
    <row r="1503" spans="1:7" ht="15.95" customHeight="1" x14ac:dyDescent="0.25">
      <c r="A1503" s="552"/>
      <c r="B1503" s="552"/>
      <c r="C1503" s="459"/>
      <c r="D1503" s="66"/>
      <c r="E1503" s="65">
        <f t="shared" si="60"/>
        <v>39275</v>
      </c>
      <c r="F1503" s="65">
        <f t="shared" si="61"/>
        <v>210725</v>
      </c>
      <c r="G1503" s="403"/>
    </row>
    <row r="1504" spans="1:7" ht="15.95" customHeight="1" x14ac:dyDescent="0.25">
      <c r="A1504" s="552"/>
      <c r="B1504" s="552"/>
      <c r="C1504" s="459"/>
      <c r="D1504" s="66"/>
      <c r="E1504" s="65">
        <f t="shared" si="60"/>
        <v>39275</v>
      </c>
      <c r="F1504" s="65">
        <f t="shared" si="61"/>
        <v>210725</v>
      </c>
      <c r="G1504" s="403"/>
    </row>
    <row r="1505" spans="1:7" ht="15.95" customHeight="1" x14ac:dyDescent="0.25">
      <c r="A1505" s="552"/>
      <c r="B1505" s="552"/>
      <c r="C1505" s="459"/>
      <c r="D1505" s="66"/>
      <c r="E1505" s="65">
        <f>SUM(E1504,D1505)</f>
        <v>39275</v>
      </c>
      <c r="F1505" s="65">
        <f t="shared" si="61"/>
        <v>210725</v>
      </c>
      <c r="G1505" s="403"/>
    </row>
    <row r="1506" spans="1:7" ht="15.95" customHeight="1" x14ac:dyDescent="0.25">
      <c r="A1506" s="552"/>
      <c r="B1506" s="552"/>
      <c r="C1506" s="459"/>
      <c r="D1506" s="66"/>
      <c r="E1506" s="65">
        <f t="shared" ref="E1506:E1508" si="62">SUM(E1505,D1506)</f>
        <v>39275</v>
      </c>
      <c r="F1506" s="65">
        <f t="shared" ref="F1506:F1508" si="63">F1505-D1506</f>
        <v>210725</v>
      </c>
      <c r="G1506" s="403"/>
    </row>
    <row r="1507" spans="1:7" ht="15.95" customHeight="1" x14ac:dyDescent="0.25">
      <c r="A1507" s="552"/>
      <c r="B1507" s="552"/>
      <c r="C1507" s="459"/>
      <c r="D1507" s="66"/>
      <c r="E1507" s="65">
        <f t="shared" si="62"/>
        <v>39275</v>
      </c>
      <c r="F1507" s="65">
        <f t="shared" si="63"/>
        <v>210725</v>
      </c>
      <c r="G1507" s="403"/>
    </row>
    <row r="1508" spans="1:7" ht="15.95" customHeight="1" x14ac:dyDescent="0.25">
      <c r="A1508" s="552"/>
      <c r="B1508" s="552"/>
      <c r="C1508" s="459"/>
      <c r="D1508" s="66"/>
      <c r="E1508" s="65">
        <f t="shared" si="62"/>
        <v>39275</v>
      </c>
      <c r="F1508" s="65">
        <f t="shared" si="63"/>
        <v>210725</v>
      </c>
      <c r="G1508" s="403"/>
    </row>
    <row r="1509" spans="1:7" ht="15.95" customHeight="1" x14ac:dyDescent="0.25"/>
    <row r="1510" spans="1:7" ht="15.95" customHeight="1" x14ac:dyDescent="0.25">
      <c r="D1510" s="56"/>
      <c r="E1510" s="65" t="s">
        <v>116</v>
      </c>
      <c r="F1510" s="65" t="s">
        <v>117</v>
      </c>
    </row>
    <row r="1511" spans="1:7" ht="15.95" customHeight="1" x14ac:dyDescent="0.25">
      <c r="D1511" s="404">
        <f>C1489</f>
        <v>6107</v>
      </c>
      <c r="E1511" s="405">
        <f>G1488</f>
        <v>250000</v>
      </c>
      <c r="F1511" s="405">
        <f>E1508</f>
        <v>39275</v>
      </c>
    </row>
    <row r="1512" spans="1:7" ht="15.95" customHeight="1" x14ac:dyDescent="0.25">
      <c r="D1512" s="409"/>
      <c r="E1512" s="393"/>
      <c r="F1512" s="393"/>
    </row>
    <row r="1513" spans="1:7" ht="15.95" customHeight="1" x14ac:dyDescent="0.25">
      <c r="D1513" s="409"/>
      <c r="E1513" s="393"/>
      <c r="F1513" s="393"/>
    </row>
    <row r="1514" spans="1:7" ht="15.95" customHeight="1" x14ac:dyDescent="0.25">
      <c r="D1514" s="409"/>
      <c r="E1514" s="393"/>
      <c r="F1514" s="393"/>
    </row>
    <row r="1515" spans="1:7" ht="15.95" customHeight="1" x14ac:dyDescent="0.25">
      <c r="D1515" s="409"/>
      <c r="E1515" s="393"/>
      <c r="F1515" s="393"/>
    </row>
    <row r="1516" spans="1:7" ht="15.95" customHeight="1" x14ac:dyDescent="0.25">
      <c r="D1516" s="409"/>
      <c r="E1516" s="393"/>
      <c r="F1516" s="393"/>
    </row>
    <row r="1517" spans="1:7" ht="15.95" customHeight="1" x14ac:dyDescent="0.25">
      <c r="D1517" s="409"/>
      <c r="E1517" s="393"/>
      <c r="F1517" s="393"/>
    </row>
    <row r="1518" spans="1:7" ht="15.95" customHeight="1" x14ac:dyDescent="0.25">
      <c r="D1518" s="409"/>
      <c r="E1518" s="393"/>
      <c r="F1518" s="393"/>
    </row>
    <row r="1519" spans="1:7" ht="15.95" customHeight="1" x14ac:dyDescent="0.25">
      <c r="D1519" s="409"/>
      <c r="E1519" s="393"/>
      <c r="F1519" s="393"/>
    </row>
    <row r="1520" spans="1:7" ht="15.95" customHeight="1" x14ac:dyDescent="0.25">
      <c r="D1520" s="409"/>
      <c r="E1520" s="393"/>
      <c r="F1520" s="393"/>
    </row>
    <row r="1521" spans="1:7" ht="15.95" customHeight="1" x14ac:dyDescent="0.25">
      <c r="D1521" s="409"/>
      <c r="E1521" s="393"/>
      <c r="F1521" s="393"/>
    </row>
    <row r="1522" spans="1:7" ht="15.95" customHeight="1" x14ac:dyDescent="0.25">
      <c r="D1522" s="409"/>
      <c r="E1522" s="393"/>
      <c r="F1522" s="393"/>
    </row>
    <row r="1523" spans="1:7" ht="15.95" customHeight="1" x14ac:dyDescent="0.25">
      <c r="D1523" s="409"/>
      <c r="E1523" s="393"/>
      <c r="F1523" s="393"/>
    </row>
    <row r="1524" spans="1:7" ht="15.95" customHeight="1" x14ac:dyDescent="0.25">
      <c r="D1524" s="409"/>
      <c r="E1524" s="393"/>
      <c r="F1524" s="393"/>
    </row>
    <row r="1525" spans="1:7" ht="15.95" customHeight="1" x14ac:dyDescent="0.25">
      <c r="D1525" s="409"/>
      <c r="E1525" s="393"/>
      <c r="F1525" s="393"/>
    </row>
    <row r="1526" spans="1:7" ht="15.95" customHeight="1" x14ac:dyDescent="0.25">
      <c r="D1526" s="409"/>
      <c r="E1526" s="393"/>
      <c r="F1526" s="393"/>
    </row>
    <row r="1527" spans="1:7" ht="15.95" customHeight="1" x14ac:dyDescent="0.25">
      <c r="D1527" s="409"/>
      <c r="E1527" s="393"/>
      <c r="F1527" s="393"/>
    </row>
    <row r="1528" spans="1:7" ht="15.95" customHeight="1" x14ac:dyDescent="0.25">
      <c r="D1528" s="409"/>
      <c r="E1528" s="393"/>
      <c r="F1528" s="393"/>
    </row>
    <row r="1529" spans="1:7" ht="15.95" customHeight="1" x14ac:dyDescent="0.25">
      <c r="D1529" s="409"/>
      <c r="E1529" s="393"/>
      <c r="F1529" s="393"/>
    </row>
    <row r="1530" spans="1:7" ht="15.95" customHeight="1" x14ac:dyDescent="0.25">
      <c r="D1530" s="409"/>
      <c r="E1530" s="393"/>
      <c r="F1530" s="393"/>
    </row>
    <row r="1531" spans="1:7" ht="15.95" customHeight="1" x14ac:dyDescent="0.25">
      <c r="D1531" s="409"/>
      <c r="E1531" s="393"/>
      <c r="F1531" s="393"/>
    </row>
    <row r="1532" spans="1:7" s="312" customFormat="1" ht="15.95" customHeight="1" x14ac:dyDescent="0.25">
      <c r="A1532" s="381" t="s">
        <v>102</v>
      </c>
      <c r="B1532" s="411"/>
      <c r="C1532" s="369" t="str">
        <f>Budget!$A$140</f>
        <v>B</v>
      </c>
      <c r="D1532" s="189"/>
      <c r="E1532" s="383" t="s">
        <v>103</v>
      </c>
      <c r="F1532" s="383"/>
      <c r="G1532" s="190">
        <f>Budget!F149</f>
        <v>0</v>
      </c>
    </row>
    <row r="1533" spans="1:7" s="312" customFormat="1" ht="15.95" customHeight="1" x14ac:dyDescent="0.25">
      <c r="A1533" s="381" t="str">
        <f>Budget!$B$89</f>
        <v>CP</v>
      </c>
      <c r="B1533" s="411"/>
      <c r="C1533" s="369">
        <f>Budget!$B$143</f>
        <v>61</v>
      </c>
      <c r="D1533" s="189"/>
      <c r="E1533" s="383" t="s">
        <v>104</v>
      </c>
      <c r="F1533" s="383"/>
      <c r="G1533" s="190">
        <f>IF(CB!H149&gt;0,CB!H149,-CB!I149)</f>
        <v>0</v>
      </c>
    </row>
    <row r="1534" spans="1:7" s="312" customFormat="1" ht="15.95" customHeight="1" x14ac:dyDescent="0.25">
      <c r="A1534" s="381" t="str">
        <f>Budget!$C$89</f>
        <v>CD</v>
      </c>
      <c r="B1534" s="411"/>
      <c r="C1534" s="369">
        <f>Budget!$C$144</f>
        <v>610</v>
      </c>
      <c r="D1534" s="189"/>
      <c r="E1534" s="383" t="s">
        <v>105</v>
      </c>
      <c r="F1534" s="383"/>
      <c r="G1534" s="190">
        <f>SUM(G1532:G1533)</f>
        <v>0</v>
      </c>
    </row>
    <row r="1535" spans="1:7" s="312" customFormat="1" ht="15.95" customHeight="1" x14ac:dyDescent="0.25">
      <c r="A1535" s="381" t="str">
        <f>Budget!$D$89</f>
        <v>SC</v>
      </c>
      <c r="B1535" s="382"/>
      <c r="C1535" s="369">
        <f>Budget!D149</f>
        <v>6109</v>
      </c>
      <c r="D1535" s="189"/>
      <c r="E1535" s="189"/>
      <c r="F1535" s="189"/>
      <c r="G1535" s="189"/>
    </row>
    <row r="1536" spans="1:7" s="312" customFormat="1" ht="15.95" customHeight="1" x14ac:dyDescent="0.25">
      <c r="A1536" s="359"/>
      <c r="B1536" s="189"/>
      <c r="C1536" s="373"/>
      <c r="D1536" s="189"/>
      <c r="E1536" s="189"/>
      <c r="F1536" s="189"/>
      <c r="G1536" s="189"/>
    </row>
    <row r="1537" spans="1:7" s="312" customFormat="1" ht="15.95" customHeight="1" x14ac:dyDescent="0.25">
      <c r="A1537" s="243" t="s">
        <v>246</v>
      </c>
      <c r="B1537" s="243"/>
      <c r="C1537" s="410" t="str">
        <f>Budget!E149</f>
        <v>Autre matériels et fournitures consommés</v>
      </c>
      <c r="D1537" s="243"/>
      <c r="E1537" s="243"/>
      <c r="F1537" s="189"/>
      <c r="G1537" s="189"/>
    </row>
    <row r="1538" spans="1:7" ht="30" customHeight="1" x14ac:dyDescent="0.25">
      <c r="A1538" s="54" t="s">
        <v>106</v>
      </c>
      <c r="B1538" s="59" t="s">
        <v>137</v>
      </c>
      <c r="C1538" s="397" t="s">
        <v>118</v>
      </c>
      <c r="D1538" s="65" t="s">
        <v>109</v>
      </c>
      <c r="E1538" s="59" t="s">
        <v>110</v>
      </c>
      <c r="F1538" s="59" t="s">
        <v>113</v>
      </c>
      <c r="G1538" s="65" t="s">
        <v>112</v>
      </c>
    </row>
    <row r="1539" spans="1:7" ht="13.5" customHeight="1" x14ac:dyDescent="0.25">
      <c r="A1539" s="11"/>
      <c r="B1539" s="552"/>
      <c r="C1539" s="459"/>
      <c r="D1539" s="66"/>
      <c r="E1539" s="65">
        <f>D1539</f>
        <v>0</v>
      </c>
      <c r="F1539" s="65">
        <f>G1534-E1539</f>
        <v>0</v>
      </c>
      <c r="G1539" s="403"/>
    </row>
    <row r="1540" spans="1:7" ht="18" customHeight="1" x14ac:dyDescent="0.25">
      <c r="A1540" s="552"/>
      <c r="B1540" s="552"/>
      <c r="C1540" s="459"/>
      <c r="D1540" s="66"/>
      <c r="E1540" s="65">
        <f>SUM(E1539,D1540)</f>
        <v>0</v>
      </c>
      <c r="F1540" s="65">
        <f>F1539-D1540</f>
        <v>0</v>
      </c>
      <c r="G1540" s="403"/>
    </row>
    <row r="1541" spans="1:7" ht="15.75" customHeight="1" x14ac:dyDescent="0.25">
      <c r="A1541" s="552"/>
      <c r="B1541" s="552"/>
      <c r="C1541" s="459"/>
      <c r="D1541" s="66"/>
      <c r="E1541" s="65">
        <f t="shared" ref="E1541:E1545" si="64">SUM(E1540,D1541)</f>
        <v>0</v>
      </c>
      <c r="F1541" s="65">
        <f t="shared" ref="F1541:F1545" si="65">F1540-D1541</f>
        <v>0</v>
      </c>
      <c r="G1541" s="403"/>
    </row>
    <row r="1542" spans="1:7" ht="15.75" customHeight="1" x14ac:dyDescent="0.25">
      <c r="A1542" s="552"/>
      <c r="B1542" s="552"/>
      <c r="C1542" s="459"/>
      <c r="D1542" s="66"/>
      <c r="E1542" s="65">
        <f t="shared" si="64"/>
        <v>0</v>
      </c>
      <c r="F1542" s="65">
        <f t="shared" si="65"/>
        <v>0</v>
      </c>
      <c r="G1542" s="403"/>
    </row>
    <row r="1543" spans="1:7" ht="15" customHeight="1" x14ac:dyDescent="0.25">
      <c r="A1543" s="552"/>
      <c r="B1543" s="552"/>
      <c r="C1543" s="459"/>
      <c r="D1543" s="66"/>
      <c r="E1543" s="65">
        <f t="shared" si="64"/>
        <v>0</v>
      </c>
      <c r="F1543" s="65">
        <f t="shared" si="65"/>
        <v>0</v>
      </c>
      <c r="G1543" s="403"/>
    </row>
    <row r="1544" spans="1:7" ht="14.25" customHeight="1" x14ac:dyDescent="0.25">
      <c r="A1544" s="552"/>
      <c r="B1544" s="552"/>
      <c r="C1544" s="459"/>
      <c r="D1544" s="66"/>
      <c r="E1544" s="65">
        <f t="shared" si="64"/>
        <v>0</v>
      </c>
      <c r="F1544" s="65">
        <f t="shared" si="65"/>
        <v>0</v>
      </c>
      <c r="G1544" s="403"/>
    </row>
    <row r="1545" spans="1:7" ht="15.95" customHeight="1" x14ac:dyDescent="0.25">
      <c r="A1545" s="552"/>
      <c r="B1545" s="552"/>
      <c r="C1545" s="459"/>
      <c r="D1545" s="66"/>
      <c r="E1545" s="65">
        <f t="shared" si="64"/>
        <v>0</v>
      </c>
      <c r="F1545" s="65">
        <f t="shared" si="65"/>
        <v>0</v>
      </c>
      <c r="G1545" s="403"/>
    </row>
    <row r="1546" spans="1:7" ht="15.95" customHeight="1" x14ac:dyDescent="0.25"/>
    <row r="1547" spans="1:7" ht="15.95" customHeight="1" x14ac:dyDescent="0.25">
      <c r="D1547" s="56"/>
      <c r="E1547" s="65" t="s">
        <v>116</v>
      </c>
      <c r="F1547" s="65" t="s">
        <v>117</v>
      </c>
    </row>
    <row r="1548" spans="1:7" ht="15.95" customHeight="1" x14ac:dyDescent="0.25">
      <c r="D1548" s="404">
        <f>C1535</f>
        <v>6109</v>
      </c>
      <c r="E1548" s="405">
        <f>G1534</f>
        <v>0</v>
      </c>
      <c r="F1548" s="405">
        <f>E1545</f>
        <v>0</v>
      </c>
    </row>
    <row r="1549" spans="1:7" x14ac:dyDescent="0.25">
      <c r="D1549" s="404">
        <f>C1534</f>
        <v>610</v>
      </c>
      <c r="E1549" s="405">
        <f>SUM(E1332,E1386,E1443,E1511,E1548)</f>
        <v>617750</v>
      </c>
      <c r="F1549" s="405">
        <f>SUM(F1332,F1386,F1443,F1511,F1548)</f>
        <v>39275</v>
      </c>
    </row>
    <row r="1550" spans="1:7" x14ac:dyDescent="0.25">
      <c r="D1550" s="404">
        <f>C1533</f>
        <v>61</v>
      </c>
      <c r="E1550" s="405">
        <f>E1549</f>
        <v>617750</v>
      </c>
      <c r="F1550" s="405">
        <f>F1549</f>
        <v>39275</v>
      </c>
    </row>
    <row r="1551" spans="1:7" x14ac:dyDescent="0.25">
      <c r="D1551" s="392"/>
      <c r="E1551" s="393"/>
      <c r="F1551" s="393"/>
    </row>
    <row r="1552" spans="1:7" x14ac:dyDescent="0.25">
      <c r="D1552" s="392"/>
      <c r="E1552" s="393"/>
      <c r="F1552" s="393"/>
    </row>
    <row r="1553" spans="4:6" x14ac:dyDescent="0.25">
      <c r="D1553" s="392"/>
      <c r="E1553" s="393"/>
      <c r="F1553" s="393"/>
    </row>
    <row r="1554" spans="4:6" x14ac:dyDescent="0.25">
      <c r="D1554" s="392"/>
      <c r="E1554" s="393"/>
      <c r="F1554" s="393"/>
    </row>
    <row r="1555" spans="4:6" x14ac:dyDescent="0.25">
      <c r="D1555" s="392"/>
      <c r="E1555" s="393"/>
      <c r="F1555" s="393"/>
    </row>
    <row r="1556" spans="4:6" x14ac:dyDescent="0.25">
      <c r="D1556" s="392"/>
      <c r="E1556" s="393"/>
      <c r="F1556" s="393"/>
    </row>
    <row r="1557" spans="4:6" x14ac:dyDescent="0.25">
      <c r="D1557" s="392"/>
      <c r="E1557" s="393"/>
      <c r="F1557" s="393"/>
    </row>
    <row r="1558" spans="4:6" x14ac:dyDescent="0.25">
      <c r="D1558" s="392"/>
      <c r="E1558" s="393"/>
      <c r="F1558" s="393"/>
    </row>
    <row r="1559" spans="4:6" x14ac:dyDescent="0.25">
      <c r="D1559" s="392"/>
      <c r="E1559" s="393"/>
      <c r="F1559" s="393"/>
    </row>
    <row r="1560" spans="4:6" x14ac:dyDescent="0.25">
      <c r="D1560" s="392"/>
      <c r="E1560" s="393"/>
      <c r="F1560" s="393"/>
    </row>
    <row r="1561" spans="4:6" x14ac:dyDescent="0.25">
      <c r="D1561" s="392"/>
      <c r="E1561" s="393"/>
      <c r="F1561" s="393"/>
    </row>
    <row r="1562" spans="4:6" x14ac:dyDescent="0.25">
      <c r="D1562" s="392"/>
      <c r="E1562" s="393"/>
      <c r="F1562" s="393"/>
    </row>
    <row r="1563" spans="4:6" x14ac:dyDescent="0.25">
      <c r="D1563" s="392"/>
      <c r="E1563" s="393"/>
      <c r="F1563" s="393"/>
    </row>
    <row r="1564" spans="4:6" x14ac:dyDescent="0.25">
      <c r="D1564" s="392"/>
      <c r="E1564" s="393"/>
      <c r="F1564" s="393"/>
    </row>
    <row r="1565" spans="4:6" x14ac:dyDescent="0.25">
      <c r="D1565" s="392"/>
      <c r="E1565" s="393"/>
      <c r="F1565" s="393"/>
    </row>
    <row r="1566" spans="4:6" x14ac:dyDescent="0.25">
      <c r="D1566" s="392"/>
      <c r="E1566" s="393"/>
      <c r="F1566" s="393"/>
    </row>
    <row r="1567" spans="4:6" x14ac:dyDescent="0.25">
      <c r="D1567" s="392"/>
      <c r="E1567" s="393"/>
      <c r="F1567" s="393"/>
    </row>
    <row r="1568" spans="4:6" x14ac:dyDescent="0.25">
      <c r="D1568" s="392"/>
      <c r="E1568" s="393"/>
      <c r="F1568" s="393"/>
    </row>
    <row r="1569" spans="4:6" x14ac:dyDescent="0.25">
      <c r="D1569" s="392"/>
      <c r="E1569" s="393"/>
      <c r="F1569" s="393"/>
    </row>
    <row r="1570" spans="4:6" x14ac:dyDescent="0.25">
      <c r="D1570" s="392"/>
      <c r="E1570" s="393"/>
      <c r="F1570" s="393"/>
    </row>
    <row r="1571" spans="4:6" x14ac:dyDescent="0.25">
      <c r="D1571" s="392"/>
      <c r="E1571" s="393"/>
      <c r="F1571" s="393"/>
    </row>
    <row r="1572" spans="4:6" x14ac:dyDescent="0.25">
      <c r="D1572" s="392"/>
      <c r="E1572" s="393"/>
      <c r="F1572" s="393"/>
    </row>
    <row r="1573" spans="4:6" x14ac:dyDescent="0.25">
      <c r="D1573" s="392"/>
      <c r="E1573" s="393"/>
      <c r="F1573" s="393"/>
    </row>
    <row r="1574" spans="4:6" x14ac:dyDescent="0.25">
      <c r="D1574" s="392"/>
      <c r="E1574" s="393"/>
      <c r="F1574" s="393"/>
    </row>
    <row r="1575" spans="4:6" x14ac:dyDescent="0.25">
      <c r="D1575" s="392"/>
      <c r="E1575" s="393"/>
      <c r="F1575" s="393"/>
    </row>
    <row r="1576" spans="4:6" x14ac:dyDescent="0.25">
      <c r="D1576" s="392"/>
      <c r="E1576" s="393"/>
      <c r="F1576" s="393"/>
    </row>
    <row r="1577" spans="4:6" x14ac:dyDescent="0.25">
      <c r="D1577" s="392"/>
      <c r="E1577" s="393"/>
      <c r="F1577" s="393"/>
    </row>
    <row r="1578" spans="4:6" x14ac:dyDescent="0.25">
      <c r="D1578" s="392"/>
      <c r="E1578" s="393"/>
      <c r="F1578" s="393"/>
    </row>
    <row r="1579" spans="4:6" x14ac:dyDescent="0.25">
      <c r="D1579" s="392"/>
      <c r="E1579" s="393"/>
      <c r="F1579" s="393"/>
    </row>
    <row r="1580" spans="4:6" x14ac:dyDescent="0.25">
      <c r="D1580" s="392"/>
      <c r="E1580" s="393"/>
      <c r="F1580" s="393"/>
    </row>
    <row r="1581" spans="4:6" x14ac:dyDescent="0.25">
      <c r="D1581" s="392"/>
      <c r="E1581" s="393"/>
      <c r="F1581" s="393"/>
    </row>
    <row r="1582" spans="4:6" x14ac:dyDescent="0.25">
      <c r="D1582" s="392"/>
      <c r="E1582" s="393"/>
      <c r="F1582" s="393"/>
    </row>
    <row r="1583" spans="4:6" x14ac:dyDescent="0.25">
      <c r="D1583" s="392"/>
      <c r="E1583" s="393"/>
      <c r="F1583" s="393"/>
    </row>
    <row r="1584" spans="4:6" x14ac:dyDescent="0.25">
      <c r="D1584" s="392"/>
      <c r="E1584" s="393"/>
      <c r="F1584" s="393"/>
    </row>
    <row r="1585" spans="1:7" x14ac:dyDescent="0.25">
      <c r="D1585" s="392"/>
      <c r="E1585" s="393"/>
      <c r="F1585" s="393"/>
    </row>
    <row r="1586" spans="1:7" x14ac:dyDescent="0.25">
      <c r="D1586" s="392"/>
      <c r="E1586" s="393"/>
      <c r="F1586" s="393"/>
    </row>
    <row r="1587" spans="1:7" x14ac:dyDescent="0.25">
      <c r="D1587" s="392"/>
      <c r="E1587" s="393"/>
      <c r="F1587" s="393"/>
    </row>
    <row r="1588" spans="1:7" x14ac:dyDescent="0.25">
      <c r="D1588" s="392"/>
      <c r="E1588" s="393"/>
      <c r="F1588" s="393"/>
    </row>
    <row r="1589" spans="1:7" s="312" customFormat="1" ht="15.95" customHeight="1" x14ac:dyDescent="0.25">
      <c r="A1589" s="381" t="s">
        <v>102</v>
      </c>
      <c r="B1589" s="411"/>
      <c r="C1589" s="369" t="str">
        <f>Budget!$A$140</f>
        <v>B</v>
      </c>
      <c r="D1589" s="189"/>
      <c r="E1589" s="383" t="s">
        <v>103</v>
      </c>
      <c r="F1589" s="384"/>
      <c r="G1589" s="190">
        <f>Budget!G152</f>
        <v>180000</v>
      </c>
    </row>
    <row r="1590" spans="1:7" s="312" customFormat="1" ht="15.95" customHeight="1" x14ac:dyDescent="0.25">
      <c r="A1590" s="381" t="str">
        <f>Budget!$B$89</f>
        <v>CP</v>
      </c>
      <c r="B1590" s="411"/>
      <c r="C1590" s="369">
        <f>Budget!$B$151</f>
        <v>62</v>
      </c>
      <c r="D1590" s="189"/>
      <c r="E1590" s="383" t="s">
        <v>104</v>
      </c>
      <c r="F1590" s="384"/>
      <c r="G1590" s="190">
        <f>IF(CB!H152&gt;0,CB!H152,-CB!I152)</f>
        <v>0</v>
      </c>
    </row>
    <row r="1591" spans="1:7" s="312" customFormat="1" ht="15.95" customHeight="1" x14ac:dyDescent="0.25">
      <c r="A1591" s="381" t="str">
        <f>Budget!$C$89</f>
        <v>CD</v>
      </c>
      <c r="B1591" s="411"/>
      <c r="C1591" s="369">
        <f>Budget!$C$152</f>
        <v>620</v>
      </c>
      <c r="D1591" s="189"/>
      <c r="E1591" s="383" t="s">
        <v>105</v>
      </c>
      <c r="F1591" s="384"/>
      <c r="G1591" s="190">
        <f>SUM(G1589:G1590)</f>
        <v>180000</v>
      </c>
    </row>
    <row r="1592" spans="1:7" s="312" customFormat="1" ht="15.95" customHeight="1" x14ac:dyDescent="0.25">
      <c r="A1592" s="381" t="str">
        <f>Budget!$D$89</f>
        <v>SC</v>
      </c>
      <c r="B1592" s="382"/>
      <c r="C1592" s="369"/>
      <c r="D1592" s="189"/>
      <c r="E1592" s="189"/>
      <c r="F1592" s="189"/>
      <c r="G1592" s="189"/>
    </row>
    <row r="1593" spans="1:7" s="312" customFormat="1" ht="15.95" customHeight="1" x14ac:dyDescent="0.25">
      <c r="A1593" s="359"/>
      <c r="B1593" s="189"/>
      <c r="C1593" s="373"/>
      <c r="D1593" s="189"/>
      <c r="E1593" s="189"/>
      <c r="F1593" s="189"/>
      <c r="G1593" s="189"/>
    </row>
    <row r="1594" spans="1:7" s="312" customFormat="1" ht="15.95" customHeight="1" x14ac:dyDescent="0.25">
      <c r="A1594" s="243" t="s">
        <v>246</v>
      </c>
      <c r="B1594" s="243"/>
      <c r="C1594" s="410" t="str">
        <f>Budget!D152</f>
        <v>Frais de mission</v>
      </c>
      <c r="D1594" s="243"/>
      <c r="E1594" s="243"/>
      <c r="F1594" s="189"/>
      <c r="G1594" s="189"/>
    </row>
    <row r="1595" spans="1:7" ht="30" customHeight="1" x14ac:dyDescent="0.25">
      <c r="A1595" s="54" t="s">
        <v>106</v>
      </c>
      <c r="B1595" s="59" t="s">
        <v>137</v>
      </c>
      <c r="C1595" s="397" t="s">
        <v>118</v>
      </c>
      <c r="D1595" s="65" t="s">
        <v>109</v>
      </c>
      <c r="E1595" s="59" t="s">
        <v>110</v>
      </c>
      <c r="F1595" s="59" t="s">
        <v>113</v>
      </c>
      <c r="G1595" s="65" t="s">
        <v>112</v>
      </c>
    </row>
    <row r="1596" spans="1:7" ht="15.95" customHeight="1" x14ac:dyDescent="0.25">
      <c r="A1596" s="11"/>
      <c r="B1596" s="552"/>
      <c r="C1596" s="459"/>
      <c r="D1596" s="66"/>
      <c r="E1596" s="65">
        <f>D1596</f>
        <v>0</v>
      </c>
      <c r="F1596" s="65">
        <f>G1591-E1596</f>
        <v>180000</v>
      </c>
      <c r="G1596" s="403"/>
    </row>
    <row r="1597" spans="1:7" ht="15.95" customHeight="1" x14ac:dyDescent="0.25">
      <c r="A1597" s="552"/>
      <c r="B1597" s="552"/>
      <c r="C1597" s="459"/>
      <c r="D1597" s="66"/>
      <c r="E1597" s="65">
        <f>SUM(E1596,D1597)</f>
        <v>0</v>
      </c>
      <c r="F1597" s="65">
        <f>F1596-D1597</f>
        <v>180000</v>
      </c>
      <c r="G1597" s="403"/>
    </row>
    <row r="1598" spans="1:7" ht="15.95" customHeight="1" x14ac:dyDescent="0.25">
      <c r="A1598" s="552"/>
      <c r="B1598" s="552"/>
      <c r="C1598" s="459"/>
      <c r="D1598" s="66"/>
      <c r="E1598" s="65">
        <f t="shared" ref="E1598:E1599" si="66">SUM(E1597,D1598)</f>
        <v>0</v>
      </c>
      <c r="F1598" s="65">
        <f t="shared" ref="F1598:F1599" si="67">F1597-D1598</f>
        <v>180000</v>
      </c>
      <c r="G1598" s="403"/>
    </row>
    <row r="1599" spans="1:7" ht="15.95" customHeight="1" x14ac:dyDescent="0.25">
      <c r="A1599" s="552"/>
      <c r="B1599" s="552"/>
      <c r="C1599" s="459"/>
      <c r="D1599" s="66"/>
      <c r="E1599" s="65">
        <f t="shared" si="66"/>
        <v>0</v>
      </c>
      <c r="F1599" s="65">
        <f t="shared" si="67"/>
        <v>180000</v>
      </c>
      <c r="G1599" s="403"/>
    </row>
    <row r="1600" spans="1:7" ht="15.95" customHeight="1" x14ac:dyDescent="0.25">
      <c r="A1600" s="552"/>
      <c r="B1600" s="552"/>
      <c r="C1600" s="459"/>
      <c r="D1600" s="66"/>
      <c r="E1600" s="65">
        <f t="shared" ref="E1600:E1604" si="68">SUM(E1599,D1600)</f>
        <v>0</v>
      </c>
      <c r="F1600" s="65">
        <f t="shared" ref="F1600:F1604" si="69">F1599-D1600</f>
        <v>180000</v>
      </c>
      <c r="G1600" s="403"/>
    </row>
    <row r="1601" spans="1:7" ht="15.95" customHeight="1" x14ac:dyDescent="0.25">
      <c r="A1601" s="552"/>
      <c r="B1601" s="552"/>
      <c r="C1601" s="459"/>
      <c r="D1601" s="66"/>
      <c r="E1601" s="65">
        <f t="shared" si="68"/>
        <v>0</v>
      </c>
      <c r="F1601" s="65">
        <f t="shared" si="69"/>
        <v>180000</v>
      </c>
      <c r="G1601" s="403"/>
    </row>
    <row r="1602" spans="1:7" ht="15.95" customHeight="1" x14ac:dyDescent="0.25">
      <c r="A1602" s="552"/>
      <c r="B1602" s="552"/>
      <c r="C1602" s="459"/>
      <c r="D1602" s="66"/>
      <c r="E1602" s="65">
        <f t="shared" si="68"/>
        <v>0</v>
      </c>
      <c r="F1602" s="65">
        <f t="shared" si="69"/>
        <v>180000</v>
      </c>
      <c r="G1602" s="403"/>
    </row>
    <row r="1603" spans="1:7" ht="15.95" customHeight="1" x14ac:dyDescent="0.25">
      <c r="A1603" s="552"/>
      <c r="B1603" s="552"/>
      <c r="C1603" s="459"/>
      <c r="D1603" s="66"/>
      <c r="E1603" s="65">
        <f t="shared" si="68"/>
        <v>0</v>
      </c>
      <c r="F1603" s="65">
        <f t="shared" si="69"/>
        <v>180000</v>
      </c>
      <c r="G1603" s="403"/>
    </row>
    <row r="1604" spans="1:7" ht="15.95" customHeight="1" x14ac:dyDescent="0.25">
      <c r="A1604" s="552"/>
      <c r="B1604" s="552"/>
      <c r="C1604" s="459"/>
      <c r="D1604" s="66"/>
      <c r="E1604" s="65">
        <f t="shared" si="68"/>
        <v>0</v>
      </c>
      <c r="F1604" s="65">
        <f t="shared" si="69"/>
        <v>180000</v>
      </c>
      <c r="G1604" s="403"/>
    </row>
    <row r="1605" spans="1:7" ht="15.95" customHeight="1" x14ac:dyDescent="0.25">
      <c r="A1605" s="552"/>
      <c r="B1605" s="552"/>
      <c r="C1605" s="459"/>
      <c r="D1605" s="66"/>
      <c r="E1605" s="65">
        <f t="shared" ref="E1605:E1611" si="70">SUM(E1604,D1605)</f>
        <v>0</v>
      </c>
      <c r="F1605" s="65">
        <f t="shared" ref="F1605:F1611" si="71">F1604-D1605</f>
        <v>180000</v>
      </c>
      <c r="G1605" s="403"/>
    </row>
    <row r="1606" spans="1:7" ht="15.95" customHeight="1" x14ac:dyDescent="0.25">
      <c r="A1606" s="552"/>
      <c r="B1606" s="552"/>
      <c r="C1606" s="459"/>
      <c r="D1606" s="66"/>
      <c r="E1606" s="65">
        <f t="shared" si="70"/>
        <v>0</v>
      </c>
      <c r="F1606" s="65">
        <f t="shared" si="71"/>
        <v>180000</v>
      </c>
      <c r="G1606" s="403"/>
    </row>
    <row r="1607" spans="1:7" ht="15.95" customHeight="1" x14ac:dyDescent="0.25">
      <c r="A1607" s="552"/>
      <c r="B1607" s="552"/>
      <c r="C1607" s="459"/>
      <c r="D1607" s="66"/>
      <c r="E1607" s="65">
        <f t="shared" si="70"/>
        <v>0</v>
      </c>
      <c r="F1607" s="65">
        <f t="shared" si="71"/>
        <v>180000</v>
      </c>
      <c r="G1607" s="403"/>
    </row>
    <row r="1608" spans="1:7" ht="15.95" customHeight="1" x14ac:dyDescent="0.25">
      <c r="A1608" s="552"/>
      <c r="B1608" s="552"/>
      <c r="C1608" s="459"/>
      <c r="D1608" s="66"/>
      <c r="E1608" s="65">
        <f t="shared" si="70"/>
        <v>0</v>
      </c>
      <c r="F1608" s="65">
        <f t="shared" si="71"/>
        <v>180000</v>
      </c>
      <c r="G1608" s="403"/>
    </row>
    <row r="1609" spans="1:7" ht="15.95" customHeight="1" x14ac:dyDescent="0.25">
      <c r="A1609" s="552"/>
      <c r="B1609" s="552"/>
      <c r="C1609" s="459"/>
      <c r="D1609" s="66"/>
      <c r="E1609" s="65">
        <f t="shared" si="70"/>
        <v>0</v>
      </c>
      <c r="F1609" s="65">
        <f t="shared" si="71"/>
        <v>180000</v>
      </c>
      <c r="G1609" s="403"/>
    </row>
    <row r="1610" spans="1:7" ht="15.95" customHeight="1" x14ac:dyDescent="0.25">
      <c r="A1610" s="552"/>
      <c r="B1610" s="552"/>
      <c r="C1610" s="459"/>
      <c r="D1610" s="66"/>
      <c r="E1610" s="65">
        <f t="shared" si="70"/>
        <v>0</v>
      </c>
      <c r="F1610" s="65">
        <f t="shared" si="71"/>
        <v>180000</v>
      </c>
      <c r="G1610" s="403"/>
    </row>
    <row r="1611" spans="1:7" ht="15.95" customHeight="1" x14ac:dyDescent="0.25">
      <c r="A1611" s="552"/>
      <c r="B1611" s="552"/>
      <c r="C1611" s="459"/>
      <c r="D1611" s="66"/>
      <c r="E1611" s="65">
        <f t="shared" si="70"/>
        <v>0</v>
      </c>
      <c r="F1611" s="65">
        <f t="shared" si="71"/>
        <v>180000</v>
      </c>
      <c r="G1611" s="403"/>
    </row>
    <row r="1612" spans="1:7" ht="15.95" customHeight="1" x14ac:dyDescent="0.25"/>
    <row r="1613" spans="1:7" ht="15.95" customHeight="1" x14ac:dyDescent="0.25">
      <c r="D1613" s="56"/>
      <c r="E1613" s="65" t="s">
        <v>116</v>
      </c>
      <c r="F1613" s="65" t="s">
        <v>117</v>
      </c>
    </row>
    <row r="1614" spans="1:7" ht="15.95" customHeight="1" x14ac:dyDescent="0.25">
      <c r="D1614" s="420">
        <f>C1591</f>
        <v>620</v>
      </c>
      <c r="E1614" s="405">
        <f>G1591</f>
        <v>180000</v>
      </c>
      <c r="F1614" s="405">
        <f>E1611</f>
        <v>0</v>
      </c>
    </row>
    <row r="1642" spans="1:7" s="312" customFormat="1" ht="15.95" customHeight="1" x14ac:dyDescent="0.25">
      <c r="A1642" s="381" t="s">
        <v>102</v>
      </c>
      <c r="B1642" s="411"/>
      <c r="C1642" s="369" t="str">
        <f>Budget!$A$140</f>
        <v>B</v>
      </c>
      <c r="D1642" s="189"/>
      <c r="E1642" s="383" t="s">
        <v>103</v>
      </c>
      <c r="F1642" s="384"/>
      <c r="G1642" s="190">
        <f>Budget!G153</f>
        <v>0</v>
      </c>
    </row>
    <row r="1643" spans="1:7" s="312" customFormat="1" ht="15.95" customHeight="1" x14ac:dyDescent="0.25">
      <c r="A1643" s="381" t="str">
        <f>Budget!$B$89</f>
        <v>CP</v>
      </c>
      <c r="B1643" s="411"/>
      <c r="C1643" s="369">
        <f>Budget!$B$151</f>
        <v>62</v>
      </c>
      <c r="D1643" s="189"/>
      <c r="E1643" s="383" t="s">
        <v>104</v>
      </c>
      <c r="F1643" s="384"/>
      <c r="G1643" s="190">
        <f>IF(CB!H153&gt;0,CB!H153,-CB!I153)</f>
        <v>0</v>
      </c>
    </row>
    <row r="1644" spans="1:7" s="312" customFormat="1" ht="15.95" customHeight="1" x14ac:dyDescent="0.25">
      <c r="A1644" s="381" t="str">
        <f>Budget!$C$89</f>
        <v>CD</v>
      </c>
      <c r="B1644" s="411"/>
      <c r="C1644" s="369">
        <f>Budget!$C$153</f>
        <v>629</v>
      </c>
      <c r="D1644" s="189"/>
      <c r="E1644" s="383" t="s">
        <v>105</v>
      </c>
      <c r="F1644" s="384"/>
      <c r="G1644" s="190">
        <f>SUM(G1642:G1643)</f>
        <v>0</v>
      </c>
    </row>
    <row r="1645" spans="1:7" s="312" customFormat="1" ht="15.95" customHeight="1" x14ac:dyDescent="0.25">
      <c r="A1645" s="381" t="str">
        <f>Budget!$D$89</f>
        <v>SC</v>
      </c>
      <c r="B1645" s="382"/>
      <c r="C1645" s="369">
        <f>Budget!D154</f>
        <v>0</v>
      </c>
      <c r="D1645" s="189"/>
      <c r="E1645" s="189"/>
      <c r="F1645" s="189"/>
      <c r="G1645" s="189"/>
    </row>
    <row r="1646" spans="1:7" s="312" customFormat="1" ht="15.95" customHeight="1" x14ac:dyDescent="0.25">
      <c r="A1646" s="359"/>
      <c r="B1646" s="189"/>
      <c r="C1646" s="373"/>
      <c r="D1646" s="189"/>
      <c r="E1646" s="189"/>
      <c r="F1646" s="189"/>
      <c r="G1646" s="189"/>
    </row>
    <row r="1647" spans="1:7" s="312" customFormat="1" ht="15.95" customHeight="1" x14ac:dyDescent="0.25">
      <c r="A1647" s="385" t="s">
        <v>246</v>
      </c>
      <c r="B1647" s="385"/>
      <c r="C1647" s="372" t="str">
        <f>Budget!D153</f>
        <v>Autres transports consommés</v>
      </c>
      <c r="D1647" s="243"/>
      <c r="E1647" s="243"/>
      <c r="F1647" s="189"/>
      <c r="G1647" s="189"/>
    </row>
    <row r="1648" spans="1:7" ht="30" customHeight="1" x14ac:dyDescent="0.25">
      <c r="A1648" s="54" t="s">
        <v>106</v>
      </c>
      <c r="B1648" s="59" t="s">
        <v>137</v>
      </c>
      <c r="C1648" s="397" t="s">
        <v>118</v>
      </c>
      <c r="D1648" s="65" t="s">
        <v>109</v>
      </c>
      <c r="E1648" s="59" t="s">
        <v>110</v>
      </c>
      <c r="F1648" s="59" t="s">
        <v>113</v>
      </c>
      <c r="G1648" s="65" t="s">
        <v>112</v>
      </c>
    </row>
    <row r="1649" spans="1:7" ht="15.95" customHeight="1" x14ac:dyDescent="0.25">
      <c r="A1649" s="11"/>
      <c r="B1649" s="553"/>
      <c r="C1649" s="459"/>
      <c r="D1649" s="553"/>
      <c r="E1649" s="65">
        <f>D1649</f>
        <v>0</v>
      </c>
      <c r="F1649" s="65">
        <f>G1644-E1649</f>
        <v>0</v>
      </c>
      <c r="G1649" s="403"/>
    </row>
    <row r="1650" spans="1:7" ht="15.95" customHeight="1" x14ac:dyDescent="0.25">
      <c r="A1650" s="11"/>
      <c r="B1650" s="66"/>
      <c r="C1650" s="459"/>
      <c r="D1650" s="66"/>
      <c r="E1650" s="65">
        <f>SUM(E1649,D1650)</f>
        <v>0</v>
      </c>
      <c r="F1650" s="65">
        <f>F1649-D1650</f>
        <v>0</v>
      </c>
      <c r="G1650" s="403"/>
    </row>
    <row r="1651" spans="1:7" ht="15.95" customHeight="1" x14ac:dyDescent="0.25">
      <c r="A1651" s="11"/>
      <c r="B1651" s="552"/>
      <c r="C1651" s="459"/>
      <c r="D1651" s="66"/>
      <c r="E1651" s="65">
        <f t="shared" ref="E1651:E1660" si="72">SUM(E1650,D1651)</f>
        <v>0</v>
      </c>
      <c r="F1651" s="65">
        <f t="shared" ref="F1651:F1660" si="73">F1650-D1651</f>
        <v>0</v>
      </c>
      <c r="G1651" s="403"/>
    </row>
    <row r="1652" spans="1:7" ht="15.95" customHeight="1" x14ac:dyDescent="0.25">
      <c r="A1652" s="11"/>
      <c r="B1652" s="552"/>
      <c r="C1652" s="459"/>
      <c r="D1652" s="66"/>
      <c r="E1652" s="65">
        <f t="shared" si="72"/>
        <v>0</v>
      </c>
      <c r="F1652" s="65">
        <f t="shared" si="73"/>
        <v>0</v>
      </c>
      <c r="G1652" s="403"/>
    </row>
    <row r="1653" spans="1:7" ht="15.95" customHeight="1" x14ac:dyDescent="0.25">
      <c r="A1653" s="11"/>
      <c r="B1653" s="552"/>
      <c r="C1653" s="459"/>
      <c r="D1653" s="66"/>
      <c r="E1653" s="65">
        <f t="shared" si="72"/>
        <v>0</v>
      </c>
      <c r="F1653" s="65">
        <f t="shared" si="73"/>
        <v>0</v>
      </c>
      <c r="G1653" s="403"/>
    </row>
    <row r="1654" spans="1:7" ht="15.95" customHeight="1" x14ac:dyDescent="0.25">
      <c r="A1654" s="11"/>
      <c r="B1654" s="552"/>
      <c r="C1654" s="459"/>
      <c r="D1654" s="66"/>
      <c r="E1654" s="65">
        <f t="shared" si="72"/>
        <v>0</v>
      </c>
      <c r="F1654" s="65">
        <f t="shared" si="73"/>
        <v>0</v>
      </c>
      <c r="G1654" s="403"/>
    </row>
    <row r="1655" spans="1:7" ht="15.95" customHeight="1" x14ac:dyDescent="0.25">
      <c r="A1655" s="11"/>
      <c r="B1655" s="552"/>
      <c r="C1655" s="459"/>
      <c r="D1655" s="66"/>
      <c r="E1655" s="65">
        <f t="shared" si="72"/>
        <v>0</v>
      </c>
      <c r="F1655" s="65">
        <f t="shared" si="73"/>
        <v>0</v>
      </c>
      <c r="G1655" s="403"/>
    </row>
    <row r="1656" spans="1:7" ht="15.95" customHeight="1" x14ac:dyDescent="0.25">
      <c r="A1656" s="11"/>
      <c r="B1656" s="552"/>
      <c r="C1656" s="459"/>
      <c r="D1656" s="66"/>
      <c r="E1656" s="65">
        <f t="shared" si="72"/>
        <v>0</v>
      </c>
      <c r="F1656" s="65">
        <f t="shared" si="73"/>
        <v>0</v>
      </c>
      <c r="G1656" s="403"/>
    </row>
    <row r="1657" spans="1:7" ht="15.95" customHeight="1" x14ac:dyDescent="0.25">
      <c r="A1657" s="11"/>
      <c r="B1657" s="552"/>
      <c r="C1657" s="459"/>
      <c r="D1657" s="66"/>
      <c r="E1657" s="65">
        <f t="shared" si="72"/>
        <v>0</v>
      </c>
      <c r="F1657" s="65">
        <f t="shared" si="73"/>
        <v>0</v>
      </c>
      <c r="G1657" s="403"/>
    </row>
    <row r="1658" spans="1:7" ht="15.95" customHeight="1" x14ac:dyDescent="0.25">
      <c r="A1658" s="11"/>
      <c r="B1658" s="552"/>
      <c r="C1658" s="459"/>
      <c r="D1658" s="66"/>
      <c r="E1658" s="65">
        <f t="shared" si="72"/>
        <v>0</v>
      </c>
      <c r="F1658" s="65">
        <f t="shared" si="73"/>
        <v>0</v>
      </c>
      <c r="G1658" s="403"/>
    </row>
    <row r="1659" spans="1:7" ht="15.95" customHeight="1" x14ac:dyDescent="0.25">
      <c r="A1659" s="11"/>
      <c r="B1659" s="552"/>
      <c r="C1659" s="459"/>
      <c r="D1659" s="66"/>
      <c r="E1659" s="65">
        <f t="shared" si="72"/>
        <v>0</v>
      </c>
      <c r="F1659" s="65">
        <f t="shared" si="73"/>
        <v>0</v>
      </c>
      <c r="G1659" s="403"/>
    </row>
    <row r="1660" spans="1:7" ht="15.95" customHeight="1" x14ac:dyDescent="0.25">
      <c r="A1660" s="552"/>
      <c r="B1660" s="552"/>
      <c r="C1660" s="459"/>
      <c r="D1660" s="66"/>
      <c r="E1660" s="65">
        <f t="shared" si="72"/>
        <v>0</v>
      </c>
      <c r="F1660" s="65">
        <f t="shared" si="73"/>
        <v>0</v>
      </c>
      <c r="G1660" s="403"/>
    </row>
    <row r="1661" spans="1:7" ht="15.95" customHeight="1" x14ac:dyDescent="0.25"/>
    <row r="1662" spans="1:7" ht="15.95" customHeight="1" x14ac:dyDescent="0.25">
      <c r="D1662" s="56"/>
      <c r="E1662" s="65" t="s">
        <v>116</v>
      </c>
      <c r="F1662" s="65" t="s">
        <v>117</v>
      </c>
    </row>
    <row r="1663" spans="1:7" ht="15.95" customHeight="1" x14ac:dyDescent="0.25">
      <c r="D1663" s="404">
        <f>C1644</f>
        <v>629</v>
      </c>
      <c r="E1663" s="405">
        <f>G1644</f>
        <v>0</v>
      </c>
      <c r="F1663" s="405">
        <f>E1660</f>
        <v>0</v>
      </c>
    </row>
    <row r="1664" spans="1:7" x14ac:dyDescent="0.25">
      <c r="D1664" s="404">
        <f>C1643</f>
        <v>62</v>
      </c>
      <c r="E1664" s="405">
        <f>SUM(E1614,E1663)</f>
        <v>180000</v>
      </c>
      <c r="F1664" s="405">
        <f>SUM(F1614,F1663)</f>
        <v>0</v>
      </c>
    </row>
    <row r="1665" spans="4:6" x14ac:dyDescent="0.25">
      <c r="D1665" s="392"/>
      <c r="E1665" s="393"/>
      <c r="F1665" s="393"/>
    </row>
    <row r="1666" spans="4:6" x14ac:dyDescent="0.25">
      <c r="D1666" s="392"/>
      <c r="E1666" s="393"/>
      <c r="F1666" s="393"/>
    </row>
    <row r="1667" spans="4:6" x14ac:dyDescent="0.25">
      <c r="D1667" s="392"/>
      <c r="E1667" s="393"/>
      <c r="F1667" s="393"/>
    </row>
    <row r="1668" spans="4:6" x14ac:dyDescent="0.25">
      <c r="D1668" s="392"/>
      <c r="E1668" s="393"/>
      <c r="F1668" s="393"/>
    </row>
    <row r="1669" spans="4:6" x14ac:dyDescent="0.25">
      <c r="D1669" s="392"/>
      <c r="E1669" s="393"/>
      <c r="F1669" s="393"/>
    </row>
    <row r="1670" spans="4:6" x14ac:dyDescent="0.25">
      <c r="D1670" s="392"/>
      <c r="E1670" s="393"/>
      <c r="F1670" s="393"/>
    </row>
    <row r="1671" spans="4:6" x14ac:dyDescent="0.25">
      <c r="D1671" s="392"/>
      <c r="E1671" s="393"/>
      <c r="F1671" s="393"/>
    </row>
    <row r="1672" spans="4:6" x14ac:dyDescent="0.25">
      <c r="D1672" s="392"/>
      <c r="E1672" s="393"/>
      <c r="F1672" s="393"/>
    </row>
    <row r="1673" spans="4:6" x14ac:dyDescent="0.25">
      <c r="D1673" s="392"/>
      <c r="E1673" s="393"/>
      <c r="F1673" s="393"/>
    </row>
    <row r="1674" spans="4:6" x14ac:dyDescent="0.25">
      <c r="D1674" s="392"/>
      <c r="E1674" s="393"/>
      <c r="F1674" s="393"/>
    </row>
    <row r="1675" spans="4:6" x14ac:dyDescent="0.25">
      <c r="D1675" s="392"/>
      <c r="E1675" s="393"/>
      <c r="F1675" s="393"/>
    </row>
    <row r="1676" spans="4:6" x14ac:dyDescent="0.25">
      <c r="D1676" s="392"/>
      <c r="E1676" s="393"/>
      <c r="F1676" s="393"/>
    </row>
    <row r="1677" spans="4:6" x14ac:dyDescent="0.25">
      <c r="D1677" s="392"/>
      <c r="E1677" s="393"/>
      <c r="F1677" s="393"/>
    </row>
    <row r="1678" spans="4:6" x14ac:dyDescent="0.25">
      <c r="D1678" s="392"/>
      <c r="E1678" s="393"/>
      <c r="F1678" s="393"/>
    </row>
    <row r="1679" spans="4:6" x14ac:dyDescent="0.25">
      <c r="D1679" s="392"/>
      <c r="E1679" s="393"/>
      <c r="F1679" s="393"/>
    </row>
    <row r="1680" spans="4:6" x14ac:dyDescent="0.25">
      <c r="D1680" s="392"/>
      <c r="E1680" s="393"/>
      <c r="F1680" s="393"/>
    </row>
    <row r="1681" spans="4:6" x14ac:dyDescent="0.25">
      <c r="D1681" s="392"/>
      <c r="E1681" s="393"/>
      <c r="F1681" s="393"/>
    </row>
    <row r="1682" spans="4:6" x14ac:dyDescent="0.25">
      <c r="D1682" s="392"/>
      <c r="E1682" s="393"/>
      <c r="F1682" s="393"/>
    </row>
    <row r="1683" spans="4:6" x14ac:dyDescent="0.25">
      <c r="D1683" s="392"/>
      <c r="E1683" s="393"/>
      <c r="F1683" s="393"/>
    </row>
    <row r="1684" spans="4:6" x14ac:dyDescent="0.25">
      <c r="D1684" s="392"/>
      <c r="E1684" s="393"/>
      <c r="F1684" s="393"/>
    </row>
    <row r="1685" spans="4:6" x14ac:dyDescent="0.25">
      <c r="D1685" s="392"/>
      <c r="E1685" s="393"/>
      <c r="F1685" s="393"/>
    </row>
    <row r="1686" spans="4:6" x14ac:dyDescent="0.25">
      <c r="D1686" s="392"/>
      <c r="E1686" s="393"/>
      <c r="F1686" s="393"/>
    </row>
    <row r="1687" spans="4:6" x14ac:dyDescent="0.25">
      <c r="D1687" s="392"/>
      <c r="E1687" s="393"/>
      <c r="F1687" s="393"/>
    </row>
    <row r="1688" spans="4:6" x14ac:dyDescent="0.25">
      <c r="D1688" s="392"/>
      <c r="E1688" s="393"/>
      <c r="F1688" s="393"/>
    </row>
    <row r="1689" spans="4:6" x14ac:dyDescent="0.25">
      <c r="D1689" s="392"/>
      <c r="E1689" s="393"/>
      <c r="F1689" s="393"/>
    </row>
    <row r="1690" spans="4:6" x14ac:dyDescent="0.25">
      <c r="D1690" s="392"/>
      <c r="E1690" s="393"/>
      <c r="F1690" s="393"/>
    </row>
    <row r="1691" spans="4:6" x14ac:dyDescent="0.25">
      <c r="D1691" s="392"/>
      <c r="E1691" s="393"/>
      <c r="F1691" s="393"/>
    </row>
    <row r="1692" spans="4:6" x14ac:dyDescent="0.25">
      <c r="D1692" s="392"/>
      <c r="E1692" s="393"/>
      <c r="F1692" s="393"/>
    </row>
    <row r="1693" spans="4:6" x14ac:dyDescent="0.25">
      <c r="D1693" s="392"/>
      <c r="E1693" s="393"/>
      <c r="F1693" s="393"/>
    </row>
    <row r="1694" spans="4:6" x14ac:dyDescent="0.25">
      <c r="D1694" s="392"/>
      <c r="E1694" s="393"/>
      <c r="F1694" s="393"/>
    </row>
    <row r="1695" spans="4:6" x14ac:dyDescent="0.25">
      <c r="D1695" s="392"/>
      <c r="E1695" s="393"/>
      <c r="F1695" s="393"/>
    </row>
    <row r="1696" spans="4:6" x14ac:dyDescent="0.25">
      <c r="D1696" s="392"/>
      <c r="E1696" s="393"/>
      <c r="F1696" s="393"/>
    </row>
    <row r="1697" spans="1:7" s="312" customFormat="1" ht="15.95" customHeight="1" x14ac:dyDescent="0.25">
      <c r="A1697" s="381" t="s">
        <v>102</v>
      </c>
      <c r="B1697" s="411"/>
      <c r="C1697" s="369" t="str">
        <f>Budget!$A$140</f>
        <v>B</v>
      </c>
      <c r="D1697" s="189"/>
      <c r="E1697" s="383" t="s">
        <v>103</v>
      </c>
      <c r="F1697" s="384"/>
      <c r="G1697" s="190" t="str">
        <f>Budget!F157</f>
        <v>PM</v>
      </c>
    </row>
    <row r="1698" spans="1:7" s="312" customFormat="1" ht="15.95" customHeight="1" x14ac:dyDescent="0.25">
      <c r="A1698" s="381" t="str">
        <f>Budget!$B$89</f>
        <v>CP</v>
      </c>
      <c r="B1698" s="411"/>
      <c r="C1698" s="369">
        <f>Budget!$B$155</f>
        <v>63</v>
      </c>
      <c r="D1698" s="189"/>
      <c r="E1698" s="383" t="s">
        <v>104</v>
      </c>
      <c r="F1698" s="384"/>
      <c r="G1698" s="190">
        <f>IF(CB!H157&gt;0,CB!H157,-CB!I157)</f>
        <v>0</v>
      </c>
    </row>
    <row r="1699" spans="1:7" s="312" customFormat="1" ht="15.95" customHeight="1" x14ac:dyDescent="0.25">
      <c r="A1699" s="381" t="str">
        <f>Budget!$C$89</f>
        <v>CD</v>
      </c>
      <c r="B1699" s="411"/>
      <c r="C1699" s="369">
        <f>Budget!$C$156</f>
        <v>631</v>
      </c>
      <c r="D1699" s="189"/>
      <c r="E1699" s="383" t="s">
        <v>105</v>
      </c>
      <c r="F1699" s="384"/>
      <c r="G1699" s="190">
        <f>SUM(G1697:G1698)</f>
        <v>0</v>
      </c>
    </row>
    <row r="1700" spans="1:7" s="312" customFormat="1" ht="15.95" customHeight="1" x14ac:dyDescent="0.25">
      <c r="A1700" s="381" t="str">
        <f>Budget!$D$89</f>
        <v>SC</v>
      </c>
      <c r="B1700" s="382"/>
      <c r="C1700" s="369">
        <f>Budget!D157</f>
        <v>6311</v>
      </c>
      <c r="D1700" s="189"/>
      <c r="E1700" s="189"/>
      <c r="F1700" s="189"/>
      <c r="G1700" s="189"/>
    </row>
    <row r="1701" spans="1:7" s="312" customFormat="1" ht="15.95" customHeight="1" x14ac:dyDescent="0.25">
      <c r="A1701" s="359"/>
      <c r="B1701" s="189"/>
      <c r="C1701" s="373"/>
      <c r="D1701" s="189"/>
      <c r="E1701" s="189"/>
      <c r="F1701" s="189"/>
      <c r="G1701" s="189"/>
    </row>
    <row r="1702" spans="1:7" s="312" customFormat="1" ht="15.95" customHeight="1" x14ac:dyDescent="0.25">
      <c r="A1702" s="243" t="s">
        <v>246</v>
      </c>
      <c r="B1702" s="243"/>
      <c r="C1702" s="410" t="str">
        <f>Budget!E157</f>
        <v>Entretien et réparation des bâtiments</v>
      </c>
      <c r="D1702" s="243"/>
      <c r="E1702" s="243"/>
      <c r="F1702" s="189"/>
      <c r="G1702" s="189"/>
    </row>
    <row r="1703" spans="1:7" ht="30" customHeight="1" x14ac:dyDescent="0.25">
      <c r="A1703" s="54" t="s">
        <v>106</v>
      </c>
      <c r="B1703" s="59" t="s">
        <v>137</v>
      </c>
      <c r="C1703" s="397" t="s">
        <v>118</v>
      </c>
      <c r="D1703" s="65" t="s">
        <v>109</v>
      </c>
      <c r="E1703" s="59" t="s">
        <v>110</v>
      </c>
      <c r="F1703" s="59" t="s">
        <v>113</v>
      </c>
      <c r="G1703" s="65" t="s">
        <v>112</v>
      </c>
    </row>
    <row r="1704" spans="1:7" ht="15.95" customHeight="1" x14ac:dyDescent="0.25">
      <c r="A1704" s="11"/>
      <c r="B1704" s="552"/>
      <c r="C1704" s="459"/>
      <c r="D1704" s="66"/>
      <c r="E1704" s="65">
        <f>D1704</f>
        <v>0</v>
      </c>
      <c r="F1704" s="65">
        <f>G1699-E1704</f>
        <v>0</v>
      </c>
      <c r="G1704" s="403"/>
    </row>
    <row r="1705" spans="1:7" ht="15.95" customHeight="1" x14ac:dyDescent="0.25">
      <c r="A1705" s="552"/>
      <c r="B1705" s="552"/>
      <c r="C1705" s="459"/>
      <c r="D1705" s="66"/>
      <c r="E1705" s="65">
        <f>SUM(E1704,D1705)</f>
        <v>0</v>
      </c>
      <c r="F1705" s="65">
        <f>F1704-D1705</f>
        <v>0</v>
      </c>
      <c r="G1705" s="403"/>
    </row>
    <row r="1706" spans="1:7" ht="15.95" customHeight="1" x14ac:dyDescent="0.25">
      <c r="A1706" s="552"/>
      <c r="B1706" s="552"/>
      <c r="C1706" s="459"/>
      <c r="D1706" s="66"/>
      <c r="E1706" s="65">
        <f t="shared" ref="E1706:E1711" si="74">SUM(E1705,D1706)</f>
        <v>0</v>
      </c>
      <c r="F1706" s="65">
        <f t="shared" ref="F1706:F1711" si="75">F1705-D1706</f>
        <v>0</v>
      </c>
      <c r="G1706" s="403"/>
    </row>
    <row r="1707" spans="1:7" ht="15.95" customHeight="1" x14ac:dyDescent="0.25">
      <c r="A1707" s="552"/>
      <c r="B1707" s="552"/>
      <c r="C1707" s="459"/>
      <c r="D1707" s="66"/>
      <c r="E1707" s="65">
        <f t="shared" si="74"/>
        <v>0</v>
      </c>
      <c r="F1707" s="65">
        <f t="shared" si="75"/>
        <v>0</v>
      </c>
      <c r="G1707" s="403"/>
    </row>
    <row r="1708" spans="1:7" ht="15.95" customHeight="1" x14ac:dyDescent="0.25">
      <c r="A1708" s="552"/>
      <c r="B1708" s="552"/>
      <c r="C1708" s="459"/>
      <c r="D1708" s="66"/>
      <c r="E1708" s="65">
        <f t="shared" si="74"/>
        <v>0</v>
      </c>
      <c r="F1708" s="65">
        <f t="shared" si="75"/>
        <v>0</v>
      </c>
      <c r="G1708" s="403"/>
    </row>
    <row r="1709" spans="1:7" ht="15.95" customHeight="1" x14ac:dyDescent="0.25">
      <c r="A1709" s="552"/>
      <c r="B1709" s="552"/>
      <c r="C1709" s="459"/>
      <c r="D1709" s="66"/>
      <c r="E1709" s="65">
        <f t="shared" si="74"/>
        <v>0</v>
      </c>
      <c r="F1709" s="65">
        <f t="shared" si="75"/>
        <v>0</v>
      </c>
      <c r="G1709" s="403"/>
    </row>
    <row r="1710" spans="1:7" ht="15.95" customHeight="1" x14ac:dyDescent="0.25">
      <c r="A1710" s="552"/>
      <c r="B1710" s="552"/>
      <c r="C1710" s="459"/>
      <c r="D1710" s="66"/>
      <c r="E1710" s="65">
        <f t="shared" si="74"/>
        <v>0</v>
      </c>
      <c r="F1710" s="65">
        <f t="shared" si="75"/>
        <v>0</v>
      </c>
      <c r="G1710" s="403"/>
    </row>
    <row r="1711" spans="1:7" ht="15.95" customHeight="1" x14ac:dyDescent="0.25">
      <c r="A1711" s="552"/>
      <c r="B1711" s="552"/>
      <c r="C1711" s="459"/>
      <c r="D1711" s="66"/>
      <c r="E1711" s="65">
        <f t="shared" si="74"/>
        <v>0</v>
      </c>
      <c r="F1711" s="65">
        <f t="shared" si="75"/>
        <v>0</v>
      </c>
      <c r="G1711" s="403"/>
    </row>
    <row r="1712" spans="1:7" ht="15.95" customHeight="1" x14ac:dyDescent="0.25"/>
    <row r="1713" spans="4:6" ht="15.95" customHeight="1" x14ac:dyDescent="0.25">
      <c r="D1713" s="421"/>
      <c r="E1713" s="65" t="s">
        <v>116</v>
      </c>
      <c r="F1713" s="65" t="s">
        <v>117</v>
      </c>
    </row>
    <row r="1714" spans="4:6" ht="15.95" customHeight="1" x14ac:dyDescent="0.25">
      <c r="D1714" s="404">
        <f>C1700</f>
        <v>6311</v>
      </c>
      <c r="E1714" s="405">
        <f>G1699</f>
        <v>0</v>
      </c>
      <c r="F1714" s="405">
        <f>E1711</f>
        <v>0</v>
      </c>
    </row>
    <row r="1715" spans="4:6" ht="15.95" customHeight="1" x14ac:dyDescent="0.25">
      <c r="D1715" s="409"/>
      <c r="E1715" s="393"/>
      <c r="F1715" s="393"/>
    </row>
    <row r="1716" spans="4:6" ht="15.95" customHeight="1" x14ac:dyDescent="0.25">
      <c r="D1716" s="409"/>
      <c r="E1716" s="393"/>
      <c r="F1716" s="393"/>
    </row>
    <row r="1717" spans="4:6" ht="15.95" customHeight="1" x14ac:dyDescent="0.25">
      <c r="D1717" s="409"/>
      <c r="E1717" s="393"/>
      <c r="F1717" s="393"/>
    </row>
    <row r="1718" spans="4:6" ht="15.95" customHeight="1" x14ac:dyDescent="0.25">
      <c r="D1718" s="409"/>
      <c r="E1718" s="393"/>
      <c r="F1718" s="393"/>
    </row>
    <row r="1719" spans="4:6" ht="15.95" customHeight="1" x14ac:dyDescent="0.25">
      <c r="D1719" s="409"/>
      <c r="E1719" s="393"/>
      <c r="F1719" s="393"/>
    </row>
    <row r="1720" spans="4:6" ht="15.95" customHeight="1" x14ac:dyDescent="0.25">
      <c r="D1720" s="409"/>
      <c r="E1720" s="393"/>
      <c r="F1720" s="393"/>
    </row>
    <row r="1721" spans="4:6" ht="15.95" customHeight="1" x14ac:dyDescent="0.25">
      <c r="D1721" s="409"/>
      <c r="E1721" s="393"/>
      <c r="F1721" s="393"/>
    </row>
    <row r="1722" spans="4:6" ht="15.95" customHeight="1" x14ac:dyDescent="0.25">
      <c r="D1722" s="409"/>
      <c r="E1722" s="393"/>
      <c r="F1722" s="393"/>
    </row>
    <row r="1723" spans="4:6" ht="15.95" customHeight="1" x14ac:dyDescent="0.25">
      <c r="D1723" s="409"/>
      <c r="E1723" s="393"/>
      <c r="F1723" s="393"/>
    </row>
    <row r="1724" spans="4:6" ht="15.95" customHeight="1" x14ac:dyDescent="0.25">
      <c r="D1724" s="409"/>
      <c r="E1724" s="393"/>
      <c r="F1724" s="393"/>
    </row>
    <row r="1725" spans="4:6" ht="15.95" customHeight="1" x14ac:dyDescent="0.25">
      <c r="D1725" s="409"/>
      <c r="E1725" s="393"/>
      <c r="F1725" s="393"/>
    </row>
    <row r="1726" spans="4:6" ht="15.95" customHeight="1" x14ac:dyDescent="0.25">
      <c r="D1726" s="409"/>
      <c r="E1726" s="393"/>
      <c r="F1726" s="393"/>
    </row>
    <row r="1727" spans="4:6" ht="15.95" customHeight="1" x14ac:dyDescent="0.25">
      <c r="D1727" s="409"/>
      <c r="E1727" s="393"/>
      <c r="F1727" s="393"/>
    </row>
    <row r="1728" spans="4:6" ht="15.95" customHeight="1" x14ac:dyDescent="0.25">
      <c r="D1728" s="409"/>
      <c r="E1728" s="393"/>
      <c r="F1728" s="393"/>
    </row>
    <row r="1729" spans="1:7" ht="15.95" customHeight="1" x14ac:dyDescent="0.25">
      <c r="D1729" s="409"/>
      <c r="E1729" s="393"/>
      <c r="F1729" s="393"/>
    </row>
    <row r="1730" spans="1:7" ht="15.95" customHeight="1" x14ac:dyDescent="0.25">
      <c r="D1730" s="409"/>
      <c r="E1730" s="393"/>
      <c r="F1730" s="393"/>
    </row>
    <row r="1731" spans="1:7" ht="15.95" customHeight="1" x14ac:dyDescent="0.25">
      <c r="D1731" s="409"/>
      <c r="E1731" s="393"/>
      <c r="F1731" s="393"/>
    </row>
    <row r="1732" spans="1:7" ht="15.95" customHeight="1" x14ac:dyDescent="0.25">
      <c r="D1732" s="409"/>
      <c r="E1732" s="393"/>
      <c r="F1732" s="393"/>
    </row>
    <row r="1733" spans="1:7" ht="15.95" customHeight="1" x14ac:dyDescent="0.25">
      <c r="D1733" s="409"/>
      <c r="E1733" s="393"/>
      <c r="F1733" s="393"/>
    </row>
    <row r="1734" spans="1:7" ht="15.95" customHeight="1" x14ac:dyDescent="0.25">
      <c r="D1734" s="409"/>
      <c r="E1734" s="393"/>
      <c r="F1734" s="393"/>
    </row>
    <row r="1735" spans="1:7" ht="15.95" customHeight="1" x14ac:dyDescent="0.25">
      <c r="D1735" s="409"/>
      <c r="E1735" s="393"/>
      <c r="F1735" s="393"/>
    </row>
    <row r="1736" spans="1:7" ht="15.95" customHeight="1" x14ac:dyDescent="0.25">
      <c r="D1736" s="409"/>
      <c r="E1736" s="393"/>
      <c r="F1736" s="393"/>
    </row>
    <row r="1737" spans="1:7" ht="15.95" customHeight="1" x14ac:dyDescent="0.25">
      <c r="D1737" s="409"/>
      <c r="E1737" s="393"/>
      <c r="F1737" s="393"/>
    </row>
    <row r="1738" spans="1:7" ht="15.95" customHeight="1" x14ac:dyDescent="0.25">
      <c r="D1738" s="409"/>
      <c r="E1738" s="393"/>
      <c r="F1738" s="393"/>
    </row>
    <row r="1739" spans="1:7" ht="15.95" customHeight="1" x14ac:dyDescent="0.25">
      <c r="D1739" s="409"/>
      <c r="E1739" s="393"/>
      <c r="F1739" s="393"/>
    </row>
    <row r="1740" spans="1:7" ht="15.95" customHeight="1" x14ac:dyDescent="0.25">
      <c r="D1740" s="409"/>
      <c r="E1740" s="393"/>
      <c r="F1740" s="393"/>
    </row>
    <row r="1741" spans="1:7" ht="15.95" customHeight="1" x14ac:dyDescent="0.25">
      <c r="D1741" s="409"/>
      <c r="E1741" s="393"/>
      <c r="F1741" s="393"/>
    </row>
    <row r="1742" spans="1:7" ht="15.95" customHeight="1" x14ac:dyDescent="0.25">
      <c r="D1742" s="409"/>
      <c r="E1742" s="393"/>
      <c r="F1742" s="393"/>
    </row>
    <row r="1743" spans="1:7" s="312" customFormat="1" ht="15.95" customHeight="1" x14ac:dyDescent="0.25">
      <c r="A1743" s="381" t="s">
        <v>102</v>
      </c>
      <c r="B1743" s="411"/>
      <c r="C1743" s="369" t="str">
        <f>Budget!$A$140</f>
        <v>B</v>
      </c>
      <c r="D1743" s="189"/>
      <c r="E1743" s="383" t="s">
        <v>103</v>
      </c>
      <c r="F1743" s="384"/>
      <c r="G1743" s="190" t="str">
        <f>Budget!F158</f>
        <v>PM</v>
      </c>
    </row>
    <row r="1744" spans="1:7" s="312" customFormat="1" ht="15.95" customHeight="1" x14ac:dyDescent="0.25">
      <c r="A1744" s="381" t="str">
        <f>Budget!$B$89</f>
        <v>CP</v>
      </c>
      <c r="B1744" s="411"/>
      <c r="C1744" s="369">
        <f>Budget!$B$155</f>
        <v>63</v>
      </c>
      <c r="D1744" s="189"/>
      <c r="E1744" s="383" t="s">
        <v>104</v>
      </c>
      <c r="F1744" s="384"/>
      <c r="G1744" s="190">
        <f>IF(CB!H158&gt;0,CB!H158,-CB!I158)</f>
        <v>0</v>
      </c>
    </row>
    <row r="1745" spans="1:7" s="312" customFormat="1" ht="15.95" customHeight="1" x14ac:dyDescent="0.25">
      <c r="A1745" s="381" t="str">
        <f>Budget!$C$89</f>
        <v>CD</v>
      </c>
      <c r="B1745" s="411"/>
      <c r="C1745" s="369">
        <f>Budget!$C$156</f>
        <v>631</v>
      </c>
      <c r="D1745" s="189"/>
      <c r="E1745" s="383" t="s">
        <v>105</v>
      </c>
      <c r="F1745" s="384"/>
      <c r="G1745" s="190">
        <f>SUM(G1743:G1744)</f>
        <v>0</v>
      </c>
    </row>
    <row r="1746" spans="1:7" s="312" customFormat="1" ht="15.95" customHeight="1" x14ac:dyDescent="0.25">
      <c r="A1746" s="381" t="str">
        <f>Budget!$D$89</f>
        <v>SC</v>
      </c>
      <c r="B1746" s="382"/>
      <c r="C1746" s="369">
        <f>Budget!D158</f>
        <v>6313</v>
      </c>
      <c r="D1746" s="189"/>
      <c r="E1746" s="189"/>
      <c r="F1746" s="189"/>
      <c r="G1746" s="189"/>
    </row>
    <row r="1747" spans="1:7" s="312" customFormat="1" ht="15.95" customHeight="1" x14ac:dyDescent="0.25">
      <c r="A1747" s="359"/>
      <c r="B1747" s="189"/>
      <c r="C1747" s="373"/>
      <c r="D1747" s="189"/>
      <c r="E1747" s="189"/>
      <c r="F1747" s="189"/>
      <c r="G1747" s="189"/>
    </row>
    <row r="1748" spans="1:7" s="312" customFormat="1" ht="15.95" customHeight="1" x14ac:dyDescent="0.25">
      <c r="A1748" s="385" t="s">
        <v>246</v>
      </c>
      <c r="B1748" s="357"/>
      <c r="C1748" s="372" t="str">
        <f>Budget!E158</f>
        <v>Entretien et réparation du mobilier et matériel non pédagogique</v>
      </c>
      <c r="D1748" s="357"/>
      <c r="E1748" s="357"/>
      <c r="F1748" s="189"/>
      <c r="G1748" s="189"/>
    </row>
    <row r="1749" spans="1:7" ht="30" customHeight="1" x14ac:dyDescent="0.25">
      <c r="A1749" s="54" t="s">
        <v>106</v>
      </c>
      <c r="B1749" s="59" t="s">
        <v>137</v>
      </c>
      <c r="C1749" s="397" t="s">
        <v>118</v>
      </c>
      <c r="D1749" s="65" t="s">
        <v>109</v>
      </c>
      <c r="E1749" s="59" t="s">
        <v>110</v>
      </c>
      <c r="F1749" s="59" t="s">
        <v>113</v>
      </c>
      <c r="G1749" s="65" t="s">
        <v>112</v>
      </c>
    </row>
    <row r="1750" spans="1:7" ht="15.95" customHeight="1" x14ac:dyDescent="0.25">
      <c r="A1750" s="11"/>
      <c r="B1750" s="552"/>
      <c r="C1750" s="459"/>
      <c r="D1750" s="66"/>
      <c r="E1750" s="65">
        <f>D1750</f>
        <v>0</v>
      </c>
      <c r="F1750" s="65">
        <f>G1745-E1750</f>
        <v>0</v>
      </c>
      <c r="G1750" s="403"/>
    </row>
    <row r="1751" spans="1:7" ht="15.95" customHeight="1" x14ac:dyDescent="0.25">
      <c r="A1751" s="552"/>
      <c r="B1751" s="552"/>
      <c r="C1751" s="459"/>
      <c r="D1751" s="66"/>
      <c r="E1751" s="65">
        <f>SUM(E1750,D1751)</f>
        <v>0</v>
      </c>
      <c r="F1751" s="65">
        <f>F1750-D1751</f>
        <v>0</v>
      </c>
      <c r="G1751" s="403"/>
    </row>
    <row r="1752" spans="1:7" ht="15.95" customHeight="1" x14ac:dyDescent="0.25">
      <c r="A1752" s="552"/>
      <c r="B1752" s="552"/>
      <c r="C1752" s="459"/>
      <c r="D1752" s="66"/>
      <c r="E1752" s="65">
        <f t="shared" ref="E1752:E1756" si="76">SUM(E1751,D1752)</f>
        <v>0</v>
      </c>
      <c r="F1752" s="65">
        <f t="shared" ref="F1752:F1756" si="77">F1751-D1752</f>
        <v>0</v>
      </c>
      <c r="G1752" s="403"/>
    </row>
    <row r="1753" spans="1:7" ht="15.95" customHeight="1" x14ac:dyDescent="0.25">
      <c r="A1753" s="552"/>
      <c r="B1753" s="552"/>
      <c r="C1753" s="459"/>
      <c r="D1753" s="66"/>
      <c r="E1753" s="65">
        <f t="shared" si="76"/>
        <v>0</v>
      </c>
      <c r="F1753" s="65">
        <f t="shared" si="77"/>
        <v>0</v>
      </c>
      <c r="G1753" s="403"/>
    </row>
    <row r="1754" spans="1:7" ht="15.95" customHeight="1" x14ac:dyDescent="0.25">
      <c r="A1754" s="552"/>
      <c r="B1754" s="552"/>
      <c r="C1754" s="459"/>
      <c r="D1754" s="66"/>
      <c r="E1754" s="65">
        <f t="shared" si="76"/>
        <v>0</v>
      </c>
      <c r="F1754" s="65">
        <f t="shared" si="77"/>
        <v>0</v>
      </c>
      <c r="G1754" s="403"/>
    </row>
    <row r="1755" spans="1:7" ht="15.95" customHeight="1" x14ac:dyDescent="0.25">
      <c r="A1755" s="552"/>
      <c r="B1755" s="552"/>
      <c r="C1755" s="459"/>
      <c r="D1755" s="66"/>
      <c r="E1755" s="65">
        <f t="shared" si="76"/>
        <v>0</v>
      </c>
      <c r="F1755" s="65">
        <f t="shared" si="77"/>
        <v>0</v>
      </c>
      <c r="G1755" s="403"/>
    </row>
    <row r="1756" spans="1:7" ht="15.95" customHeight="1" x14ac:dyDescent="0.25">
      <c r="A1756" s="552"/>
      <c r="B1756" s="552"/>
      <c r="C1756" s="459"/>
      <c r="D1756" s="66"/>
      <c r="E1756" s="65">
        <f t="shared" si="76"/>
        <v>0</v>
      </c>
      <c r="F1756" s="65">
        <f t="shared" si="77"/>
        <v>0</v>
      </c>
      <c r="G1756" s="403"/>
    </row>
    <row r="1757" spans="1:7" ht="15.95" customHeight="1" x14ac:dyDescent="0.25"/>
    <row r="1758" spans="1:7" ht="15.95" customHeight="1" x14ac:dyDescent="0.25">
      <c r="D1758" s="56"/>
      <c r="E1758" s="65" t="s">
        <v>116</v>
      </c>
      <c r="F1758" s="65" t="s">
        <v>117</v>
      </c>
    </row>
    <row r="1759" spans="1:7" ht="15.95" customHeight="1" x14ac:dyDescent="0.25">
      <c r="D1759" s="404">
        <f>C1746</f>
        <v>6313</v>
      </c>
      <c r="E1759" s="405">
        <f>G1745</f>
        <v>0</v>
      </c>
      <c r="F1759" s="405">
        <f>E1756</f>
        <v>0</v>
      </c>
    </row>
    <row r="1760" spans="1:7" ht="15.95" customHeight="1" x14ac:dyDescent="0.25">
      <c r="D1760" s="409"/>
      <c r="E1760" s="393"/>
      <c r="F1760" s="393"/>
    </row>
    <row r="1761" spans="4:6" ht="15.95" customHeight="1" x14ac:dyDescent="0.25">
      <c r="D1761" s="409"/>
      <c r="E1761" s="393"/>
      <c r="F1761" s="393"/>
    </row>
    <row r="1762" spans="4:6" ht="15.95" customHeight="1" x14ac:dyDescent="0.25">
      <c r="D1762" s="409"/>
      <c r="E1762" s="393"/>
      <c r="F1762" s="393"/>
    </row>
    <row r="1763" spans="4:6" ht="15.95" customHeight="1" x14ac:dyDescent="0.25">
      <c r="D1763" s="409"/>
      <c r="E1763" s="393"/>
      <c r="F1763" s="393"/>
    </row>
    <row r="1764" spans="4:6" ht="15.95" customHeight="1" x14ac:dyDescent="0.25">
      <c r="D1764" s="409"/>
      <c r="E1764" s="393"/>
      <c r="F1764" s="393"/>
    </row>
    <row r="1765" spans="4:6" ht="15.95" customHeight="1" x14ac:dyDescent="0.25">
      <c r="D1765" s="409"/>
      <c r="E1765" s="393"/>
      <c r="F1765" s="393"/>
    </row>
    <row r="1766" spans="4:6" ht="15.95" customHeight="1" x14ac:dyDescent="0.25">
      <c r="D1766" s="409"/>
      <c r="E1766" s="393"/>
      <c r="F1766" s="393"/>
    </row>
    <row r="1767" spans="4:6" ht="15.95" customHeight="1" x14ac:dyDescent="0.25">
      <c r="D1767" s="409"/>
      <c r="E1767" s="393"/>
      <c r="F1767" s="393"/>
    </row>
    <row r="1768" spans="4:6" ht="15.95" customHeight="1" x14ac:dyDescent="0.25">
      <c r="D1768" s="409"/>
      <c r="E1768" s="393"/>
      <c r="F1768" s="393"/>
    </row>
    <row r="1769" spans="4:6" ht="15.95" customHeight="1" x14ac:dyDescent="0.25">
      <c r="D1769" s="409"/>
      <c r="E1769" s="393"/>
      <c r="F1769" s="393"/>
    </row>
    <row r="1770" spans="4:6" ht="15.95" customHeight="1" x14ac:dyDescent="0.25">
      <c r="D1770" s="409"/>
      <c r="E1770" s="393"/>
      <c r="F1770" s="393"/>
    </row>
    <row r="1771" spans="4:6" ht="15.95" customHeight="1" x14ac:dyDescent="0.25">
      <c r="D1771" s="409"/>
      <c r="E1771" s="393"/>
      <c r="F1771" s="393"/>
    </row>
    <row r="1772" spans="4:6" ht="15.95" customHeight="1" x14ac:dyDescent="0.25">
      <c r="D1772" s="409"/>
      <c r="E1772" s="393"/>
      <c r="F1772" s="393"/>
    </row>
    <row r="1773" spans="4:6" ht="15.95" customHeight="1" x14ac:dyDescent="0.25">
      <c r="D1773" s="409"/>
      <c r="E1773" s="393"/>
      <c r="F1773" s="393"/>
    </row>
    <row r="1774" spans="4:6" ht="15.95" customHeight="1" x14ac:dyDescent="0.25">
      <c r="D1774" s="409"/>
      <c r="E1774" s="393"/>
      <c r="F1774" s="393"/>
    </row>
    <row r="1775" spans="4:6" ht="15.95" customHeight="1" x14ac:dyDescent="0.25">
      <c r="D1775" s="409"/>
      <c r="E1775" s="393"/>
      <c r="F1775" s="393"/>
    </row>
    <row r="1776" spans="4:6" ht="15.95" customHeight="1" x14ac:dyDescent="0.25">
      <c r="D1776" s="409"/>
      <c r="E1776" s="393"/>
      <c r="F1776" s="393"/>
    </row>
    <row r="1777" spans="1:7" ht="15.95" customHeight="1" x14ac:dyDescent="0.25">
      <c r="D1777" s="409"/>
      <c r="E1777" s="393"/>
      <c r="F1777" s="393"/>
    </row>
    <row r="1778" spans="1:7" ht="15.95" customHeight="1" x14ac:dyDescent="0.25">
      <c r="D1778" s="409"/>
      <c r="E1778" s="393"/>
      <c r="F1778" s="393"/>
    </row>
    <row r="1779" spans="1:7" ht="15.95" customHeight="1" x14ac:dyDescent="0.25">
      <c r="D1779" s="409"/>
      <c r="E1779" s="393"/>
      <c r="F1779" s="393"/>
    </row>
    <row r="1780" spans="1:7" ht="15.95" customHeight="1" x14ac:dyDescent="0.25">
      <c r="D1780" s="409"/>
      <c r="E1780" s="393"/>
      <c r="F1780" s="393"/>
    </row>
    <row r="1781" spans="1:7" ht="15.95" customHeight="1" x14ac:dyDescent="0.25">
      <c r="D1781" s="409"/>
      <c r="E1781" s="393"/>
      <c r="F1781" s="393"/>
    </row>
    <row r="1782" spans="1:7" ht="15.95" customHeight="1" x14ac:dyDescent="0.25">
      <c r="D1782" s="409"/>
      <c r="E1782" s="393"/>
      <c r="F1782" s="393"/>
    </row>
    <row r="1783" spans="1:7" ht="15.95" customHeight="1" x14ac:dyDescent="0.25">
      <c r="D1783" s="409"/>
      <c r="E1783" s="393"/>
      <c r="F1783" s="393"/>
    </row>
    <row r="1784" spans="1:7" ht="15.95" customHeight="1" x14ac:dyDescent="0.25">
      <c r="D1784" s="409"/>
      <c r="E1784" s="393"/>
      <c r="F1784" s="393"/>
    </row>
    <row r="1785" spans="1:7" ht="15.95" customHeight="1" x14ac:dyDescent="0.25">
      <c r="D1785" s="409"/>
      <c r="E1785" s="393"/>
      <c r="F1785" s="393"/>
    </row>
    <row r="1786" spans="1:7" ht="15.95" customHeight="1" x14ac:dyDescent="0.25">
      <c r="D1786" s="409"/>
      <c r="E1786" s="393"/>
      <c r="F1786" s="393"/>
    </row>
    <row r="1787" spans="1:7" ht="15.95" customHeight="1" x14ac:dyDescent="0.25">
      <c r="D1787" s="409"/>
      <c r="E1787" s="393"/>
      <c r="F1787" s="393"/>
    </row>
    <row r="1788" spans="1:7" ht="15.95" customHeight="1" x14ac:dyDescent="0.25">
      <c r="D1788" s="409"/>
      <c r="E1788" s="393"/>
      <c r="F1788" s="393"/>
    </row>
    <row r="1789" spans="1:7" s="312" customFormat="1" ht="15.95" customHeight="1" x14ac:dyDescent="0.25">
      <c r="A1789" s="381" t="s">
        <v>102</v>
      </c>
      <c r="B1789" s="411"/>
      <c r="C1789" s="369" t="str">
        <f>Budget!$A$140</f>
        <v>B</v>
      </c>
      <c r="D1789" s="189"/>
      <c r="E1789" s="383" t="s">
        <v>103</v>
      </c>
      <c r="F1789" s="384"/>
      <c r="G1789" s="190" t="str">
        <f>Budget!F159</f>
        <v>PM</v>
      </c>
    </row>
    <row r="1790" spans="1:7" s="312" customFormat="1" ht="15.95" customHeight="1" x14ac:dyDescent="0.25">
      <c r="A1790" s="381" t="str">
        <f>Budget!$B$89</f>
        <v>CP</v>
      </c>
      <c r="B1790" s="411"/>
      <c r="C1790" s="369">
        <f>Budget!$B$155</f>
        <v>63</v>
      </c>
      <c r="D1790" s="189"/>
      <c r="E1790" s="383" t="s">
        <v>104</v>
      </c>
      <c r="F1790" s="384"/>
      <c r="G1790" s="190">
        <f>IF(CB!H159&gt;0,CB!H159,-CB!I159)</f>
        <v>0</v>
      </c>
    </row>
    <row r="1791" spans="1:7" s="312" customFormat="1" ht="15.95" customHeight="1" x14ac:dyDescent="0.25">
      <c r="A1791" s="381" t="str">
        <f>Budget!$C$89</f>
        <v>CD</v>
      </c>
      <c r="B1791" s="411"/>
      <c r="C1791" s="369">
        <f>Budget!$C$156</f>
        <v>631</v>
      </c>
      <c r="D1791" s="189"/>
      <c r="E1791" s="383" t="s">
        <v>105</v>
      </c>
      <c r="F1791" s="384"/>
      <c r="G1791" s="190">
        <f>SUM(G1789:G1790)</f>
        <v>0</v>
      </c>
    </row>
    <row r="1792" spans="1:7" s="312" customFormat="1" ht="15.95" customHeight="1" x14ac:dyDescent="0.25">
      <c r="A1792" s="381" t="str">
        <f>Budget!$D$89</f>
        <v>SC</v>
      </c>
      <c r="B1792" s="382"/>
      <c r="C1792" s="369">
        <f>Budget!D159</f>
        <v>6319</v>
      </c>
      <c r="D1792" s="189"/>
      <c r="E1792" s="189"/>
      <c r="F1792" s="189"/>
      <c r="G1792" s="189"/>
    </row>
    <row r="1793" spans="1:7" s="312" customFormat="1" ht="15.95" customHeight="1" x14ac:dyDescent="0.25">
      <c r="A1793" s="359"/>
      <c r="B1793" s="189"/>
      <c r="C1793" s="373"/>
      <c r="D1793" s="189"/>
      <c r="E1793" s="189"/>
      <c r="F1793" s="189"/>
      <c r="G1793" s="189"/>
    </row>
    <row r="1794" spans="1:7" s="312" customFormat="1" ht="15.95" customHeight="1" x14ac:dyDescent="0.25">
      <c r="A1794" s="385" t="s">
        <v>246</v>
      </c>
      <c r="B1794" s="385"/>
      <c r="C1794" s="372" t="str">
        <f>Budget!E159</f>
        <v>Autres entretiens (Espaces)</v>
      </c>
      <c r="D1794" s="385"/>
      <c r="E1794" s="385"/>
      <c r="F1794" s="189"/>
      <c r="G1794" s="189"/>
    </row>
    <row r="1795" spans="1:7" ht="30" customHeight="1" x14ac:dyDescent="0.25">
      <c r="A1795" s="54" t="s">
        <v>106</v>
      </c>
      <c r="B1795" s="59" t="s">
        <v>137</v>
      </c>
      <c r="C1795" s="397" t="s">
        <v>118</v>
      </c>
      <c r="D1795" s="65" t="s">
        <v>109</v>
      </c>
      <c r="E1795" s="59" t="s">
        <v>110</v>
      </c>
      <c r="F1795" s="59" t="s">
        <v>113</v>
      </c>
      <c r="G1795" s="65" t="s">
        <v>112</v>
      </c>
    </row>
    <row r="1796" spans="1:7" ht="15.95" customHeight="1" x14ac:dyDescent="0.25">
      <c r="A1796" s="552"/>
      <c r="B1796" s="552"/>
      <c r="C1796" s="459"/>
      <c r="D1796" s="66"/>
      <c r="E1796" s="65">
        <f>D1796</f>
        <v>0</v>
      </c>
      <c r="F1796" s="65">
        <f>G1791-E1796</f>
        <v>0</v>
      </c>
      <c r="G1796" s="403"/>
    </row>
    <row r="1797" spans="1:7" ht="15.95" customHeight="1" x14ac:dyDescent="0.25">
      <c r="A1797" s="552"/>
      <c r="B1797" s="552"/>
      <c r="C1797" s="459"/>
      <c r="D1797" s="66"/>
      <c r="E1797" s="65">
        <f>SUM(E1796,D1797)</f>
        <v>0</v>
      </c>
      <c r="F1797" s="65">
        <f>F1796-D1797</f>
        <v>0</v>
      </c>
      <c r="G1797" s="403"/>
    </row>
    <row r="1798" spans="1:7" ht="15.95" customHeight="1" x14ac:dyDescent="0.25">
      <c r="A1798" s="552"/>
      <c r="B1798" s="552"/>
      <c r="C1798" s="459"/>
      <c r="D1798" s="66"/>
      <c r="E1798" s="65">
        <f t="shared" ref="E1798:E1800" si="78">SUM(E1797,D1798)</f>
        <v>0</v>
      </c>
      <c r="F1798" s="65">
        <f t="shared" ref="F1798:F1800" si="79">F1797-D1798</f>
        <v>0</v>
      </c>
      <c r="G1798" s="403"/>
    </row>
    <row r="1799" spans="1:7" ht="15.95" customHeight="1" x14ac:dyDescent="0.25">
      <c r="A1799" s="552"/>
      <c r="B1799" s="552"/>
      <c r="C1799" s="459"/>
      <c r="D1799" s="66"/>
      <c r="E1799" s="65">
        <f t="shared" si="78"/>
        <v>0</v>
      </c>
      <c r="F1799" s="65">
        <f t="shared" si="79"/>
        <v>0</v>
      </c>
      <c r="G1799" s="403"/>
    </row>
    <row r="1800" spans="1:7" ht="15.95" customHeight="1" x14ac:dyDescent="0.25">
      <c r="A1800" s="552"/>
      <c r="B1800" s="552"/>
      <c r="C1800" s="459"/>
      <c r="D1800" s="66"/>
      <c r="E1800" s="65">
        <f t="shared" si="78"/>
        <v>0</v>
      </c>
      <c r="F1800" s="65">
        <f t="shared" si="79"/>
        <v>0</v>
      </c>
      <c r="G1800" s="403"/>
    </row>
    <row r="1801" spans="1:7" ht="15.95" customHeight="1" x14ac:dyDescent="0.25">
      <c r="A1801" s="552"/>
      <c r="B1801" s="552"/>
      <c r="C1801" s="459"/>
      <c r="D1801" s="66"/>
      <c r="E1801" s="65">
        <f t="shared" ref="E1801:E1806" si="80">SUM(E1800,D1801)</f>
        <v>0</v>
      </c>
      <c r="F1801" s="65">
        <f t="shared" ref="F1801:F1806" si="81">F1800-D1801</f>
        <v>0</v>
      </c>
      <c r="G1801" s="403"/>
    </row>
    <row r="1802" spans="1:7" ht="15.95" customHeight="1" x14ac:dyDescent="0.25">
      <c r="A1802" s="552"/>
      <c r="B1802" s="552"/>
      <c r="C1802" s="459"/>
      <c r="D1802" s="66"/>
      <c r="E1802" s="65">
        <f t="shared" si="80"/>
        <v>0</v>
      </c>
      <c r="F1802" s="65">
        <f t="shared" si="81"/>
        <v>0</v>
      </c>
      <c r="G1802" s="403"/>
    </row>
    <row r="1803" spans="1:7" ht="15.95" customHeight="1" x14ac:dyDescent="0.25">
      <c r="A1803" s="552"/>
      <c r="B1803" s="552"/>
      <c r="C1803" s="459"/>
      <c r="D1803" s="66"/>
      <c r="E1803" s="65">
        <f t="shared" si="80"/>
        <v>0</v>
      </c>
      <c r="F1803" s="65">
        <f t="shared" si="81"/>
        <v>0</v>
      </c>
      <c r="G1803" s="403"/>
    </row>
    <row r="1804" spans="1:7" ht="15.95" customHeight="1" x14ac:dyDescent="0.25">
      <c r="A1804" s="552"/>
      <c r="B1804" s="552"/>
      <c r="C1804" s="459"/>
      <c r="D1804" s="66"/>
      <c r="E1804" s="65">
        <f t="shared" si="80"/>
        <v>0</v>
      </c>
      <c r="F1804" s="65">
        <f t="shared" si="81"/>
        <v>0</v>
      </c>
      <c r="G1804" s="403"/>
    </row>
    <row r="1805" spans="1:7" ht="15.95" customHeight="1" x14ac:dyDescent="0.25">
      <c r="A1805" s="552"/>
      <c r="B1805" s="552"/>
      <c r="C1805" s="459"/>
      <c r="D1805" s="66"/>
      <c r="E1805" s="65">
        <f t="shared" si="80"/>
        <v>0</v>
      </c>
      <c r="F1805" s="65">
        <f t="shared" si="81"/>
        <v>0</v>
      </c>
      <c r="G1805" s="403"/>
    </row>
    <row r="1806" spans="1:7" ht="15.95" customHeight="1" x14ac:dyDescent="0.25">
      <c r="A1806" s="552"/>
      <c r="B1806" s="552"/>
      <c r="C1806" s="459"/>
      <c r="D1806" s="66"/>
      <c r="E1806" s="65">
        <f t="shared" si="80"/>
        <v>0</v>
      </c>
      <c r="F1806" s="65">
        <f t="shared" si="81"/>
        <v>0</v>
      </c>
      <c r="G1806" s="403"/>
    </row>
    <row r="1807" spans="1:7" ht="15.95" customHeight="1" x14ac:dyDescent="0.25"/>
    <row r="1808" spans="1:7" ht="15.95" customHeight="1" x14ac:dyDescent="0.25">
      <c r="D1808" s="56"/>
      <c r="E1808" s="65" t="s">
        <v>116</v>
      </c>
      <c r="F1808" s="65" t="s">
        <v>117</v>
      </c>
    </row>
    <row r="1809" spans="4:6" ht="15.95" customHeight="1" x14ac:dyDescent="0.25">
      <c r="D1809" s="404">
        <f>C1792</f>
        <v>6319</v>
      </c>
      <c r="E1809" s="405">
        <f>G1791</f>
        <v>0</v>
      </c>
      <c r="F1809" s="405">
        <f>E1806</f>
        <v>0</v>
      </c>
    </row>
    <row r="1810" spans="4:6" ht="15.95" customHeight="1" x14ac:dyDescent="0.25">
      <c r="D1810" s="404">
        <f>C1791</f>
        <v>631</v>
      </c>
      <c r="E1810" s="405">
        <f>SUM(E1714,E1759,E1809)</f>
        <v>0</v>
      </c>
      <c r="F1810" s="405">
        <f>SUM(F1714,F1759,F1809)</f>
        <v>0</v>
      </c>
    </row>
    <row r="1811" spans="4:6" ht="15.95" customHeight="1" x14ac:dyDescent="0.25">
      <c r="D1811" s="409"/>
      <c r="E1811" s="393"/>
      <c r="F1811" s="393"/>
    </row>
    <row r="1812" spans="4:6" ht="15.95" customHeight="1" x14ac:dyDescent="0.25">
      <c r="D1812" s="409"/>
      <c r="E1812" s="393"/>
      <c r="F1812" s="393"/>
    </row>
    <row r="1813" spans="4:6" ht="15.95" customHeight="1" x14ac:dyDescent="0.25">
      <c r="D1813" s="409"/>
      <c r="E1813" s="393"/>
      <c r="F1813" s="393"/>
    </row>
    <row r="1814" spans="4:6" ht="15.95" customHeight="1" x14ac:dyDescent="0.25">
      <c r="D1814" s="409"/>
      <c r="E1814" s="393"/>
      <c r="F1814" s="393"/>
    </row>
    <row r="1815" spans="4:6" ht="15.95" customHeight="1" x14ac:dyDescent="0.25">
      <c r="D1815" s="409"/>
      <c r="E1815" s="393"/>
      <c r="F1815" s="393"/>
    </row>
    <row r="1816" spans="4:6" ht="15.95" customHeight="1" x14ac:dyDescent="0.25">
      <c r="D1816" s="409"/>
      <c r="E1816" s="393"/>
      <c r="F1816" s="393"/>
    </row>
    <row r="1817" spans="4:6" ht="15.95" customHeight="1" x14ac:dyDescent="0.25">
      <c r="D1817" s="409"/>
      <c r="E1817" s="393"/>
      <c r="F1817" s="393"/>
    </row>
    <row r="1818" spans="4:6" ht="15.95" customHeight="1" x14ac:dyDescent="0.25">
      <c r="D1818" s="409"/>
      <c r="E1818" s="393"/>
      <c r="F1818" s="393"/>
    </row>
    <row r="1819" spans="4:6" ht="15.95" customHeight="1" x14ac:dyDescent="0.25">
      <c r="D1819" s="409"/>
      <c r="E1819" s="393"/>
      <c r="F1819" s="393"/>
    </row>
    <row r="1820" spans="4:6" ht="15.95" customHeight="1" x14ac:dyDescent="0.25">
      <c r="D1820" s="409"/>
      <c r="E1820" s="393"/>
      <c r="F1820" s="393"/>
    </row>
    <row r="1821" spans="4:6" ht="15.95" customHeight="1" x14ac:dyDescent="0.25">
      <c r="D1821" s="409"/>
      <c r="E1821" s="393"/>
      <c r="F1821" s="393"/>
    </row>
    <row r="1822" spans="4:6" ht="15.95" customHeight="1" x14ac:dyDescent="0.25">
      <c r="D1822" s="409"/>
      <c r="E1822" s="393"/>
      <c r="F1822" s="393"/>
    </row>
    <row r="1823" spans="4:6" ht="15.95" customHeight="1" x14ac:dyDescent="0.25">
      <c r="D1823" s="409"/>
      <c r="E1823" s="393"/>
      <c r="F1823" s="393"/>
    </row>
    <row r="1824" spans="4:6" ht="15.95" customHeight="1" x14ac:dyDescent="0.25">
      <c r="D1824" s="409"/>
      <c r="E1824" s="393"/>
      <c r="F1824" s="393"/>
    </row>
    <row r="1825" spans="1:7" ht="15.95" customHeight="1" x14ac:dyDescent="0.25">
      <c r="D1825" s="409"/>
      <c r="E1825" s="393"/>
      <c r="F1825" s="393"/>
    </row>
    <row r="1826" spans="1:7" ht="15.95" customHeight="1" x14ac:dyDescent="0.25">
      <c r="D1826" s="409"/>
      <c r="E1826" s="393"/>
      <c r="F1826" s="393"/>
    </row>
    <row r="1827" spans="1:7" ht="15.95" customHeight="1" x14ac:dyDescent="0.25">
      <c r="D1827" s="409"/>
      <c r="E1827" s="393"/>
      <c r="F1827" s="393"/>
    </row>
    <row r="1828" spans="1:7" ht="15.95" customHeight="1" x14ac:dyDescent="0.25">
      <c r="D1828" s="409"/>
      <c r="E1828" s="393"/>
      <c r="F1828" s="393"/>
    </row>
    <row r="1829" spans="1:7" ht="15.95" customHeight="1" x14ac:dyDescent="0.25">
      <c r="D1829" s="409"/>
      <c r="E1829" s="393"/>
      <c r="F1829" s="393"/>
    </row>
    <row r="1830" spans="1:7" ht="15.95" customHeight="1" x14ac:dyDescent="0.25">
      <c r="D1830" s="409"/>
      <c r="E1830" s="393"/>
      <c r="F1830" s="393"/>
    </row>
    <row r="1831" spans="1:7" ht="15.95" customHeight="1" x14ac:dyDescent="0.25">
      <c r="D1831" s="409"/>
      <c r="E1831" s="393"/>
      <c r="F1831" s="393"/>
    </row>
    <row r="1832" spans="1:7" ht="15.95" customHeight="1" x14ac:dyDescent="0.25">
      <c r="D1832" s="409"/>
      <c r="E1832" s="393"/>
      <c r="F1832" s="393"/>
    </row>
    <row r="1833" spans="1:7" ht="15.95" customHeight="1" x14ac:dyDescent="0.25">
      <c r="D1833" s="409"/>
      <c r="E1833" s="393"/>
      <c r="F1833" s="393"/>
    </row>
    <row r="1834" spans="1:7" ht="15.95" customHeight="1" x14ac:dyDescent="0.25">
      <c r="D1834" s="409"/>
      <c r="E1834" s="393"/>
      <c r="F1834" s="393"/>
    </row>
    <row r="1835" spans="1:7" s="312" customFormat="1" ht="15.95" customHeight="1" x14ac:dyDescent="0.25">
      <c r="A1835" s="381" t="s">
        <v>102</v>
      </c>
      <c r="B1835" s="411"/>
      <c r="C1835" s="369" t="str">
        <f>Budget!$A$140</f>
        <v>B</v>
      </c>
      <c r="D1835" s="189"/>
      <c r="E1835" s="383" t="s">
        <v>103</v>
      </c>
      <c r="F1835" s="384"/>
      <c r="G1835" s="190">
        <f>Budget!F161</f>
        <v>118800</v>
      </c>
    </row>
    <row r="1836" spans="1:7" s="312" customFormat="1" ht="15.95" customHeight="1" x14ac:dyDescent="0.25">
      <c r="A1836" s="381" t="str">
        <f>Budget!$B$89</f>
        <v>CP</v>
      </c>
      <c r="B1836" s="411"/>
      <c r="C1836" s="369">
        <f>Budget!$B$155</f>
        <v>63</v>
      </c>
      <c r="D1836" s="189"/>
      <c r="E1836" s="383" t="s">
        <v>104</v>
      </c>
      <c r="F1836" s="384"/>
      <c r="G1836" s="190">
        <f>IF(CB!H161&gt;0,CB!H161,-CB!I161)</f>
        <v>0</v>
      </c>
    </row>
    <row r="1837" spans="1:7" s="312" customFormat="1" ht="15.95" customHeight="1" x14ac:dyDescent="0.25">
      <c r="A1837" s="381" t="str">
        <f>Budget!$C$89</f>
        <v>CD</v>
      </c>
      <c r="B1837" s="411"/>
      <c r="C1837" s="369">
        <f>Budget!$C$160</f>
        <v>638</v>
      </c>
      <c r="D1837" s="189"/>
      <c r="E1837" s="383" t="s">
        <v>105</v>
      </c>
      <c r="F1837" s="384"/>
      <c r="G1837" s="190">
        <f>SUM(G1835:G1836)</f>
        <v>118800</v>
      </c>
    </row>
    <row r="1838" spans="1:7" s="312" customFormat="1" ht="15.95" customHeight="1" x14ac:dyDescent="0.25">
      <c r="A1838" s="381" t="str">
        <f>Budget!$D$89</f>
        <v>SC</v>
      </c>
      <c r="B1838" s="382"/>
      <c r="C1838" s="369">
        <f>Budget!D161</f>
        <v>6380</v>
      </c>
      <c r="D1838" s="189"/>
      <c r="E1838" s="189"/>
      <c r="F1838" s="189"/>
      <c r="G1838" s="189"/>
    </row>
    <row r="1839" spans="1:7" s="312" customFormat="1" ht="15.95" customHeight="1" x14ac:dyDescent="0.25">
      <c r="A1839" s="359"/>
      <c r="B1839" s="189"/>
      <c r="C1839" s="373"/>
      <c r="D1839" s="189"/>
      <c r="E1839" s="189"/>
      <c r="F1839" s="189"/>
      <c r="G1839" s="189"/>
    </row>
    <row r="1840" spans="1:7" s="312" customFormat="1" ht="15.95" customHeight="1" x14ac:dyDescent="0.25">
      <c r="A1840" s="385" t="s">
        <v>246</v>
      </c>
      <c r="B1840" s="385"/>
      <c r="C1840" s="372" t="str">
        <f>Budget!E161</f>
        <v>Internet; Boîte postale</v>
      </c>
      <c r="D1840" s="385"/>
      <c r="E1840" s="385"/>
      <c r="F1840" s="189"/>
      <c r="G1840" s="189"/>
    </row>
    <row r="1841" spans="1:7" ht="30" customHeight="1" x14ac:dyDescent="0.25">
      <c r="A1841" s="54" t="s">
        <v>106</v>
      </c>
      <c r="B1841" s="59" t="s">
        <v>137</v>
      </c>
      <c r="C1841" s="397" t="s">
        <v>118</v>
      </c>
      <c r="D1841" s="65" t="s">
        <v>109</v>
      </c>
      <c r="E1841" s="59" t="s">
        <v>110</v>
      </c>
      <c r="F1841" s="59" t="s">
        <v>113</v>
      </c>
      <c r="G1841" s="65" t="s">
        <v>112</v>
      </c>
    </row>
    <row r="1842" spans="1:7" ht="15.95" customHeight="1" x14ac:dyDescent="0.25">
      <c r="A1842" s="11">
        <v>45922</v>
      </c>
      <c r="B1842" s="552">
        <v>4</v>
      </c>
      <c r="C1842" s="459" t="s">
        <v>429</v>
      </c>
      <c r="D1842" s="66">
        <v>9900</v>
      </c>
      <c r="E1842" s="65">
        <f>D1842</f>
        <v>9900</v>
      </c>
      <c r="F1842" s="65">
        <f>G1837-E1842</f>
        <v>108900</v>
      </c>
      <c r="G1842" s="403"/>
    </row>
    <row r="1843" spans="1:7" ht="15.95" customHeight="1" x14ac:dyDescent="0.25">
      <c r="A1843" s="11"/>
      <c r="B1843" s="552"/>
      <c r="C1843" s="459"/>
      <c r="D1843" s="66"/>
      <c r="E1843" s="65">
        <f>SUM(E1842,D1843)</f>
        <v>9900</v>
      </c>
      <c r="F1843" s="65">
        <f>F1842-D1843</f>
        <v>108900</v>
      </c>
      <c r="G1843" s="403"/>
    </row>
    <row r="1844" spans="1:7" ht="15.95" customHeight="1" x14ac:dyDescent="0.25">
      <c r="A1844" s="552"/>
      <c r="B1844" s="552"/>
      <c r="C1844" s="459"/>
      <c r="D1844" s="66"/>
      <c r="E1844" s="65">
        <f t="shared" ref="E1844:E1845" si="82">SUM(E1843,D1844)</f>
        <v>9900</v>
      </c>
      <c r="F1844" s="65">
        <f t="shared" ref="F1844:F1845" si="83">F1843-D1844</f>
        <v>108900</v>
      </c>
      <c r="G1844" s="403"/>
    </row>
    <row r="1845" spans="1:7" ht="15.95" customHeight="1" x14ac:dyDescent="0.25">
      <c r="A1845" s="552"/>
      <c r="B1845" s="552"/>
      <c r="C1845" s="459"/>
      <c r="D1845" s="66"/>
      <c r="E1845" s="65">
        <f t="shared" si="82"/>
        <v>9900</v>
      </c>
      <c r="F1845" s="65">
        <f t="shared" si="83"/>
        <v>108900</v>
      </c>
      <c r="G1845" s="403"/>
    </row>
    <row r="1846" spans="1:7" ht="15.95" customHeight="1" x14ac:dyDescent="0.25">
      <c r="A1846" s="552"/>
      <c r="B1846" s="552"/>
      <c r="C1846" s="459"/>
      <c r="D1846" s="66"/>
      <c r="E1846" s="65">
        <f t="shared" ref="E1846:E1861" si="84">SUM(E1845,D1846)</f>
        <v>9900</v>
      </c>
      <c r="F1846" s="65">
        <f t="shared" ref="F1846:F1861" si="85">F1845-D1846</f>
        <v>108900</v>
      </c>
      <c r="G1846" s="403"/>
    </row>
    <row r="1847" spans="1:7" ht="15.95" customHeight="1" x14ac:dyDescent="0.25">
      <c r="A1847" s="552"/>
      <c r="B1847" s="552"/>
      <c r="C1847" s="459"/>
      <c r="D1847" s="66"/>
      <c r="E1847" s="65">
        <f t="shared" si="84"/>
        <v>9900</v>
      </c>
      <c r="F1847" s="65">
        <f t="shared" si="85"/>
        <v>108900</v>
      </c>
      <c r="G1847" s="403"/>
    </row>
    <row r="1848" spans="1:7" ht="15.95" customHeight="1" x14ac:dyDescent="0.25">
      <c r="A1848" s="552"/>
      <c r="B1848" s="552"/>
      <c r="C1848" s="459"/>
      <c r="D1848" s="66"/>
      <c r="E1848" s="65">
        <f t="shared" si="84"/>
        <v>9900</v>
      </c>
      <c r="F1848" s="65">
        <f t="shared" si="85"/>
        <v>108900</v>
      </c>
      <c r="G1848" s="403"/>
    </row>
    <row r="1849" spans="1:7" ht="15.95" customHeight="1" x14ac:dyDescent="0.25">
      <c r="A1849" s="552"/>
      <c r="B1849" s="552"/>
      <c r="C1849" s="459"/>
      <c r="D1849" s="66"/>
      <c r="E1849" s="65">
        <f t="shared" si="84"/>
        <v>9900</v>
      </c>
      <c r="F1849" s="65">
        <f t="shared" si="85"/>
        <v>108900</v>
      </c>
      <c r="G1849" s="403"/>
    </row>
    <row r="1850" spans="1:7" ht="15.95" customHeight="1" x14ac:dyDescent="0.25">
      <c r="A1850" s="552"/>
      <c r="B1850" s="552"/>
      <c r="C1850" s="459"/>
      <c r="D1850" s="66"/>
      <c r="E1850" s="65">
        <f t="shared" si="84"/>
        <v>9900</v>
      </c>
      <c r="F1850" s="65">
        <f t="shared" si="85"/>
        <v>108900</v>
      </c>
      <c r="G1850" s="403"/>
    </row>
    <row r="1851" spans="1:7" ht="15.95" customHeight="1" x14ac:dyDescent="0.25">
      <c r="A1851" s="552"/>
      <c r="B1851" s="552"/>
      <c r="C1851" s="459"/>
      <c r="D1851" s="66"/>
      <c r="E1851" s="65">
        <f t="shared" si="84"/>
        <v>9900</v>
      </c>
      <c r="F1851" s="65">
        <f t="shared" si="85"/>
        <v>108900</v>
      </c>
      <c r="G1851" s="403"/>
    </row>
    <row r="1852" spans="1:7" ht="15.95" customHeight="1" x14ac:dyDescent="0.25">
      <c r="A1852" s="552"/>
      <c r="B1852" s="552"/>
      <c r="C1852" s="459"/>
      <c r="D1852" s="66"/>
      <c r="E1852" s="65">
        <f t="shared" si="84"/>
        <v>9900</v>
      </c>
      <c r="F1852" s="65">
        <f t="shared" si="85"/>
        <v>108900</v>
      </c>
      <c r="G1852" s="403"/>
    </row>
    <row r="1853" spans="1:7" ht="15.95" customHeight="1" x14ac:dyDescent="0.25">
      <c r="A1853" s="552"/>
      <c r="B1853" s="552"/>
      <c r="C1853" s="459"/>
      <c r="D1853" s="66"/>
      <c r="E1853" s="65">
        <f t="shared" si="84"/>
        <v>9900</v>
      </c>
      <c r="F1853" s="65">
        <f t="shared" si="85"/>
        <v>108900</v>
      </c>
      <c r="G1853" s="403"/>
    </row>
    <row r="1854" spans="1:7" ht="15.95" customHeight="1" x14ac:dyDescent="0.25">
      <c r="A1854" s="552"/>
      <c r="B1854" s="552"/>
      <c r="C1854" s="459"/>
      <c r="D1854" s="66"/>
      <c r="E1854" s="65">
        <f t="shared" si="84"/>
        <v>9900</v>
      </c>
      <c r="F1854" s="65">
        <f t="shared" si="85"/>
        <v>108900</v>
      </c>
      <c r="G1854" s="403"/>
    </row>
    <row r="1855" spans="1:7" ht="15.95" customHeight="1" x14ac:dyDescent="0.25">
      <c r="A1855" s="552"/>
      <c r="B1855" s="552"/>
      <c r="C1855" s="459"/>
      <c r="D1855" s="66"/>
      <c r="E1855" s="65">
        <f t="shared" si="84"/>
        <v>9900</v>
      </c>
      <c r="F1855" s="65">
        <f t="shared" si="85"/>
        <v>108900</v>
      </c>
      <c r="G1855" s="403"/>
    </row>
    <row r="1856" spans="1:7" ht="15.95" customHeight="1" x14ac:dyDescent="0.25">
      <c r="A1856" s="552"/>
      <c r="B1856" s="552"/>
      <c r="C1856" s="459"/>
      <c r="D1856" s="66"/>
      <c r="E1856" s="65">
        <f t="shared" si="84"/>
        <v>9900</v>
      </c>
      <c r="F1856" s="65">
        <f t="shared" si="85"/>
        <v>108900</v>
      </c>
      <c r="G1856" s="403"/>
    </row>
    <row r="1857" spans="1:7" ht="15.95" customHeight="1" x14ac:dyDescent="0.25">
      <c r="A1857" s="552"/>
      <c r="B1857" s="552"/>
      <c r="C1857" s="459"/>
      <c r="D1857" s="66"/>
      <c r="E1857" s="65">
        <f t="shared" si="84"/>
        <v>9900</v>
      </c>
      <c r="F1857" s="65">
        <f t="shared" si="85"/>
        <v>108900</v>
      </c>
      <c r="G1857" s="403"/>
    </row>
    <row r="1858" spans="1:7" ht="15.95" customHeight="1" x14ac:dyDescent="0.25">
      <c r="A1858" s="552"/>
      <c r="B1858" s="552"/>
      <c r="C1858" s="459"/>
      <c r="D1858" s="66"/>
      <c r="E1858" s="65">
        <f t="shared" si="84"/>
        <v>9900</v>
      </c>
      <c r="F1858" s="65">
        <f t="shared" si="85"/>
        <v>108900</v>
      </c>
      <c r="G1858" s="403"/>
    </row>
    <row r="1859" spans="1:7" ht="15.95" customHeight="1" x14ac:dyDescent="0.25">
      <c r="A1859" s="552"/>
      <c r="B1859" s="552"/>
      <c r="C1859" s="459"/>
      <c r="D1859" s="66"/>
      <c r="E1859" s="65">
        <f t="shared" si="84"/>
        <v>9900</v>
      </c>
      <c r="F1859" s="65">
        <f t="shared" si="85"/>
        <v>108900</v>
      </c>
      <c r="G1859" s="403"/>
    </row>
    <row r="1860" spans="1:7" ht="15.95" customHeight="1" x14ac:dyDescent="0.25">
      <c r="A1860" s="552"/>
      <c r="B1860" s="552"/>
      <c r="C1860" s="459"/>
      <c r="D1860" s="66"/>
      <c r="E1860" s="65">
        <f t="shared" si="84"/>
        <v>9900</v>
      </c>
      <c r="F1860" s="65">
        <f t="shared" si="85"/>
        <v>108900</v>
      </c>
      <c r="G1860" s="403"/>
    </row>
    <row r="1861" spans="1:7" ht="15.95" customHeight="1" x14ac:dyDescent="0.25">
      <c r="A1861" s="552"/>
      <c r="B1861" s="552"/>
      <c r="C1861" s="459"/>
      <c r="D1861" s="66"/>
      <c r="E1861" s="65">
        <f t="shared" si="84"/>
        <v>9900</v>
      </c>
      <c r="F1861" s="65">
        <f t="shared" si="85"/>
        <v>108900</v>
      </c>
      <c r="G1861" s="403"/>
    </row>
    <row r="1862" spans="1:7" ht="15.95" customHeight="1" x14ac:dyDescent="0.25"/>
    <row r="1863" spans="1:7" ht="15.95" customHeight="1" x14ac:dyDescent="0.25">
      <c r="D1863" s="56"/>
      <c r="E1863" s="65" t="s">
        <v>116</v>
      </c>
      <c r="F1863" s="65" t="s">
        <v>117</v>
      </c>
    </row>
    <row r="1864" spans="1:7" ht="15.95" customHeight="1" x14ac:dyDescent="0.25">
      <c r="D1864" s="404">
        <f>C1838</f>
        <v>6380</v>
      </c>
      <c r="E1864" s="405">
        <f>G1837</f>
        <v>118800</v>
      </c>
      <c r="F1864" s="405">
        <f>E1861</f>
        <v>9900</v>
      </c>
    </row>
    <row r="1865" spans="1:7" ht="15.95" customHeight="1" x14ac:dyDescent="0.25">
      <c r="D1865" s="409"/>
      <c r="E1865" s="393"/>
      <c r="F1865" s="393"/>
    </row>
    <row r="1866" spans="1:7" ht="15.95" customHeight="1" x14ac:dyDescent="0.25">
      <c r="D1866" s="409"/>
      <c r="E1866" s="393"/>
      <c r="F1866" s="393"/>
    </row>
    <row r="1867" spans="1:7" ht="15.95" customHeight="1" x14ac:dyDescent="0.25">
      <c r="D1867" s="409"/>
      <c r="E1867" s="393"/>
      <c r="F1867" s="393"/>
    </row>
    <row r="1868" spans="1:7" ht="15.95" customHeight="1" x14ac:dyDescent="0.25">
      <c r="D1868" s="409"/>
      <c r="E1868" s="393"/>
      <c r="F1868" s="393"/>
    </row>
    <row r="1869" spans="1:7" ht="15.95" customHeight="1" x14ac:dyDescent="0.25">
      <c r="D1869" s="409"/>
      <c r="E1869" s="393"/>
      <c r="F1869" s="393"/>
    </row>
    <row r="1870" spans="1:7" ht="15.95" customHeight="1" x14ac:dyDescent="0.25">
      <c r="D1870" s="409"/>
      <c r="E1870" s="393"/>
      <c r="F1870" s="393"/>
    </row>
    <row r="1871" spans="1:7" ht="15.95" customHeight="1" x14ac:dyDescent="0.25">
      <c r="D1871" s="409"/>
      <c r="E1871" s="393"/>
      <c r="F1871" s="393"/>
    </row>
    <row r="1872" spans="1:7" ht="15.95" customHeight="1" x14ac:dyDescent="0.25">
      <c r="D1872" s="409"/>
      <c r="E1872" s="393"/>
      <c r="F1872" s="393"/>
    </row>
    <row r="1873" spans="1:7" ht="15.95" customHeight="1" x14ac:dyDescent="0.25">
      <c r="D1873" s="409"/>
      <c r="E1873" s="393"/>
      <c r="F1873" s="393"/>
    </row>
    <row r="1874" spans="1:7" ht="15.95" customHeight="1" x14ac:dyDescent="0.25">
      <c r="D1874" s="409"/>
      <c r="E1874" s="393"/>
      <c r="F1874" s="393"/>
    </row>
    <row r="1875" spans="1:7" ht="15.95" customHeight="1" x14ac:dyDescent="0.25">
      <c r="D1875" s="409"/>
      <c r="E1875" s="393"/>
      <c r="F1875" s="393"/>
    </row>
    <row r="1876" spans="1:7" ht="15.95" customHeight="1" x14ac:dyDescent="0.25">
      <c r="D1876" s="409"/>
      <c r="E1876" s="393"/>
      <c r="F1876" s="393"/>
    </row>
    <row r="1877" spans="1:7" ht="15.95" customHeight="1" x14ac:dyDescent="0.25">
      <c r="D1877" s="409"/>
      <c r="E1877" s="393"/>
      <c r="F1877" s="393"/>
    </row>
    <row r="1878" spans="1:7" ht="15.95" customHeight="1" x14ac:dyDescent="0.25">
      <c r="D1878" s="409"/>
      <c r="E1878" s="393"/>
      <c r="F1878" s="393"/>
    </row>
    <row r="1879" spans="1:7" ht="15.95" customHeight="1" x14ac:dyDescent="0.25">
      <c r="D1879" s="409"/>
      <c r="E1879" s="393"/>
      <c r="F1879" s="393"/>
    </row>
    <row r="1880" spans="1:7" ht="15.95" customHeight="1" x14ac:dyDescent="0.25">
      <c r="D1880" s="409"/>
      <c r="E1880" s="393"/>
      <c r="F1880" s="393"/>
    </row>
    <row r="1881" spans="1:7" s="312" customFormat="1" ht="15.95" customHeight="1" x14ac:dyDescent="0.25">
      <c r="A1881" s="381" t="s">
        <v>102</v>
      </c>
      <c r="B1881" s="411"/>
      <c r="C1881" s="369" t="str">
        <f>Budget!$A$140</f>
        <v>B</v>
      </c>
      <c r="D1881" s="189"/>
      <c r="E1881" s="383" t="s">
        <v>103</v>
      </c>
      <c r="F1881" s="384"/>
      <c r="G1881" s="190" t="str">
        <f>Budget!F162</f>
        <v>PM</v>
      </c>
    </row>
    <row r="1882" spans="1:7" s="312" customFormat="1" ht="15.95" customHeight="1" x14ac:dyDescent="0.25">
      <c r="A1882" s="381" t="str">
        <f>Budget!$B$89</f>
        <v>CP</v>
      </c>
      <c r="B1882" s="411"/>
      <c r="C1882" s="369">
        <f>Budget!$B$155</f>
        <v>63</v>
      </c>
      <c r="D1882" s="189"/>
      <c r="E1882" s="383" t="s">
        <v>104</v>
      </c>
      <c r="F1882" s="384"/>
      <c r="G1882" s="190">
        <f>IF(CB!H162&gt;0,CB!H162,-CB!I162)</f>
        <v>0</v>
      </c>
    </row>
    <row r="1883" spans="1:7" s="312" customFormat="1" ht="15.95" customHeight="1" x14ac:dyDescent="0.25">
      <c r="A1883" s="381" t="str">
        <f>Budget!$C$89</f>
        <v>CD</v>
      </c>
      <c r="B1883" s="411"/>
      <c r="C1883" s="369">
        <f>Budget!$C$160</f>
        <v>638</v>
      </c>
      <c r="D1883" s="189"/>
      <c r="E1883" s="383" t="s">
        <v>105</v>
      </c>
      <c r="F1883" s="384"/>
      <c r="G1883" s="190">
        <f>SUM(G1881:G1882)</f>
        <v>0</v>
      </c>
    </row>
    <row r="1884" spans="1:7" s="312" customFormat="1" ht="15.95" customHeight="1" x14ac:dyDescent="0.25">
      <c r="A1884" s="381" t="str">
        <f>Budget!$D$89</f>
        <v>SC</v>
      </c>
      <c r="B1884" s="382"/>
      <c r="C1884" s="369">
        <f>Budget!D162</f>
        <v>6382</v>
      </c>
      <c r="D1884" s="189"/>
      <c r="E1884" s="189"/>
      <c r="F1884" s="189"/>
      <c r="G1884" s="189"/>
    </row>
    <row r="1885" spans="1:7" s="312" customFormat="1" ht="15.95" customHeight="1" x14ac:dyDescent="0.25">
      <c r="A1885" s="359"/>
      <c r="B1885" s="189"/>
      <c r="C1885" s="373"/>
      <c r="D1885" s="189"/>
      <c r="E1885" s="189"/>
      <c r="F1885" s="189"/>
      <c r="G1885" s="189"/>
    </row>
    <row r="1886" spans="1:7" s="312" customFormat="1" ht="15.95" customHeight="1" x14ac:dyDescent="0.25">
      <c r="A1886" s="385" t="s">
        <v>246</v>
      </c>
      <c r="B1886" s="385"/>
      <c r="C1886" s="372" t="str">
        <f>Budget!E162</f>
        <v>Frais locatifs</v>
      </c>
      <c r="D1886" s="385"/>
      <c r="E1886" s="385"/>
      <c r="F1886" s="189"/>
      <c r="G1886" s="189"/>
    </row>
    <row r="1887" spans="1:7" ht="30" customHeight="1" x14ac:dyDescent="0.25">
      <c r="A1887" s="54" t="s">
        <v>106</v>
      </c>
      <c r="B1887" s="59" t="s">
        <v>137</v>
      </c>
      <c r="C1887" s="397" t="s">
        <v>118</v>
      </c>
      <c r="D1887" s="65" t="s">
        <v>109</v>
      </c>
      <c r="E1887" s="59" t="s">
        <v>110</v>
      </c>
      <c r="F1887" s="59" t="s">
        <v>113</v>
      </c>
      <c r="G1887" s="65" t="s">
        <v>112</v>
      </c>
    </row>
    <row r="1888" spans="1:7" ht="15.95" customHeight="1" x14ac:dyDescent="0.25">
      <c r="A1888" s="11"/>
      <c r="B1888" s="552"/>
      <c r="C1888" s="459"/>
      <c r="D1888" s="66"/>
      <c r="E1888" s="65">
        <f>D1888</f>
        <v>0</v>
      </c>
      <c r="F1888" s="65">
        <f>G1883-E1888</f>
        <v>0</v>
      </c>
      <c r="G1888" s="403"/>
    </row>
    <row r="1889" spans="1:7" ht="15.95" customHeight="1" x14ac:dyDescent="0.25">
      <c r="A1889" s="552"/>
      <c r="B1889" s="552"/>
      <c r="C1889" s="459"/>
      <c r="D1889" s="66"/>
      <c r="E1889" s="65">
        <f>SUM(E1888,D1889)</f>
        <v>0</v>
      </c>
      <c r="F1889" s="65">
        <f>F1888-D1889</f>
        <v>0</v>
      </c>
      <c r="G1889" s="403"/>
    </row>
    <row r="1890" spans="1:7" ht="15.95" customHeight="1" x14ac:dyDescent="0.25">
      <c r="A1890" s="552"/>
      <c r="B1890" s="552"/>
      <c r="C1890" s="459"/>
      <c r="D1890" s="66"/>
      <c r="E1890" s="65">
        <f t="shared" ref="E1890:E1899" si="86">SUM(E1889,D1890)</f>
        <v>0</v>
      </c>
      <c r="F1890" s="65">
        <f t="shared" ref="F1890:F1899" si="87">F1889-D1890</f>
        <v>0</v>
      </c>
      <c r="G1890" s="403"/>
    </row>
    <row r="1891" spans="1:7" ht="15.95" customHeight="1" x14ac:dyDescent="0.25">
      <c r="A1891" s="552"/>
      <c r="B1891" s="552"/>
      <c r="C1891" s="459"/>
      <c r="D1891" s="66"/>
      <c r="E1891" s="65">
        <f t="shared" si="86"/>
        <v>0</v>
      </c>
      <c r="F1891" s="65">
        <f t="shared" si="87"/>
        <v>0</v>
      </c>
      <c r="G1891" s="403"/>
    </row>
    <row r="1892" spans="1:7" ht="15.95" customHeight="1" x14ac:dyDescent="0.25">
      <c r="A1892" s="552"/>
      <c r="B1892" s="552"/>
      <c r="C1892" s="459"/>
      <c r="D1892" s="66"/>
      <c r="E1892" s="65">
        <f t="shared" si="86"/>
        <v>0</v>
      </c>
      <c r="F1892" s="65">
        <f t="shared" si="87"/>
        <v>0</v>
      </c>
      <c r="G1892" s="403"/>
    </row>
    <row r="1893" spans="1:7" ht="15.95" customHeight="1" x14ac:dyDescent="0.25">
      <c r="A1893" s="552"/>
      <c r="B1893" s="552"/>
      <c r="C1893" s="459"/>
      <c r="D1893" s="66"/>
      <c r="E1893" s="65">
        <f t="shared" si="86"/>
        <v>0</v>
      </c>
      <c r="F1893" s="65">
        <f t="shared" si="87"/>
        <v>0</v>
      </c>
      <c r="G1893" s="403"/>
    </row>
    <row r="1894" spans="1:7" ht="15.95" customHeight="1" x14ac:dyDescent="0.25">
      <c r="A1894" s="552"/>
      <c r="B1894" s="552"/>
      <c r="C1894" s="459"/>
      <c r="D1894" s="66"/>
      <c r="E1894" s="65">
        <f t="shared" si="86"/>
        <v>0</v>
      </c>
      <c r="F1894" s="65">
        <f t="shared" si="87"/>
        <v>0</v>
      </c>
      <c r="G1894" s="403"/>
    </row>
    <row r="1895" spans="1:7" ht="15.95" customHeight="1" x14ac:dyDescent="0.25">
      <c r="A1895" s="552"/>
      <c r="B1895" s="552"/>
      <c r="C1895" s="459"/>
      <c r="D1895" s="66"/>
      <c r="E1895" s="65">
        <f t="shared" si="86"/>
        <v>0</v>
      </c>
      <c r="F1895" s="65">
        <f t="shared" si="87"/>
        <v>0</v>
      </c>
      <c r="G1895" s="403"/>
    </row>
    <row r="1896" spans="1:7" ht="15.95" customHeight="1" x14ac:dyDescent="0.25">
      <c r="A1896" s="552"/>
      <c r="B1896" s="552"/>
      <c r="C1896" s="459"/>
      <c r="D1896" s="66"/>
      <c r="E1896" s="65">
        <f t="shared" si="86"/>
        <v>0</v>
      </c>
      <c r="F1896" s="65">
        <f t="shared" si="87"/>
        <v>0</v>
      </c>
      <c r="G1896" s="403"/>
    </row>
    <row r="1897" spans="1:7" ht="15.95" customHeight="1" x14ac:dyDescent="0.25">
      <c r="A1897" s="552"/>
      <c r="B1897" s="552"/>
      <c r="C1897" s="459"/>
      <c r="D1897" s="66"/>
      <c r="E1897" s="65">
        <f t="shared" si="86"/>
        <v>0</v>
      </c>
      <c r="F1897" s="65">
        <f t="shared" si="87"/>
        <v>0</v>
      </c>
      <c r="G1897" s="403"/>
    </row>
    <row r="1898" spans="1:7" ht="15.95" customHeight="1" x14ac:dyDescent="0.25">
      <c r="A1898" s="552"/>
      <c r="B1898" s="552"/>
      <c r="C1898" s="459"/>
      <c r="D1898" s="66"/>
      <c r="E1898" s="65">
        <f t="shared" si="86"/>
        <v>0</v>
      </c>
      <c r="F1898" s="65">
        <f t="shared" si="87"/>
        <v>0</v>
      </c>
      <c r="G1898" s="403"/>
    </row>
    <row r="1899" spans="1:7" ht="15.95" customHeight="1" x14ac:dyDescent="0.25">
      <c r="A1899" s="552"/>
      <c r="B1899" s="552"/>
      <c r="C1899" s="459"/>
      <c r="D1899" s="66"/>
      <c r="E1899" s="65">
        <f t="shared" si="86"/>
        <v>0</v>
      </c>
      <c r="F1899" s="65">
        <f t="shared" si="87"/>
        <v>0</v>
      </c>
      <c r="G1899" s="403"/>
    </row>
    <row r="1900" spans="1:7" ht="15.95" customHeight="1" x14ac:dyDescent="0.25"/>
    <row r="1901" spans="1:7" ht="15.95" customHeight="1" x14ac:dyDescent="0.25">
      <c r="D1901" s="56"/>
      <c r="E1901" s="65" t="s">
        <v>116</v>
      </c>
      <c r="F1901" s="65" t="s">
        <v>117</v>
      </c>
    </row>
    <row r="1902" spans="1:7" ht="15.95" customHeight="1" x14ac:dyDescent="0.25">
      <c r="D1902" s="404">
        <f>C1884</f>
        <v>6382</v>
      </c>
      <c r="E1902" s="405">
        <f>G1883</f>
        <v>0</v>
      </c>
      <c r="F1902" s="405">
        <f>E1899</f>
        <v>0</v>
      </c>
    </row>
    <row r="1903" spans="1:7" x14ac:dyDescent="0.25">
      <c r="D1903" s="392"/>
      <c r="E1903" s="393"/>
      <c r="F1903" s="393"/>
    </row>
    <row r="1904" spans="1:7" x14ac:dyDescent="0.25">
      <c r="D1904" s="392"/>
      <c r="E1904" s="393"/>
      <c r="F1904" s="393"/>
    </row>
    <row r="1905" spans="4:6" x14ac:dyDescent="0.25">
      <c r="D1905" s="392"/>
      <c r="E1905" s="393"/>
      <c r="F1905" s="393"/>
    </row>
    <row r="1906" spans="4:6" x14ac:dyDescent="0.25">
      <c r="D1906" s="392"/>
      <c r="E1906" s="393"/>
      <c r="F1906" s="393"/>
    </row>
    <row r="1907" spans="4:6" x14ac:dyDescent="0.25">
      <c r="D1907" s="392"/>
      <c r="E1907" s="393"/>
      <c r="F1907" s="393"/>
    </row>
    <row r="1908" spans="4:6" x14ac:dyDescent="0.25">
      <c r="D1908" s="392"/>
      <c r="E1908" s="393"/>
      <c r="F1908" s="393"/>
    </row>
    <row r="1909" spans="4:6" x14ac:dyDescent="0.25">
      <c r="D1909" s="392"/>
      <c r="E1909" s="393"/>
      <c r="F1909" s="393"/>
    </row>
    <row r="1910" spans="4:6" x14ac:dyDescent="0.25">
      <c r="D1910" s="392"/>
      <c r="E1910" s="393"/>
      <c r="F1910" s="393"/>
    </row>
    <row r="1911" spans="4:6" x14ac:dyDescent="0.25">
      <c r="D1911" s="392"/>
      <c r="E1911" s="393"/>
      <c r="F1911" s="393"/>
    </row>
    <row r="1912" spans="4:6" x14ac:dyDescent="0.25">
      <c r="D1912" s="392"/>
      <c r="E1912" s="393"/>
      <c r="F1912" s="393"/>
    </row>
    <row r="1913" spans="4:6" x14ac:dyDescent="0.25">
      <c r="D1913" s="392"/>
      <c r="E1913" s="393"/>
      <c r="F1913" s="393"/>
    </row>
    <row r="1914" spans="4:6" x14ac:dyDescent="0.25">
      <c r="D1914" s="392"/>
      <c r="E1914" s="393"/>
      <c r="F1914" s="393"/>
    </row>
    <row r="1915" spans="4:6" x14ac:dyDescent="0.25">
      <c r="D1915" s="392"/>
      <c r="E1915" s="393"/>
      <c r="F1915" s="393"/>
    </row>
    <row r="1916" spans="4:6" x14ac:dyDescent="0.25">
      <c r="D1916" s="392"/>
      <c r="E1916" s="393"/>
      <c r="F1916" s="393"/>
    </row>
    <row r="1917" spans="4:6" x14ac:dyDescent="0.25">
      <c r="D1917" s="392"/>
      <c r="E1917" s="393"/>
      <c r="F1917" s="393"/>
    </row>
    <row r="1918" spans="4:6" x14ac:dyDescent="0.25">
      <c r="D1918" s="392"/>
      <c r="E1918" s="393"/>
      <c r="F1918" s="393"/>
    </row>
    <row r="1919" spans="4:6" x14ac:dyDescent="0.25">
      <c r="D1919" s="392"/>
      <c r="E1919" s="393"/>
      <c r="F1919" s="393"/>
    </row>
    <row r="1920" spans="4:6" x14ac:dyDescent="0.25">
      <c r="D1920" s="392"/>
      <c r="E1920" s="393"/>
      <c r="F1920" s="393"/>
    </row>
    <row r="1921" spans="1:7" x14ac:dyDescent="0.25">
      <c r="D1921" s="392"/>
      <c r="E1921" s="393"/>
      <c r="F1921" s="393"/>
    </row>
    <row r="1922" spans="1:7" x14ac:dyDescent="0.25">
      <c r="D1922" s="392"/>
      <c r="E1922" s="393"/>
      <c r="F1922" s="393"/>
    </row>
    <row r="1923" spans="1:7" x14ac:dyDescent="0.25">
      <c r="D1923" s="392"/>
      <c r="E1923" s="393"/>
      <c r="F1923" s="393"/>
    </row>
    <row r="1924" spans="1:7" x14ac:dyDescent="0.25">
      <c r="D1924" s="392"/>
      <c r="E1924" s="393"/>
      <c r="F1924" s="393"/>
    </row>
    <row r="1925" spans="1:7" x14ac:dyDescent="0.25">
      <c r="D1925" s="392"/>
      <c r="E1925" s="393"/>
      <c r="F1925" s="393"/>
    </row>
    <row r="1926" spans="1:7" x14ac:dyDescent="0.25">
      <c r="D1926" s="392"/>
      <c r="E1926" s="393"/>
      <c r="F1926" s="393"/>
    </row>
    <row r="1927" spans="1:7" x14ac:dyDescent="0.25">
      <c r="D1927" s="392"/>
      <c r="E1927" s="393"/>
      <c r="F1927" s="393"/>
    </row>
    <row r="1928" spans="1:7" x14ac:dyDescent="0.25">
      <c r="D1928" s="392"/>
      <c r="E1928" s="393"/>
      <c r="F1928" s="393"/>
    </row>
    <row r="1929" spans="1:7" x14ac:dyDescent="0.25">
      <c r="D1929" s="392"/>
      <c r="E1929" s="393"/>
      <c r="F1929" s="393"/>
    </row>
    <row r="1930" spans="1:7" x14ac:dyDescent="0.25">
      <c r="D1930" s="392"/>
      <c r="E1930" s="393"/>
      <c r="F1930" s="393"/>
    </row>
    <row r="1931" spans="1:7" x14ac:dyDescent="0.25">
      <c r="D1931" s="392"/>
      <c r="E1931" s="393"/>
      <c r="F1931" s="393"/>
    </row>
    <row r="1932" spans="1:7" x14ac:dyDescent="0.25">
      <c r="D1932" s="392"/>
      <c r="E1932" s="393"/>
      <c r="F1932" s="393"/>
    </row>
    <row r="1933" spans="1:7" x14ac:dyDescent="0.25">
      <c r="D1933" s="392"/>
      <c r="E1933" s="393"/>
      <c r="F1933" s="393"/>
    </row>
    <row r="1934" spans="1:7" x14ac:dyDescent="0.25">
      <c r="D1934" s="392"/>
      <c r="E1934" s="393"/>
      <c r="F1934" s="393"/>
    </row>
    <row r="1935" spans="1:7" x14ac:dyDescent="0.25">
      <c r="D1935" s="392"/>
      <c r="E1935" s="393"/>
      <c r="F1935" s="393"/>
    </row>
    <row r="1936" spans="1:7" s="312" customFormat="1" ht="15.95" customHeight="1" x14ac:dyDescent="0.25">
      <c r="A1936" s="381" t="s">
        <v>102</v>
      </c>
      <c r="B1936" s="411"/>
      <c r="C1936" s="369" t="str">
        <f>Budget!$A$140</f>
        <v>B</v>
      </c>
      <c r="D1936" s="189"/>
      <c r="E1936" s="383" t="s">
        <v>103</v>
      </c>
      <c r="F1936" s="384"/>
      <c r="G1936" s="190">
        <f>Budget!F163</f>
        <v>330000</v>
      </c>
    </row>
    <row r="1937" spans="1:7" s="312" customFormat="1" ht="15.95" customHeight="1" x14ac:dyDescent="0.25">
      <c r="A1937" s="381" t="str">
        <f>Budget!$B$89</f>
        <v>CP</v>
      </c>
      <c r="B1937" s="411"/>
      <c r="C1937" s="369">
        <f>Budget!$B$155</f>
        <v>63</v>
      </c>
      <c r="D1937" s="189"/>
      <c r="E1937" s="383" t="s">
        <v>104</v>
      </c>
      <c r="F1937" s="384"/>
      <c r="G1937" s="190">
        <f>IF(CB!H163&gt;0,CB!H163,-CB!I163)</f>
        <v>0</v>
      </c>
    </row>
    <row r="1938" spans="1:7" s="312" customFormat="1" ht="15.95" customHeight="1" x14ac:dyDescent="0.25">
      <c r="A1938" s="381" t="str">
        <f>Budget!$C$89</f>
        <v>CD</v>
      </c>
      <c r="B1938" s="411"/>
      <c r="C1938" s="369">
        <f>Budget!$C$160</f>
        <v>638</v>
      </c>
      <c r="D1938" s="189"/>
      <c r="E1938" s="383" t="s">
        <v>105</v>
      </c>
      <c r="F1938" s="384"/>
      <c r="G1938" s="190">
        <f>SUM(G1936:G1937)</f>
        <v>330000</v>
      </c>
    </row>
    <row r="1939" spans="1:7" s="312" customFormat="1" ht="15.95" customHeight="1" x14ac:dyDescent="0.25">
      <c r="A1939" s="381" t="str">
        <f>Budget!$D$89</f>
        <v>SC</v>
      </c>
      <c r="B1939" s="382"/>
      <c r="C1939" s="369">
        <f>Budget!D163</f>
        <v>6383</v>
      </c>
      <c r="D1939" s="189"/>
      <c r="E1939" s="189"/>
      <c r="F1939" s="189"/>
      <c r="G1939" s="189"/>
    </row>
    <row r="1940" spans="1:7" s="312" customFormat="1" ht="15.95" customHeight="1" x14ac:dyDescent="0.25">
      <c r="A1940" s="359"/>
      <c r="B1940" s="189"/>
      <c r="C1940" s="373"/>
      <c r="D1940" s="189"/>
      <c r="E1940" s="189"/>
      <c r="F1940" s="189"/>
      <c r="G1940" s="189"/>
    </row>
    <row r="1941" spans="1:7" s="312" customFormat="1" ht="15.95" customHeight="1" x14ac:dyDescent="0.25">
      <c r="A1941" s="385" t="s">
        <v>246</v>
      </c>
      <c r="B1941" s="243"/>
      <c r="C1941" s="372" t="str">
        <f>Budget!E163</f>
        <v>Frais de réception</v>
      </c>
      <c r="D1941" s="243"/>
      <c r="E1941" s="243"/>
      <c r="F1941" s="189"/>
      <c r="G1941" s="189"/>
    </row>
    <row r="1942" spans="1:7" ht="30" customHeight="1" x14ac:dyDescent="0.25">
      <c r="A1942" s="54" t="s">
        <v>106</v>
      </c>
      <c r="B1942" s="59" t="s">
        <v>137</v>
      </c>
      <c r="C1942" s="397" t="s">
        <v>118</v>
      </c>
      <c r="D1942" s="65" t="s">
        <v>109</v>
      </c>
      <c r="E1942" s="59" t="s">
        <v>110</v>
      </c>
      <c r="F1942" s="59" t="s">
        <v>113</v>
      </c>
      <c r="G1942" s="65" t="s">
        <v>112</v>
      </c>
    </row>
    <row r="1943" spans="1:7" ht="15.95" customHeight="1" x14ac:dyDescent="0.25">
      <c r="A1943" s="11"/>
      <c r="B1943" s="552"/>
      <c r="C1943" s="459"/>
      <c r="D1943" s="66"/>
      <c r="E1943" s="65">
        <f>D1943</f>
        <v>0</v>
      </c>
      <c r="F1943" s="65">
        <f>G1938-E1943</f>
        <v>330000</v>
      </c>
      <c r="G1943" s="403"/>
    </row>
    <row r="1944" spans="1:7" ht="15.95" customHeight="1" x14ac:dyDescent="0.25">
      <c r="A1944" s="552"/>
      <c r="B1944" s="552"/>
      <c r="C1944" s="459"/>
      <c r="D1944" s="66"/>
      <c r="E1944" s="65">
        <f>SUM(E1943,D1944)</f>
        <v>0</v>
      </c>
      <c r="F1944" s="65">
        <f>F1943-D1944</f>
        <v>330000</v>
      </c>
      <c r="G1944" s="403"/>
    </row>
    <row r="1945" spans="1:7" ht="15.75" customHeight="1" x14ac:dyDescent="0.25">
      <c r="A1945" s="552"/>
      <c r="B1945" s="552"/>
      <c r="C1945" s="459"/>
      <c r="D1945" s="66"/>
      <c r="E1945" s="65">
        <f t="shared" ref="E1945:E1953" si="88">SUM(E1944,D1945)</f>
        <v>0</v>
      </c>
      <c r="F1945" s="65">
        <f t="shared" ref="F1945:F1953" si="89">F1944-D1945</f>
        <v>330000</v>
      </c>
      <c r="G1945" s="403"/>
    </row>
    <row r="1946" spans="1:7" ht="15.95" customHeight="1" x14ac:dyDescent="0.25">
      <c r="A1946" s="552"/>
      <c r="B1946" s="552"/>
      <c r="C1946" s="459"/>
      <c r="D1946" s="66"/>
      <c r="E1946" s="65">
        <f t="shared" si="88"/>
        <v>0</v>
      </c>
      <c r="F1946" s="65">
        <f t="shared" si="89"/>
        <v>330000</v>
      </c>
      <c r="G1946" s="403"/>
    </row>
    <row r="1947" spans="1:7" ht="15.95" customHeight="1" x14ac:dyDescent="0.25">
      <c r="A1947" s="11"/>
      <c r="B1947" s="552"/>
      <c r="C1947" s="459"/>
      <c r="D1947" s="66"/>
      <c r="E1947" s="65">
        <f t="shared" si="88"/>
        <v>0</v>
      </c>
      <c r="F1947" s="65">
        <f t="shared" si="89"/>
        <v>330000</v>
      </c>
      <c r="G1947" s="403"/>
    </row>
    <row r="1948" spans="1:7" ht="15.95" customHeight="1" x14ac:dyDescent="0.25">
      <c r="A1948" s="552"/>
      <c r="B1948" s="552"/>
      <c r="C1948" s="459"/>
      <c r="D1948" s="66"/>
      <c r="E1948" s="65">
        <f t="shared" si="88"/>
        <v>0</v>
      </c>
      <c r="F1948" s="65">
        <f t="shared" si="89"/>
        <v>330000</v>
      </c>
      <c r="G1948" s="403"/>
    </row>
    <row r="1949" spans="1:7" ht="15.95" customHeight="1" x14ac:dyDescent="0.25">
      <c r="A1949" s="552"/>
      <c r="B1949" s="552"/>
      <c r="C1949" s="459"/>
      <c r="D1949" s="66"/>
      <c r="E1949" s="65">
        <f t="shared" si="88"/>
        <v>0</v>
      </c>
      <c r="F1949" s="65">
        <f t="shared" si="89"/>
        <v>330000</v>
      </c>
      <c r="G1949" s="403"/>
    </row>
    <row r="1950" spans="1:7" ht="15.95" customHeight="1" x14ac:dyDescent="0.25">
      <c r="A1950" s="552"/>
      <c r="B1950" s="552"/>
      <c r="C1950" s="459"/>
      <c r="D1950" s="66"/>
      <c r="E1950" s="65">
        <f t="shared" si="88"/>
        <v>0</v>
      </c>
      <c r="F1950" s="65">
        <f t="shared" si="89"/>
        <v>330000</v>
      </c>
      <c r="G1950" s="403"/>
    </row>
    <row r="1951" spans="1:7" ht="15.95" customHeight="1" x14ac:dyDescent="0.25">
      <c r="A1951" s="552"/>
      <c r="B1951" s="552"/>
      <c r="C1951" s="459"/>
      <c r="D1951" s="66"/>
      <c r="E1951" s="65">
        <f t="shared" si="88"/>
        <v>0</v>
      </c>
      <c r="F1951" s="65">
        <f t="shared" si="89"/>
        <v>330000</v>
      </c>
      <c r="G1951" s="403"/>
    </row>
    <row r="1952" spans="1:7" ht="15.95" customHeight="1" x14ac:dyDescent="0.25">
      <c r="A1952" s="552"/>
      <c r="B1952" s="552"/>
      <c r="C1952" s="459"/>
      <c r="D1952" s="66"/>
      <c r="E1952" s="65">
        <f t="shared" si="88"/>
        <v>0</v>
      </c>
      <c r="F1952" s="65">
        <f t="shared" si="89"/>
        <v>330000</v>
      </c>
      <c r="G1952" s="403"/>
    </row>
    <row r="1953" spans="1:7" ht="15.95" customHeight="1" x14ac:dyDescent="0.25">
      <c r="A1953" s="552"/>
      <c r="B1953" s="552"/>
      <c r="C1953" s="459"/>
      <c r="D1953" s="66"/>
      <c r="E1953" s="65">
        <f t="shared" si="88"/>
        <v>0</v>
      </c>
      <c r="F1953" s="65">
        <f t="shared" si="89"/>
        <v>330000</v>
      </c>
      <c r="G1953" s="403"/>
    </row>
    <row r="1954" spans="1:7" ht="15.95" customHeight="1" x14ac:dyDescent="0.25">
      <c r="A1954" s="552"/>
      <c r="B1954" s="552"/>
      <c r="C1954" s="459"/>
      <c r="D1954" s="66"/>
      <c r="E1954" s="65">
        <f t="shared" ref="E1954:E1957" si="90">SUM(E1953,D1954)</f>
        <v>0</v>
      </c>
      <c r="F1954" s="65">
        <f t="shared" ref="F1954:F1957" si="91">F1953-D1954</f>
        <v>330000</v>
      </c>
      <c r="G1954" s="403"/>
    </row>
    <row r="1955" spans="1:7" ht="15.95" customHeight="1" x14ac:dyDescent="0.25">
      <c r="A1955" s="552"/>
      <c r="B1955" s="552"/>
      <c r="C1955" s="459"/>
      <c r="D1955" s="66"/>
      <c r="E1955" s="65">
        <f t="shared" si="90"/>
        <v>0</v>
      </c>
      <c r="F1955" s="65">
        <f t="shared" si="91"/>
        <v>330000</v>
      </c>
      <c r="G1955" s="403"/>
    </row>
    <row r="1956" spans="1:7" ht="15.95" customHeight="1" x14ac:dyDescent="0.25">
      <c r="A1956" s="552"/>
      <c r="B1956" s="552"/>
      <c r="C1956" s="459"/>
      <c r="D1956" s="66"/>
      <c r="E1956" s="65">
        <f t="shared" si="90"/>
        <v>0</v>
      </c>
      <c r="F1956" s="65">
        <f t="shared" si="91"/>
        <v>330000</v>
      </c>
      <c r="G1956" s="403"/>
    </row>
    <row r="1957" spans="1:7" ht="15.95" customHeight="1" x14ac:dyDescent="0.25">
      <c r="A1957" s="552"/>
      <c r="B1957" s="552"/>
      <c r="C1957" s="459"/>
      <c r="D1957" s="66"/>
      <c r="E1957" s="65">
        <f t="shared" si="90"/>
        <v>0</v>
      </c>
      <c r="F1957" s="65">
        <f t="shared" si="91"/>
        <v>330000</v>
      </c>
      <c r="G1957" s="403"/>
    </row>
    <row r="1958" spans="1:7" ht="15.95" customHeight="1" x14ac:dyDescent="0.25"/>
    <row r="1959" spans="1:7" ht="15.95" customHeight="1" x14ac:dyDescent="0.25">
      <c r="D1959" s="56"/>
      <c r="E1959" s="65" t="s">
        <v>116</v>
      </c>
      <c r="F1959" s="65" t="s">
        <v>117</v>
      </c>
    </row>
    <row r="1960" spans="1:7" ht="15.95" customHeight="1" x14ac:dyDescent="0.25">
      <c r="D1960" s="404">
        <f>C1939</f>
        <v>6383</v>
      </c>
      <c r="E1960" s="405">
        <f>G1938</f>
        <v>330000</v>
      </c>
      <c r="F1960" s="405">
        <f>E1957</f>
        <v>0</v>
      </c>
    </row>
    <row r="1961" spans="1:7" ht="15.95" customHeight="1" x14ac:dyDescent="0.25">
      <c r="D1961" s="409"/>
      <c r="E1961" s="393"/>
      <c r="F1961" s="393"/>
    </row>
    <row r="1962" spans="1:7" ht="15.95" customHeight="1" x14ac:dyDescent="0.25">
      <c r="D1962" s="409"/>
      <c r="E1962" s="393"/>
      <c r="F1962" s="393"/>
    </row>
    <row r="1963" spans="1:7" ht="15.95" customHeight="1" x14ac:dyDescent="0.25">
      <c r="D1963" s="409"/>
      <c r="E1963" s="393"/>
      <c r="F1963" s="393"/>
    </row>
    <row r="1964" spans="1:7" ht="15.95" customHeight="1" x14ac:dyDescent="0.25">
      <c r="D1964" s="409"/>
      <c r="E1964" s="393"/>
      <c r="F1964" s="393"/>
    </row>
    <row r="1965" spans="1:7" ht="15.95" customHeight="1" x14ac:dyDescent="0.25">
      <c r="D1965" s="409"/>
      <c r="E1965" s="393"/>
      <c r="F1965" s="393"/>
    </row>
    <row r="1966" spans="1:7" ht="15.95" customHeight="1" x14ac:dyDescent="0.25">
      <c r="D1966" s="409"/>
      <c r="E1966" s="393"/>
      <c r="F1966" s="393"/>
    </row>
    <row r="1967" spans="1:7" ht="15.95" customHeight="1" x14ac:dyDescent="0.25">
      <c r="D1967" s="409"/>
      <c r="E1967" s="393"/>
      <c r="F1967" s="393"/>
    </row>
    <row r="1968" spans="1:7" ht="15.95" customHeight="1" x14ac:dyDescent="0.25">
      <c r="D1968" s="409"/>
      <c r="E1968" s="393"/>
      <c r="F1968" s="393"/>
    </row>
    <row r="1969" spans="1:7" ht="15.95" customHeight="1" x14ac:dyDescent="0.25">
      <c r="D1969" s="409"/>
      <c r="E1969" s="393"/>
      <c r="F1969" s="393"/>
    </row>
    <row r="1970" spans="1:7" ht="15.95" customHeight="1" x14ac:dyDescent="0.25">
      <c r="D1970" s="409"/>
      <c r="E1970" s="393"/>
      <c r="F1970" s="393"/>
    </row>
    <row r="1971" spans="1:7" ht="15.95" customHeight="1" x14ac:dyDescent="0.25">
      <c r="D1971" s="409"/>
      <c r="E1971" s="393"/>
      <c r="F1971" s="393"/>
    </row>
    <row r="1972" spans="1:7" ht="15.95" customHeight="1" x14ac:dyDescent="0.25">
      <c r="D1972" s="409"/>
      <c r="E1972" s="393"/>
      <c r="F1972" s="393"/>
    </row>
    <row r="1973" spans="1:7" ht="15.95" customHeight="1" x14ac:dyDescent="0.25">
      <c r="D1973" s="409"/>
      <c r="E1973" s="393"/>
      <c r="F1973" s="393"/>
    </row>
    <row r="1974" spans="1:7" ht="15.95" customHeight="1" x14ac:dyDescent="0.25">
      <c r="D1974" s="409"/>
      <c r="E1974" s="393"/>
      <c r="F1974" s="393"/>
    </row>
    <row r="1975" spans="1:7" ht="15.95" customHeight="1" x14ac:dyDescent="0.25">
      <c r="D1975" s="409"/>
      <c r="E1975" s="393"/>
      <c r="F1975" s="393"/>
    </row>
    <row r="1976" spans="1:7" ht="15.95" customHeight="1" x14ac:dyDescent="0.25">
      <c r="D1976" s="409"/>
      <c r="E1976" s="393"/>
      <c r="F1976" s="393"/>
    </row>
    <row r="1977" spans="1:7" ht="15.95" customHeight="1" x14ac:dyDescent="0.25">
      <c r="D1977" s="409"/>
      <c r="E1977" s="393"/>
      <c r="F1977" s="393"/>
    </row>
    <row r="1978" spans="1:7" ht="15.95" customHeight="1" x14ac:dyDescent="0.25">
      <c r="D1978" s="409"/>
      <c r="E1978" s="393"/>
      <c r="F1978" s="393"/>
    </row>
    <row r="1979" spans="1:7" ht="15.95" customHeight="1" x14ac:dyDescent="0.25">
      <c r="D1979" s="409"/>
      <c r="E1979" s="393"/>
      <c r="F1979" s="393"/>
    </row>
    <row r="1980" spans="1:7" ht="15.95" customHeight="1" x14ac:dyDescent="0.25">
      <c r="D1980" s="409"/>
      <c r="E1980" s="393"/>
      <c r="F1980" s="393"/>
    </row>
    <row r="1981" spans="1:7" ht="15.95" customHeight="1" x14ac:dyDescent="0.25">
      <c r="D1981" s="409"/>
      <c r="E1981" s="393"/>
      <c r="F1981" s="393"/>
    </row>
    <row r="1982" spans="1:7" s="312" customFormat="1" ht="15.95" customHeight="1" x14ac:dyDescent="0.25">
      <c r="A1982" s="381" t="s">
        <v>102</v>
      </c>
      <c r="B1982" s="411"/>
      <c r="C1982" s="369" t="str">
        <f>Budget!$A$140</f>
        <v>B</v>
      </c>
      <c r="D1982" s="189"/>
      <c r="E1982" s="383" t="s">
        <v>103</v>
      </c>
      <c r="F1982" s="384"/>
      <c r="G1982" s="190" t="str">
        <f>Budget!F164</f>
        <v>PM</v>
      </c>
    </row>
    <row r="1983" spans="1:7" s="312" customFormat="1" ht="15.95" customHeight="1" x14ac:dyDescent="0.25">
      <c r="A1983" s="381" t="str">
        <f>Budget!$B$89</f>
        <v>CP</v>
      </c>
      <c r="B1983" s="411"/>
      <c r="C1983" s="369">
        <f>Budget!$B$155</f>
        <v>63</v>
      </c>
      <c r="D1983" s="189"/>
      <c r="E1983" s="383" t="s">
        <v>104</v>
      </c>
      <c r="F1983" s="384"/>
      <c r="G1983" s="190">
        <f>IF(CB!H164&gt;0,CB!H164,-CB!I164)</f>
        <v>0</v>
      </c>
    </row>
    <row r="1984" spans="1:7" s="312" customFormat="1" ht="15.95" customHeight="1" x14ac:dyDescent="0.25">
      <c r="A1984" s="381" t="str">
        <f>Budget!$C$89</f>
        <v>CD</v>
      </c>
      <c r="B1984" s="411"/>
      <c r="C1984" s="369">
        <f>Budget!$C$160</f>
        <v>638</v>
      </c>
      <c r="D1984" s="189"/>
      <c r="E1984" s="383" t="s">
        <v>105</v>
      </c>
      <c r="F1984" s="384"/>
      <c r="G1984" s="190">
        <f>SUM(G1982:G1983)</f>
        <v>0</v>
      </c>
    </row>
    <row r="1985" spans="1:7" s="312" customFormat="1" ht="15.95" customHeight="1" x14ac:dyDescent="0.25">
      <c r="A1985" s="381" t="str">
        <f>Budget!$D$89</f>
        <v>SC</v>
      </c>
      <c r="B1985" s="382"/>
      <c r="C1985" s="369">
        <f>Budget!D164</f>
        <v>6384</v>
      </c>
      <c r="D1985" s="189"/>
      <c r="E1985" s="189"/>
      <c r="F1985" s="189"/>
      <c r="G1985" s="189"/>
    </row>
    <row r="1986" spans="1:7" s="312" customFormat="1" ht="15.95" customHeight="1" x14ac:dyDescent="0.25">
      <c r="A1986" s="359"/>
      <c r="B1986" s="189"/>
      <c r="C1986" s="373"/>
      <c r="D1986" s="189"/>
      <c r="E1986" s="189"/>
      <c r="F1986" s="189"/>
      <c r="G1986" s="189"/>
    </row>
    <row r="1987" spans="1:7" s="312" customFormat="1" ht="15.95" customHeight="1" x14ac:dyDescent="0.25">
      <c r="A1987" s="385" t="s">
        <v>246</v>
      </c>
      <c r="B1987" s="385"/>
      <c r="C1987" s="372" t="str">
        <f>Budget!E164</f>
        <v>Publicité - Information</v>
      </c>
      <c r="D1987" s="385"/>
      <c r="E1987" s="385"/>
      <c r="F1987" s="189"/>
      <c r="G1987" s="189"/>
    </row>
    <row r="1988" spans="1:7" ht="30" customHeight="1" x14ac:dyDescent="0.25">
      <c r="A1988" s="54" t="s">
        <v>106</v>
      </c>
      <c r="B1988" s="59" t="s">
        <v>137</v>
      </c>
      <c r="C1988" s="397" t="s">
        <v>118</v>
      </c>
      <c r="D1988" s="65" t="s">
        <v>109</v>
      </c>
      <c r="E1988" s="59" t="s">
        <v>110</v>
      </c>
      <c r="F1988" s="59" t="s">
        <v>113</v>
      </c>
      <c r="G1988" s="65" t="s">
        <v>112</v>
      </c>
    </row>
    <row r="1989" spans="1:7" ht="15.95" customHeight="1" x14ac:dyDescent="0.25">
      <c r="A1989" s="11"/>
      <c r="B1989" s="553"/>
      <c r="C1989" s="459"/>
      <c r="D1989" s="553"/>
      <c r="E1989" s="65">
        <f>D1989</f>
        <v>0</v>
      </c>
      <c r="F1989" s="65">
        <f>G1984-E1989</f>
        <v>0</v>
      </c>
      <c r="G1989" s="403"/>
    </row>
    <row r="1990" spans="1:7" ht="17.25" customHeight="1" x14ac:dyDescent="0.25">
      <c r="A1990" s="11"/>
      <c r="B1990" s="552"/>
      <c r="C1990" s="459"/>
      <c r="D1990" s="66"/>
      <c r="E1990" s="65">
        <f>SUM(E1989,D1990)</f>
        <v>0</v>
      </c>
      <c r="F1990" s="65">
        <f>F1989-D1990</f>
        <v>0</v>
      </c>
      <c r="G1990" s="403"/>
    </row>
    <row r="1991" spans="1:7" ht="22.5" customHeight="1" x14ac:dyDescent="0.25">
      <c r="A1991" s="11"/>
      <c r="B1991" s="552"/>
      <c r="C1991" s="459"/>
      <c r="D1991" s="66"/>
      <c r="E1991" s="65">
        <f t="shared" ref="E1991" si="92">SUM(E1990,D1991)</f>
        <v>0</v>
      </c>
      <c r="F1991" s="65">
        <f t="shared" ref="F1991:F1994" si="93">F1990-D1991</f>
        <v>0</v>
      </c>
      <c r="G1991" s="403"/>
    </row>
    <row r="1992" spans="1:7" ht="15.95" customHeight="1" x14ac:dyDescent="0.25">
      <c r="A1992" s="11"/>
      <c r="B1992" s="552"/>
      <c r="C1992" s="459"/>
      <c r="D1992" s="66"/>
      <c r="E1992" s="65">
        <f>SUM(E1991,D1992)</f>
        <v>0</v>
      </c>
      <c r="F1992" s="65">
        <f>F1991-D1992</f>
        <v>0</v>
      </c>
      <c r="G1992" s="403"/>
    </row>
    <row r="1993" spans="1:7" ht="15.95" customHeight="1" x14ac:dyDescent="0.25">
      <c r="A1993" s="11"/>
      <c r="B1993" s="552"/>
      <c r="C1993" s="459"/>
      <c r="D1993" s="66"/>
      <c r="E1993" s="65">
        <f>SUM(E1992,D1993)</f>
        <v>0</v>
      </c>
      <c r="F1993" s="65">
        <f t="shared" si="93"/>
        <v>0</v>
      </c>
      <c r="G1993" s="403"/>
    </row>
    <row r="1994" spans="1:7" ht="15.95" customHeight="1" x14ac:dyDescent="0.25">
      <c r="A1994" s="11"/>
      <c r="B1994" s="552"/>
      <c r="C1994" s="459"/>
      <c r="D1994" s="66"/>
      <c r="E1994" s="65">
        <f t="shared" ref="E1994:E1996" si="94">SUM(E1993,D1994)</f>
        <v>0</v>
      </c>
      <c r="F1994" s="65">
        <f t="shared" si="93"/>
        <v>0</v>
      </c>
      <c r="G1994" s="403"/>
    </row>
    <row r="1995" spans="1:7" ht="15.95" customHeight="1" x14ac:dyDescent="0.25">
      <c r="A1995" s="11"/>
      <c r="B1995" s="552"/>
      <c r="C1995" s="459"/>
      <c r="D1995" s="66"/>
      <c r="E1995" s="65">
        <f t="shared" si="94"/>
        <v>0</v>
      </c>
      <c r="F1995" s="65">
        <f>F1994-D1995</f>
        <v>0</v>
      </c>
      <c r="G1995" s="403"/>
    </row>
    <row r="1996" spans="1:7" ht="15.95" customHeight="1" x14ac:dyDescent="0.25">
      <c r="A1996" s="11"/>
      <c r="B1996" s="552"/>
      <c r="C1996" s="459"/>
      <c r="D1996" s="66"/>
      <c r="E1996" s="65">
        <f t="shared" si="94"/>
        <v>0</v>
      </c>
      <c r="F1996" s="65">
        <f>F1992-D1996</f>
        <v>0</v>
      </c>
      <c r="G1996" s="403"/>
    </row>
    <row r="1997" spans="1:7" ht="15.95" customHeight="1" x14ac:dyDescent="0.25"/>
    <row r="1998" spans="1:7" ht="15.95" customHeight="1" x14ac:dyDescent="0.25">
      <c r="D1998" s="56"/>
      <c r="E1998" s="65" t="s">
        <v>116</v>
      </c>
      <c r="F1998" s="65" t="s">
        <v>117</v>
      </c>
    </row>
    <row r="1999" spans="1:7" ht="15.95" customHeight="1" x14ac:dyDescent="0.25">
      <c r="D1999" s="404">
        <f>C1985</f>
        <v>6384</v>
      </c>
      <c r="E1999" s="405">
        <f>G1984</f>
        <v>0</v>
      </c>
      <c r="F1999" s="405">
        <f>E1996</f>
        <v>0</v>
      </c>
    </row>
    <row r="2000" spans="1:7" x14ac:dyDescent="0.25">
      <c r="D2000" s="404">
        <f>C1984</f>
        <v>638</v>
      </c>
      <c r="E2000" s="405">
        <f>SUM(E1864,E1902,E1960,E1999)</f>
        <v>448800</v>
      </c>
      <c r="F2000" s="405">
        <f>SUM(F1864,F1902,F1960,F1999)</f>
        <v>9900</v>
      </c>
    </row>
    <row r="2001" spans="4:6" x14ac:dyDescent="0.25">
      <c r="D2001" s="404">
        <f>C1983</f>
        <v>63</v>
      </c>
      <c r="E2001" s="405">
        <f>SUM(E1810,E2000)</f>
        <v>448800</v>
      </c>
      <c r="F2001" s="405">
        <f>SUM(F1810,F2000)</f>
        <v>9900</v>
      </c>
    </row>
    <row r="2002" spans="4:6" x14ac:dyDescent="0.25">
      <c r="D2002" s="392"/>
      <c r="E2002" s="393"/>
      <c r="F2002" s="393"/>
    </row>
    <row r="2003" spans="4:6" x14ac:dyDescent="0.25">
      <c r="D2003" s="392"/>
      <c r="E2003" s="393"/>
      <c r="F2003" s="393"/>
    </row>
    <row r="2004" spans="4:6" x14ac:dyDescent="0.25">
      <c r="D2004" s="392"/>
      <c r="E2004" s="393"/>
      <c r="F2004" s="393"/>
    </row>
    <row r="2005" spans="4:6" x14ac:dyDescent="0.25">
      <c r="D2005" s="392"/>
      <c r="E2005" s="393"/>
      <c r="F2005" s="393"/>
    </row>
    <row r="2006" spans="4:6" x14ac:dyDescent="0.25">
      <c r="D2006" s="392"/>
      <c r="E2006" s="393"/>
      <c r="F2006" s="393"/>
    </row>
    <row r="2007" spans="4:6" x14ac:dyDescent="0.25">
      <c r="D2007" s="392"/>
      <c r="E2007" s="393"/>
      <c r="F2007" s="393"/>
    </row>
    <row r="2008" spans="4:6" x14ac:dyDescent="0.25">
      <c r="D2008" s="392"/>
      <c r="E2008" s="393"/>
      <c r="F2008" s="393"/>
    </row>
    <row r="2009" spans="4:6" x14ac:dyDescent="0.25">
      <c r="D2009" s="392"/>
      <c r="E2009" s="393"/>
      <c r="F2009" s="393"/>
    </row>
    <row r="2010" spans="4:6" x14ac:dyDescent="0.25">
      <c r="D2010" s="392"/>
      <c r="E2010" s="393"/>
      <c r="F2010" s="393"/>
    </row>
    <row r="2011" spans="4:6" x14ac:dyDescent="0.25">
      <c r="D2011" s="392"/>
      <c r="E2011" s="393"/>
      <c r="F2011" s="393"/>
    </row>
    <row r="2012" spans="4:6" x14ac:dyDescent="0.25">
      <c r="D2012" s="392"/>
      <c r="E2012" s="393"/>
      <c r="F2012" s="393"/>
    </row>
    <row r="2013" spans="4:6" x14ac:dyDescent="0.25">
      <c r="D2013" s="392"/>
      <c r="E2013" s="393"/>
      <c r="F2013" s="393"/>
    </row>
    <row r="2014" spans="4:6" x14ac:dyDescent="0.25">
      <c r="D2014" s="392"/>
      <c r="E2014" s="393"/>
      <c r="F2014" s="393"/>
    </row>
    <row r="2015" spans="4:6" x14ac:dyDescent="0.25">
      <c r="D2015" s="392"/>
      <c r="E2015" s="393"/>
      <c r="F2015" s="393"/>
    </row>
    <row r="2016" spans="4:6" x14ac:dyDescent="0.25">
      <c r="D2016" s="392"/>
      <c r="E2016" s="393"/>
      <c r="F2016" s="393"/>
    </row>
    <row r="2017" spans="4:6" x14ac:dyDescent="0.25">
      <c r="D2017" s="392"/>
      <c r="E2017" s="393"/>
      <c r="F2017" s="393"/>
    </row>
    <row r="2018" spans="4:6" x14ac:dyDescent="0.25">
      <c r="D2018" s="392"/>
      <c r="E2018" s="393"/>
      <c r="F2018" s="393"/>
    </row>
    <row r="2019" spans="4:6" x14ac:dyDescent="0.25">
      <c r="D2019" s="392"/>
      <c r="E2019" s="393"/>
      <c r="F2019" s="393"/>
    </row>
    <row r="2020" spans="4:6" x14ac:dyDescent="0.25">
      <c r="D2020" s="392"/>
      <c r="E2020" s="393"/>
      <c r="F2020" s="393"/>
    </row>
    <row r="2021" spans="4:6" x14ac:dyDescent="0.25">
      <c r="D2021" s="392"/>
      <c r="E2021" s="393"/>
      <c r="F2021" s="393"/>
    </row>
    <row r="2022" spans="4:6" x14ac:dyDescent="0.25">
      <c r="D2022" s="392"/>
      <c r="E2022" s="393"/>
      <c r="F2022" s="393"/>
    </row>
    <row r="2023" spans="4:6" x14ac:dyDescent="0.25">
      <c r="D2023" s="392"/>
      <c r="E2023" s="393"/>
      <c r="F2023" s="393"/>
    </row>
    <row r="2024" spans="4:6" x14ac:dyDescent="0.25">
      <c r="D2024" s="392"/>
      <c r="E2024" s="393"/>
      <c r="F2024" s="393"/>
    </row>
    <row r="2025" spans="4:6" x14ac:dyDescent="0.25">
      <c r="D2025" s="392"/>
      <c r="E2025" s="393"/>
      <c r="F2025" s="393"/>
    </row>
    <row r="2026" spans="4:6" x14ac:dyDescent="0.25">
      <c r="D2026" s="392"/>
      <c r="E2026" s="393"/>
      <c r="F2026" s="393"/>
    </row>
    <row r="2027" spans="4:6" x14ac:dyDescent="0.25">
      <c r="D2027" s="392"/>
      <c r="E2027" s="393"/>
      <c r="F2027" s="393"/>
    </row>
    <row r="2028" spans="4:6" x14ac:dyDescent="0.25">
      <c r="D2028" s="392"/>
      <c r="E2028" s="393"/>
      <c r="F2028" s="393"/>
    </row>
    <row r="2029" spans="4:6" x14ac:dyDescent="0.25">
      <c r="D2029" s="392"/>
      <c r="E2029" s="393"/>
      <c r="F2029" s="393"/>
    </row>
    <row r="2030" spans="4:6" x14ac:dyDescent="0.25">
      <c r="D2030" s="392"/>
      <c r="E2030" s="393"/>
      <c r="F2030" s="393"/>
    </row>
    <row r="2031" spans="4:6" x14ac:dyDescent="0.25">
      <c r="D2031" s="392"/>
      <c r="E2031" s="393"/>
      <c r="F2031" s="393"/>
    </row>
    <row r="2032" spans="4:6" x14ac:dyDescent="0.25">
      <c r="D2032" s="392"/>
      <c r="E2032" s="393"/>
      <c r="F2032" s="393"/>
    </row>
    <row r="2033" spans="1:7" x14ac:dyDescent="0.25">
      <c r="D2033" s="392"/>
      <c r="E2033" s="393"/>
      <c r="F2033" s="393"/>
    </row>
    <row r="2034" spans="1:7" x14ac:dyDescent="0.25">
      <c r="D2034" s="392"/>
      <c r="E2034" s="393"/>
      <c r="F2034" s="393"/>
    </row>
    <row r="2035" spans="1:7" x14ac:dyDescent="0.25">
      <c r="D2035" s="392"/>
      <c r="E2035" s="393"/>
      <c r="F2035" s="393"/>
    </row>
    <row r="2036" spans="1:7" x14ac:dyDescent="0.25">
      <c r="D2036" s="392"/>
      <c r="E2036" s="393"/>
      <c r="F2036" s="393"/>
    </row>
    <row r="2037" spans="1:7" s="312" customFormat="1" ht="15.95" customHeight="1" x14ac:dyDescent="0.25">
      <c r="A2037" s="381" t="s">
        <v>102</v>
      </c>
      <c r="B2037" s="411"/>
      <c r="C2037" s="369" t="str">
        <f>Budget!$A$140</f>
        <v>B</v>
      </c>
      <c r="D2037" s="189"/>
      <c r="E2037" s="383" t="s">
        <v>103</v>
      </c>
      <c r="F2037" s="384"/>
      <c r="G2037" s="190">
        <f>Budget!G167</f>
        <v>0</v>
      </c>
    </row>
    <row r="2038" spans="1:7" s="312" customFormat="1" ht="15.95" customHeight="1" x14ac:dyDescent="0.25">
      <c r="A2038" s="381" t="str">
        <f>Budget!$B$89</f>
        <v>CP</v>
      </c>
      <c r="B2038" s="411"/>
      <c r="C2038" s="369">
        <f>Budget!$B$166</f>
        <v>64</v>
      </c>
      <c r="D2038" s="189"/>
      <c r="E2038" s="383" t="s">
        <v>104</v>
      </c>
      <c r="F2038" s="384"/>
      <c r="G2038" s="190">
        <f>IF(CB!H167&gt;0,CB!H167,-CB!I167)</f>
        <v>0</v>
      </c>
    </row>
    <row r="2039" spans="1:7" s="312" customFormat="1" ht="15.95" customHeight="1" x14ac:dyDescent="0.25">
      <c r="A2039" s="381" t="str">
        <f>Budget!$C$89</f>
        <v>CD</v>
      </c>
      <c r="B2039" s="411"/>
      <c r="C2039" s="369">
        <f>Budget!$C$167</f>
        <v>647</v>
      </c>
      <c r="D2039" s="189"/>
      <c r="E2039" s="383" t="s">
        <v>105</v>
      </c>
      <c r="F2039" s="384"/>
      <c r="G2039" s="190">
        <f>SUM(G2037:G2038)</f>
        <v>0</v>
      </c>
    </row>
    <row r="2040" spans="1:7" s="312" customFormat="1" ht="15.95" customHeight="1" x14ac:dyDescent="0.25">
      <c r="A2040" s="381" t="str">
        <f>Budget!$D$89</f>
        <v>SC</v>
      </c>
      <c r="B2040" s="382"/>
      <c r="C2040" s="369">
        <f>Budget!D168</f>
        <v>0</v>
      </c>
      <c r="D2040" s="189"/>
      <c r="E2040" s="189"/>
      <c r="F2040" s="189"/>
      <c r="G2040" s="189"/>
    </row>
    <row r="2041" spans="1:7" s="312" customFormat="1" ht="15.95" customHeight="1" x14ac:dyDescent="0.25">
      <c r="A2041" s="359"/>
      <c r="B2041" s="189"/>
      <c r="C2041" s="373"/>
      <c r="D2041" s="189"/>
      <c r="E2041" s="189"/>
      <c r="F2041" s="189"/>
      <c r="G2041" s="189"/>
    </row>
    <row r="2042" spans="1:7" s="312" customFormat="1" ht="15.95" customHeight="1" x14ac:dyDescent="0.25">
      <c r="A2042" s="385" t="s">
        <v>246</v>
      </c>
      <c r="B2042" s="385"/>
      <c r="C2042" s="372" t="str">
        <f>Budget!D167</f>
        <v>Charges sur exercice antérieur</v>
      </c>
      <c r="D2042" s="385"/>
      <c r="E2042" s="385"/>
      <c r="F2042" s="189"/>
      <c r="G2042" s="189"/>
    </row>
    <row r="2043" spans="1:7" ht="30" customHeight="1" x14ac:dyDescent="0.25">
      <c r="A2043" s="54" t="s">
        <v>106</v>
      </c>
      <c r="B2043" s="59" t="s">
        <v>137</v>
      </c>
      <c r="C2043" s="397" t="s">
        <v>118</v>
      </c>
      <c r="D2043" s="65" t="s">
        <v>109</v>
      </c>
      <c r="E2043" s="59" t="s">
        <v>110</v>
      </c>
      <c r="F2043" s="59" t="s">
        <v>113</v>
      </c>
      <c r="G2043" s="65" t="s">
        <v>112</v>
      </c>
    </row>
    <row r="2044" spans="1:7" ht="15.95" customHeight="1" x14ac:dyDescent="0.25">
      <c r="A2044" s="552"/>
      <c r="B2044" s="552"/>
      <c r="C2044" s="459"/>
      <c r="D2044" s="66"/>
      <c r="E2044" s="65">
        <f>D2044</f>
        <v>0</v>
      </c>
      <c r="F2044" s="65">
        <f>G2039-E2044</f>
        <v>0</v>
      </c>
      <c r="G2044" s="403"/>
    </row>
    <row r="2045" spans="1:7" ht="15.95" customHeight="1" x14ac:dyDescent="0.25">
      <c r="A2045" s="552"/>
      <c r="B2045" s="552"/>
      <c r="C2045" s="459"/>
      <c r="D2045" s="66"/>
      <c r="E2045" s="65">
        <f>SUM(E2044,D2045)</f>
        <v>0</v>
      </c>
      <c r="F2045" s="65">
        <f>F2044-D2045</f>
        <v>0</v>
      </c>
      <c r="G2045" s="403"/>
    </row>
    <row r="2046" spans="1:7" ht="15.95" customHeight="1" x14ac:dyDescent="0.25">
      <c r="A2046" s="552"/>
      <c r="B2046" s="552"/>
      <c r="C2046" s="459"/>
      <c r="D2046" s="66"/>
      <c r="E2046" s="65">
        <f t="shared" ref="E2046:E2047" si="95">SUM(E2045,D2046)</f>
        <v>0</v>
      </c>
      <c r="F2046" s="65">
        <f t="shared" ref="F2046:F2047" si="96">F2045-D2046</f>
        <v>0</v>
      </c>
      <c r="G2046" s="403"/>
    </row>
    <row r="2047" spans="1:7" ht="15.95" customHeight="1" x14ac:dyDescent="0.25">
      <c r="A2047" s="552"/>
      <c r="B2047" s="552"/>
      <c r="C2047" s="459"/>
      <c r="D2047" s="66"/>
      <c r="E2047" s="65">
        <f t="shared" si="95"/>
        <v>0</v>
      </c>
      <c r="F2047" s="65">
        <f t="shared" si="96"/>
        <v>0</v>
      </c>
      <c r="G2047" s="403"/>
    </row>
    <row r="2048" spans="1:7" ht="15.95" customHeight="1" x14ac:dyDescent="0.25">
      <c r="A2048" s="552"/>
      <c r="B2048" s="552"/>
      <c r="C2048" s="459"/>
      <c r="D2048" s="66"/>
      <c r="E2048" s="65">
        <f t="shared" ref="E2048:E2052" si="97">SUM(E2047,D2048)</f>
        <v>0</v>
      </c>
      <c r="F2048" s="65">
        <f t="shared" ref="F2048:F2052" si="98">F2047-D2048</f>
        <v>0</v>
      </c>
      <c r="G2048" s="403"/>
    </row>
    <row r="2049" spans="1:7" ht="15.95" customHeight="1" x14ac:dyDescent="0.25">
      <c r="A2049" s="552"/>
      <c r="B2049" s="552"/>
      <c r="C2049" s="459"/>
      <c r="D2049" s="66"/>
      <c r="E2049" s="65">
        <f t="shared" si="97"/>
        <v>0</v>
      </c>
      <c r="F2049" s="65">
        <f t="shared" si="98"/>
        <v>0</v>
      </c>
      <c r="G2049" s="403"/>
    </row>
    <row r="2050" spans="1:7" ht="15.95" customHeight="1" x14ac:dyDescent="0.25">
      <c r="A2050" s="552"/>
      <c r="B2050" s="552"/>
      <c r="C2050" s="459"/>
      <c r="D2050" s="66"/>
      <c r="E2050" s="65">
        <f t="shared" si="97"/>
        <v>0</v>
      </c>
      <c r="F2050" s="65">
        <f t="shared" si="98"/>
        <v>0</v>
      </c>
      <c r="G2050" s="403"/>
    </row>
    <row r="2051" spans="1:7" ht="15.95" customHeight="1" x14ac:dyDescent="0.25">
      <c r="A2051" s="552"/>
      <c r="B2051" s="552"/>
      <c r="C2051" s="459"/>
      <c r="D2051" s="66"/>
      <c r="E2051" s="65">
        <f t="shared" si="97"/>
        <v>0</v>
      </c>
      <c r="F2051" s="65">
        <f t="shared" si="98"/>
        <v>0</v>
      </c>
      <c r="G2051" s="403"/>
    </row>
    <row r="2052" spans="1:7" ht="15.95" customHeight="1" x14ac:dyDescent="0.25">
      <c r="A2052" s="552"/>
      <c r="B2052" s="552"/>
      <c r="C2052" s="459"/>
      <c r="D2052" s="66"/>
      <c r="E2052" s="65">
        <f t="shared" si="97"/>
        <v>0</v>
      </c>
      <c r="F2052" s="65">
        <f t="shared" si="98"/>
        <v>0</v>
      </c>
      <c r="G2052" s="403"/>
    </row>
    <row r="2053" spans="1:7" ht="15.95" customHeight="1" x14ac:dyDescent="0.25"/>
    <row r="2054" spans="1:7" ht="15.95" customHeight="1" x14ac:dyDescent="0.25">
      <c r="D2054" s="56"/>
      <c r="E2054" s="65" t="s">
        <v>116</v>
      </c>
      <c r="F2054" s="65" t="s">
        <v>117</v>
      </c>
    </row>
    <row r="2055" spans="1:7" ht="15.95" customHeight="1" x14ac:dyDescent="0.25">
      <c r="D2055" s="404">
        <f>C2039</f>
        <v>647</v>
      </c>
      <c r="E2055" s="405">
        <f>G2039</f>
        <v>0</v>
      </c>
      <c r="F2055" s="405">
        <f>E2052</f>
        <v>0</v>
      </c>
    </row>
    <row r="2056" spans="1:7" ht="15.95" customHeight="1" x14ac:dyDescent="0.25">
      <c r="D2056" s="404">
        <f>C2038</f>
        <v>64</v>
      </c>
      <c r="E2056" s="405">
        <f>E2055</f>
        <v>0</v>
      </c>
      <c r="F2056" s="405">
        <f>F2055</f>
        <v>0</v>
      </c>
    </row>
    <row r="2057" spans="1:7" ht="15.95" customHeight="1" x14ac:dyDescent="0.25">
      <c r="D2057" s="409"/>
      <c r="E2057" s="393"/>
      <c r="F2057" s="393"/>
    </row>
    <row r="2058" spans="1:7" ht="15.95" customHeight="1" x14ac:dyDescent="0.25">
      <c r="D2058" s="409"/>
      <c r="E2058" s="393"/>
      <c r="F2058" s="393"/>
    </row>
    <row r="2059" spans="1:7" ht="15.95" customHeight="1" x14ac:dyDescent="0.25">
      <c r="D2059" s="409"/>
      <c r="E2059" s="393"/>
      <c r="F2059" s="393"/>
    </row>
    <row r="2060" spans="1:7" ht="15.95" customHeight="1" x14ac:dyDescent="0.25">
      <c r="D2060" s="409"/>
      <c r="E2060" s="393"/>
      <c r="F2060" s="393"/>
    </row>
    <row r="2061" spans="1:7" ht="15.95" customHeight="1" x14ac:dyDescent="0.25">
      <c r="D2061" s="409"/>
      <c r="E2061" s="393"/>
      <c r="F2061" s="393"/>
    </row>
    <row r="2062" spans="1:7" ht="15.95" customHeight="1" x14ac:dyDescent="0.25">
      <c r="D2062" s="409"/>
      <c r="E2062" s="393"/>
      <c r="F2062" s="393"/>
    </row>
    <row r="2063" spans="1:7" ht="15.95" customHeight="1" x14ac:dyDescent="0.25">
      <c r="D2063" s="409"/>
      <c r="E2063" s="393"/>
      <c r="F2063" s="393"/>
    </row>
    <row r="2064" spans="1:7" ht="15.95" customHeight="1" x14ac:dyDescent="0.25">
      <c r="D2064" s="409"/>
      <c r="E2064" s="393"/>
      <c r="F2064" s="393"/>
    </row>
    <row r="2065" spans="4:6" ht="15.95" customHeight="1" x14ac:dyDescent="0.25">
      <c r="D2065" s="409"/>
      <c r="E2065" s="393"/>
      <c r="F2065" s="393"/>
    </row>
    <row r="2066" spans="4:6" ht="15.95" customHeight="1" x14ac:dyDescent="0.25">
      <c r="D2066" s="409"/>
      <c r="E2066" s="393"/>
      <c r="F2066" s="393"/>
    </row>
    <row r="2067" spans="4:6" ht="15.95" customHeight="1" x14ac:dyDescent="0.25">
      <c r="D2067" s="409"/>
      <c r="E2067" s="393"/>
      <c r="F2067" s="393"/>
    </row>
    <row r="2068" spans="4:6" ht="15.95" customHeight="1" x14ac:dyDescent="0.25">
      <c r="D2068" s="409"/>
      <c r="E2068" s="393"/>
      <c r="F2068" s="393"/>
    </row>
    <row r="2069" spans="4:6" ht="15.95" customHeight="1" x14ac:dyDescent="0.25">
      <c r="D2069" s="409"/>
      <c r="E2069" s="393"/>
      <c r="F2069" s="393"/>
    </row>
    <row r="2070" spans="4:6" ht="15.95" customHeight="1" x14ac:dyDescent="0.25">
      <c r="D2070" s="409"/>
      <c r="E2070" s="393"/>
      <c r="F2070" s="393"/>
    </row>
    <row r="2071" spans="4:6" ht="15.95" customHeight="1" x14ac:dyDescent="0.25">
      <c r="D2071" s="409"/>
      <c r="E2071" s="393"/>
      <c r="F2071" s="393"/>
    </row>
    <row r="2072" spans="4:6" ht="15.95" customHeight="1" x14ac:dyDescent="0.25">
      <c r="D2072" s="409"/>
      <c r="E2072" s="393"/>
      <c r="F2072" s="393"/>
    </row>
    <row r="2073" spans="4:6" ht="15.95" customHeight="1" x14ac:dyDescent="0.25">
      <c r="D2073" s="409"/>
      <c r="E2073" s="393"/>
      <c r="F2073" s="393"/>
    </row>
    <row r="2074" spans="4:6" ht="15.95" customHeight="1" x14ac:dyDescent="0.25">
      <c r="D2074" s="409"/>
      <c r="E2074" s="393"/>
      <c r="F2074" s="393"/>
    </row>
    <row r="2075" spans="4:6" ht="15.95" customHeight="1" x14ac:dyDescent="0.25">
      <c r="D2075" s="409"/>
      <c r="E2075" s="393"/>
      <c r="F2075" s="393"/>
    </row>
    <row r="2076" spans="4:6" ht="15.95" customHeight="1" x14ac:dyDescent="0.25">
      <c r="D2076" s="409"/>
      <c r="E2076" s="393"/>
      <c r="F2076" s="393"/>
    </row>
    <row r="2077" spans="4:6" ht="15.95" customHeight="1" x14ac:dyDescent="0.25">
      <c r="D2077" s="409"/>
      <c r="E2077" s="393"/>
      <c r="F2077" s="393"/>
    </row>
    <row r="2078" spans="4:6" ht="15.95" customHeight="1" x14ac:dyDescent="0.25">
      <c r="D2078" s="409"/>
      <c r="E2078" s="393"/>
      <c r="F2078" s="393"/>
    </row>
    <row r="2079" spans="4:6" ht="15.95" customHeight="1" x14ac:dyDescent="0.25">
      <c r="D2079" s="409"/>
      <c r="E2079" s="393"/>
      <c r="F2079" s="393"/>
    </row>
    <row r="2080" spans="4:6" ht="15.95" customHeight="1" x14ac:dyDescent="0.25">
      <c r="D2080" s="409"/>
      <c r="E2080" s="393"/>
      <c r="F2080" s="393"/>
    </row>
    <row r="2081" spans="1:7" ht="15.95" customHeight="1" x14ac:dyDescent="0.25">
      <c r="D2081" s="409"/>
      <c r="E2081" s="393"/>
      <c r="F2081" s="393"/>
    </row>
    <row r="2082" spans="1:7" ht="15.95" customHeight="1" x14ac:dyDescent="0.25">
      <c r="D2082" s="409"/>
      <c r="E2082" s="393"/>
      <c r="F2082" s="393"/>
    </row>
    <row r="2083" spans="1:7" s="312" customFormat="1" ht="15.95" customHeight="1" x14ac:dyDescent="0.25">
      <c r="A2083" s="381" t="s">
        <v>102</v>
      </c>
      <c r="B2083" s="411"/>
      <c r="C2083" s="369" t="str">
        <f>Budget!$A$140</f>
        <v>B</v>
      </c>
      <c r="D2083" s="189"/>
      <c r="E2083" s="383" t="s">
        <v>103</v>
      </c>
      <c r="F2083" s="384"/>
      <c r="G2083" s="190">
        <f>Budget!F171</f>
        <v>0</v>
      </c>
    </row>
    <row r="2084" spans="1:7" s="312" customFormat="1" ht="15.95" customHeight="1" x14ac:dyDescent="0.25">
      <c r="A2084" s="381" t="str">
        <f>Budget!$B$89</f>
        <v>CP</v>
      </c>
      <c r="B2084" s="411"/>
      <c r="C2084" s="369">
        <f>Budget!$B$169</f>
        <v>65</v>
      </c>
      <c r="D2084" s="189"/>
      <c r="E2084" s="383" t="s">
        <v>104</v>
      </c>
      <c r="F2084" s="384"/>
      <c r="G2084" s="190">
        <f>IF(CB!H171&gt;0,CB!H171,-CB!I171)</f>
        <v>0</v>
      </c>
    </row>
    <row r="2085" spans="1:7" s="312" customFormat="1" ht="15.95" customHeight="1" x14ac:dyDescent="0.25">
      <c r="A2085" s="381" t="str">
        <f>Budget!$C$89</f>
        <v>CD</v>
      </c>
      <c r="B2085" s="411"/>
      <c r="C2085" s="369">
        <f>Budget!$C$170</f>
        <v>650</v>
      </c>
      <c r="D2085" s="189"/>
      <c r="E2085" s="383" t="s">
        <v>105</v>
      </c>
      <c r="F2085" s="384"/>
      <c r="G2085" s="190">
        <f>SUM(G2083:G2084)</f>
        <v>0</v>
      </c>
    </row>
    <row r="2086" spans="1:7" s="312" customFormat="1" ht="15.95" customHeight="1" x14ac:dyDescent="0.25">
      <c r="A2086" s="381" t="str">
        <f>Budget!$D$89</f>
        <v>SC</v>
      </c>
      <c r="B2086" s="382"/>
      <c r="C2086" s="369">
        <f>Budget!D171</f>
        <v>6501</v>
      </c>
      <c r="D2086" s="189"/>
      <c r="E2086" s="189"/>
      <c r="F2086" s="189"/>
      <c r="G2086" s="189"/>
    </row>
    <row r="2087" spans="1:7" s="312" customFormat="1" ht="15.95" customHeight="1" x14ac:dyDescent="0.25">
      <c r="A2087" s="359"/>
      <c r="B2087" s="189"/>
      <c r="C2087" s="373"/>
      <c r="D2087" s="189"/>
      <c r="E2087" s="189"/>
      <c r="F2087" s="189"/>
      <c r="G2087" s="189"/>
    </row>
    <row r="2088" spans="1:7" s="312" customFormat="1" ht="15.95" customHeight="1" x14ac:dyDescent="0.25">
      <c r="A2088" s="385" t="s">
        <v>246</v>
      </c>
      <c r="B2088" s="357"/>
      <c r="C2088" s="372" t="str">
        <f>Budget!E171</f>
        <v>Traitement et salaire du personnel de soutien</v>
      </c>
      <c r="D2088" s="357"/>
      <c r="E2088" s="357"/>
      <c r="F2088" s="189"/>
      <c r="G2088" s="189"/>
    </row>
    <row r="2089" spans="1:7" ht="30" customHeight="1" x14ac:dyDescent="0.25">
      <c r="A2089" s="54" t="s">
        <v>106</v>
      </c>
      <c r="B2089" s="59" t="s">
        <v>137</v>
      </c>
      <c r="C2089" s="397" t="s">
        <v>118</v>
      </c>
      <c r="D2089" s="65" t="s">
        <v>109</v>
      </c>
      <c r="E2089" s="59" t="s">
        <v>110</v>
      </c>
      <c r="F2089" s="59" t="s">
        <v>113</v>
      </c>
      <c r="G2089" s="65" t="s">
        <v>112</v>
      </c>
    </row>
    <row r="2090" spans="1:7" ht="15.95" customHeight="1" x14ac:dyDescent="0.25">
      <c r="A2090" s="11"/>
      <c r="B2090" s="552"/>
      <c r="C2090" s="459"/>
      <c r="D2090" s="66"/>
      <c r="E2090" s="65">
        <f>D2090</f>
        <v>0</v>
      </c>
      <c r="F2090" s="65">
        <f>G2085-E2090</f>
        <v>0</v>
      </c>
      <c r="G2090" s="403"/>
    </row>
    <row r="2091" spans="1:7" ht="15.75" customHeight="1" x14ac:dyDescent="0.25">
      <c r="A2091" s="552"/>
      <c r="B2091" s="552"/>
      <c r="C2091" s="459"/>
      <c r="D2091" s="66"/>
      <c r="E2091" s="65">
        <f>SUM(E2090,D2091)</f>
        <v>0</v>
      </c>
      <c r="F2091" s="65">
        <f>F2090-D2091</f>
        <v>0</v>
      </c>
      <c r="G2091" s="403"/>
    </row>
    <row r="2092" spans="1:7" ht="15.95" customHeight="1" x14ac:dyDescent="0.25">
      <c r="A2092" s="11"/>
      <c r="B2092" s="552"/>
      <c r="C2092" s="459"/>
      <c r="D2092" s="66"/>
      <c r="E2092" s="65">
        <f>SUM(E2091,D2092)</f>
        <v>0</v>
      </c>
      <c r="F2092" s="65">
        <f>F2091-D2092</f>
        <v>0</v>
      </c>
      <c r="G2092" s="403"/>
    </row>
    <row r="2093" spans="1:7" ht="15.95" customHeight="1" x14ac:dyDescent="0.25">
      <c r="A2093" s="552"/>
      <c r="B2093" s="552"/>
      <c r="C2093" s="459"/>
      <c r="D2093" s="66"/>
      <c r="E2093" s="65">
        <f>SUM(E2092,D2093)</f>
        <v>0</v>
      </c>
      <c r="F2093" s="65">
        <f>F2092-D2093</f>
        <v>0</v>
      </c>
      <c r="G2093" s="403"/>
    </row>
    <row r="2094" spans="1:7" ht="15.95" customHeight="1" x14ac:dyDescent="0.25">
      <c r="A2094" s="11"/>
      <c r="B2094" s="552"/>
      <c r="C2094" s="459"/>
      <c r="D2094" s="66"/>
      <c r="E2094" s="65">
        <f>SUM(E2093,D2094)</f>
        <v>0</v>
      </c>
      <c r="F2094" s="65">
        <f t="shared" ref="F2094" si="99">F2093-D2094</f>
        <v>0</v>
      </c>
      <c r="G2094" s="403"/>
    </row>
    <row r="2095" spans="1:7" ht="15.95" customHeight="1" x14ac:dyDescent="0.25">
      <c r="A2095" s="11"/>
      <c r="B2095" s="552"/>
      <c r="C2095" s="459"/>
      <c r="D2095" s="66"/>
      <c r="E2095" s="65">
        <f t="shared" ref="E2095:E2105" si="100">SUM(E2094,D2095)</f>
        <v>0</v>
      </c>
      <c r="F2095" s="65">
        <f t="shared" ref="F2095:F2105" si="101">F2094-D2095</f>
        <v>0</v>
      </c>
      <c r="G2095" s="403"/>
    </row>
    <row r="2096" spans="1:7" ht="15.95" customHeight="1" x14ac:dyDescent="0.25">
      <c r="A2096" s="11"/>
      <c r="B2096" s="552"/>
      <c r="C2096" s="459"/>
      <c r="D2096" s="66"/>
      <c r="E2096" s="65">
        <f t="shared" si="100"/>
        <v>0</v>
      </c>
      <c r="F2096" s="65">
        <f t="shared" si="101"/>
        <v>0</v>
      </c>
      <c r="G2096" s="403"/>
    </row>
    <row r="2097" spans="1:7" ht="15.95" customHeight="1" x14ac:dyDescent="0.25">
      <c r="A2097" s="11"/>
      <c r="B2097" s="552"/>
      <c r="C2097" s="459"/>
      <c r="D2097" s="66"/>
      <c r="E2097" s="65">
        <f t="shared" si="100"/>
        <v>0</v>
      </c>
      <c r="F2097" s="65">
        <f t="shared" si="101"/>
        <v>0</v>
      </c>
      <c r="G2097" s="403"/>
    </row>
    <row r="2098" spans="1:7" ht="15.95" customHeight="1" x14ac:dyDescent="0.25">
      <c r="A2098" s="11"/>
      <c r="B2098" s="552"/>
      <c r="C2098" s="459"/>
      <c r="D2098" s="66"/>
      <c r="E2098" s="65">
        <f t="shared" si="100"/>
        <v>0</v>
      </c>
      <c r="F2098" s="65">
        <f t="shared" si="101"/>
        <v>0</v>
      </c>
      <c r="G2098" s="403"/>
    </row>
    <row r="2099" spans="1:7" ht="15.95" customHeight="1" x14ac:dyDescent="0.25">
      <c r="A2099" s="11"/>
      <c r="B2099" s="552"/>
      <c r="C2099" s="459"/>
      <c r="D2099" s="66"/>
      <c r="E2099" s="65">
        <f t="shared" si="100"/>
        <v>0</v>
      </c>
      <c r="F2099" s="65">
        <f t="shared" si="101"/>
        <v>0</v>
      </c>
      <c r="G2099" s="403"/>
    </row>
    <row r="2100" spans="1:7" ht="15.95" customHeight="1" x14ac:dyDescent="0.25">
      <c r="A2100" s="11"/>
      <c r="B2100" s="552"/>
      <c r="C2100" s="459"/>
      <c r="D2100" s="66"/>
      <c r="E2100" s="65">
        <f t="shared" si="100"/>
        <v>0</v>
      </c>
      <c r="F2100" s="65">
        <f t="shared" si="101"/>
        <v>0</v>
      </c>
      <c r="G2100" s="403"/>
    </row>
    <row r="2101" spans="1:7" ht="15.95" customHeight="1" x14ac:dyDescent="0.25">
      <c r="A2101" s="11"/>
      <c r="B2101" s="552"/>
      <c r="C2101" s="459"/>
      <c r="D2101" s="66"/>
      <c r="E2101" s="65">
        <f t="shared" si="100"/>
        <v>0</v>
      </c>
      <c r="F2101" s="65">
        <f t="shared" si="101"/>
        <v>0</v>
      </c>
      <c r="G2101" s="403"/>
    </row>
    <row r="2102" spans="1:7" ht="15.95" customHeight="1" x14ac:dyDescent="0.25">
      <c r="A2102" s="11"/>
      <c r="B2102" s="552"/>
      <c r="C2102" s="459"/>
      <c r="D2102" s="66"/>
      <c r="E2102" s="65">
        <f t="shared" si="100"/>
        <v>0</v>
      </c>
      <c r="F2102" s="65">
        <f t="shared" si="101"/>
        <v>0</v>
      </c>
      <c r="G2102" s="403"/>
    </row>
    <row r="2103" spans="1:7" ht="15.95" customHeight="1" x14ac:dyDescent="0.25">
      <c r="A2103" s="11"/>
      <c r="B2103" s="552"/>
      <c r="C2103" s="459"/>
      <c r="D2103" s="66"/>
      <c r="E2103" s="65">
        <f t="shared" si="100"/>
        <v>0</v>
      </c>
      <c r="F2103" s="65">
        <f t="shared" si="101"/>
        <v>0</v>
      </c>
      <c r="G2103" s="403"/>
    </row>
    <row r="2104" spans="1:7" ht="15.95" customHeight="1" x14ac:dyDescent="0.25">
      <c r="A2104" s="11"/>
      <c r="B2104" s="552"/>
      <c r="C2104" s="459"/>
      <c r="D2104" s="66"/>
      <c r="E2104" s="65">
        <f t="shared" si="100"/>
        <v>0</v>
      </c>
      <c r="F2104" s="65">
        <f t="shared" si="101"/>
        <v>0</v>
      </c>
      <c r="G2104" s="403"/>
    </row>
    <row r="2105" spans="1:7" ht="15.95" customHeight="1" x14ac:dyDescent="0.25">
      <c r="A2105" s="552"/>
      <c r="B2105" s="552"/>
      <c r="C2105" s="459"/>
      <c r="D2105" s="66"/>
      <c r="E2105" s="65">
        <f t="shared" si="100"/>
        <v>0</v>
      </c>
      <c r="F2105" s="65">
        <f t="shared" si="101"/>
        <v>0</v>
      </c>
      <c r="G2105" s="403"/>
    </row>
    <row r="2106" spans="1:7" ht="15.95" customHeight="1" x14ac:dyDescent="0.25"/>
    <row r="2107" spans="1:7" ht="15.95" customHeight="1" x14ac:dyDescent="0.25">
      <c r="D2107" s="56"/>
      <c r="E2107" s="65" t="s">
        <v>116</v>
      </c>
      <c r="F2107" s="65" t="s">
        <v>117</v>
      </c>
    </row>
    <row r="2108" spans="1:7" ht="15.95" customHeight="1" x14ac:dyDescent="0.25">
      <c r="D2108" s="404">
        <f>C2086</f>
        <v>6501</v>
      </c>
      <c r="E2108" s="405">
        <f>G2085</f>
        <v>0</v>
      </c>
      <c r="F2108" s="405">
        <f>E2105</f>
        <v>0</v>
      </c>
    </row>
    <row r="2109" spans="1:7" ht="15.95" customHeight="1" x14ac:dyDescent="0.25">
      <c r="D2109" s="409"/>
      <c r="E2109" s="393"/>
      <c r="F2109" s="393"/>
    </row>
    <row r="2110" spans="1:7" ht="15.95" customHeight="1" x14ac:dyDescent="0.25">
      <c r="D2110" s="409"/>
      <c r="E2110" s="393"/>
      <c r="F2110" s="393"/>
    </row>
    <row r="2111" spans="1:7" ht="15.95" customHeight="1" x14ac:dyDescent="0.25">
      <c r="D2111" s="409"/>
      <c r="E2111" s="393"/>
      <c r="F2111" s="393"/>
    </row>
    <row r="2112" spans="1:7" ht="15.95" customHeight="1" x14ac:dyDescent="0.25">
      <c r="D2112" s="409"/>
      <c r="E2112" s="393"/>
      <c r="F2112" s="393"/>
    </row>
    <row r="2113" spans="4:6" ht="15.95" customHeight="1" x14ac:dyDescent="0.25">
      <c r="D2113" s="409"/>
      <c r="E2113" s="393"/>
      <c r="F2113" s="393"/>
    </row>
    <row r="2114" spans="4:6" ht="15.95" customHeight="1" x14ac:dyDescent="0.25">
      <c r="D2114" s="409"/>
      <c r="E2114" s="393"/>
      <c r="F2114" s="393"/>
    </row>
    <row r="2115" spans="4:6" ht="15.95" customHeight="1" x14ac:dyDescent="0.25">
      <c r="D2115" s="409"/>
      <c r="E2115" s="393"/>
      <c r="F2115" s="393"/>
    </row>
    <row r="2116" spans="4:6" ht="15.95" customHeight="1" x14ac:dyDescent="0.25">
      <c r="D2116" s="409"/>
      <c r="E2116" s="393"/>
      <c r="F2116" s="393"/>
    </row>
    <row r="2117" spans="4:6" ht="15.95" customHeight="1" x14ac:dyDescent="0.25">
      <c r="D2117" s="409"/>
      <c r="E2117" s="393"/>
      <c r="F2117" s="393"/>
    </row>
    <row r="2118" spans="4:6" ht="15.95" customHeight="1" x14ac:dyDescent="0.25">
      <c r="D2118" s="409"/>
      <c r="E2118" s="393"/>
      <c r="F2118" s="393"/>
    </row>
    <row r="2119" spans="4:6" ht="15.95" customHeight="1" x14ac:dyDescent="0.25">
      <c r="D2119" s="409"/>
      <c r="E2119" s="393"/>
      <c r="F2119" s="393"/>
    </row>
    <row r="2120" spans="4:6" ht="15.95" customHeight="1" x14ac:dyDescent="0.25">
      <c r="D2120" s="409"/>
      <c r="E2120" s="393"/>
      <c r="F2120" s="393"/>
    </row>
    <row r="2121" spans="4:6" ht="15.95" customHeight="1" x14ac:dyDescent="0.25">
      <c r="D2121" s="409"/>
      <c r="E2121" s="393"/>
      <c r="F2121" s="393"/>
    </row>
    <row r="2122" spans="4:6" ht="15.95" customHeight="1" x14ac:dyDescent="0.25">
      <c r="D2122" s="409"/>
      <c r="E2122" s="393"/>
      <c r="F2122" s="393"/>
    </row>
    <row r="2123" spans="4:6" ht="15.95" customHeight="1" x14ac:dyDescent="0.25">
      <c r="D2123" s="409"/>
      <c r="E2123" s="393"/>
      <c r="F2123" s="393"/>
    </row>
    <row r="2124" spans="4:6" ht="15.95" customHeight="1" x14ac:dyDescent="0.25">
      <c r="D2124" s="409"/>
      <c r="E2124" s="393"/>
      <c r="F2124" s="393"/>
    </row>
    <row r="2125" spans="4:6" ht="15.95" customHeight="1" x14ac:dyDescent="0.25">
      <c r="D2125" s="409"/>
      <c r="E2125" s="393"/>
      <c r="F2125" s="393"/>
    </row>
    <row r="2126" spans="4:6" ht="15.95" customHeight="1" x14ac:dyDescent="0.25">
      <c r="D2126" s="409"/>
      <c r="E2126" s="393"/>
      <c r="F2126" s="393"/>
    </row>
    <row r="2127" spans="4:6" ht="15.95" customHeight="1" x14ac:dyDescent="0.25">
      <c r="D2127" s="409"/>
      <c r="E2127" s="393"/>
      <c r="F2127" s="393"/>
    </row>
    <row r="2128" spans="4:6" ht="15.95" customHeight="1" x14ac:dyDescent="0.25">
      <c r="D2128" s="409"/>
      <c r="E2128" s="393"/>
      <c r="F2128" s="393"/>
    </row>
    <row r="2129" spans="1:7" x14ac:dyDescent="0.25">
      <c r="D2129" s="392"/>
      <c r="E2129" s="393"/>
      <c r="F2129" s="393"/>
    </row>
    <row r="2130" spans="1:7" s="312" customFormat="1" ht="15.95" customHeight="1" x14ac:dyDescent="0.25">
      <c r="A2130" s="381" t="s">
        <v>102</v>
      </c>
      <c r="B2130" s="411"/>
      <c r="C2130" s="369" t="str">
        <f>Budget!$A$140</f>
        <v>B</v>
      </c>
      <c r="D2130" s="189"/>
      <c r="E2130" s="383" t="s">
        <v>103</v>
      </c>
      <c r="F2130" s="384"/>
      <c r="G2130" s="190">
        <f>Budget!F172</f>
        <v>749000</v>
      </c>
    </row>
    <row r="2131" spans="1:7" s="312" customFormat="1" ht="15.95" customHeight="1" x14ac:dyDescent="0.25">
      <c r="A2131" s="381" t="str">
        <f>Budget!$B$89</f>
        <v>CP</v>
      </c>
      <c r="B2131" s="411"/>
      <c r="C2131" s="369">
        <f>Budget!$B$169</f>
        <v>65</v>
      </c>
      <c r="D2131" s="189"/>
      <c r="E2131" s="383" t="s">
        <v>104</v>
      </c>
      <c r="F2131" s="384"/>
      <c r="G2131" s="190">
        <f>IF(CB!H172&gt;0,CB!H172,-CB!I172)</f>
        <v>0</v>
      </c>
    </row>
    <row r="2132" spans="1:7" s="312" customFormat="1" ht="15.95" customHeight="1" x14ac:dyDescent="0.25">
      <c r="A2132" s="381" t="str">
        <f>Budget!$C$89</f>
        <v>CD</v>
      </c>
      <c r="B2132" s="411"/>
      <c r="C2132" s="369">
        <f>Budget!$C$170</f>
        <v>650</v>
      </c>
      <c r="D2132" s="189"/>
      <c r="E2132" s="383" t="s">
        <v>105</v>
      </c>
      <c r="F2132" s="384"/>
      <c r="G2132" s="190">
        <f>SUM(G2130:G2131)</f>
        <v>749000</v>
      </c>
    </row>
    <row r="2133" spans="1:7" s="312" customFormat="1" ht="15.95" customHeight="1" x14ac:dyDescent="0.25">
      <c r="A2133" s="381" t="str">
        <f>Budget!$D$89</f>
        <v>SC</v>
      </c>
      <c r="B2133" s="382"/>
      <c r="C2133" s="369">
        <f>Budget!D172</f>
        <v>6504</v>
      </c>
      <c r="D2133" s="189"/>
      <c r="E2133" s="189"/>
      <c r="F2133" s="189"/>
      <c r="G2133" s="189"/>
    </row>
    <row r="2134" spans="1:7" s="312" customFormat="1" ht="15.95" customHeight="1" x14ac:dyDescent="0.25">
      <c r="A2134" s="359"/>
      <c r="B2134" s="189"/>
      <c r="C2134" s="373"/>
      <c r="D2134" s="189"/>
      <c r="E2134" s="189"/>
      <c r="F2134" s="189"/>
      <c r="G2134" s="189"/>
    </row>
    <row r="2135" spans="1:7" s="312" customFormat="1" ht="15.95" customHeight="1" x14ac:dyDescent="0.25">
      <c r="A2135" s="385" t="s">
        <v>246</v>
      </c>
      <c r="B2135" s="385"/>
      <c r="C2135" s="372" t="str">
        <f>Budget!E172</f>
        <v xml:space="preserve">Indemnités et primes du personnel administratif </v>
      </c>
      <c r="D2135" s="385"/>
      <c r="E2135" s="385"/>
      <c r="F2135" s="189"/>
      <c r="G2135" s="189"/>
    </row>
    <row r="2136" spans="1:7" ht="30" customHeight="1" x14ac:dyDescent="0.25">
      <c r="A2136" s="54" t="s">
        <v>106</v>
      </c>
      <c r="B2136" s="59" t="s">
        <v>137</v>
      </c>
      <c r="C2136" s="422" t="s">
        <v>118</v>
      </c>
      <c r="D2136" s="65" t="s">
        <v>109</v>
      </c>
      <c r="E2136" s="59" t="s">
        <v>110</v>
      </c>
      <c r="F2136" s="59" t="s">
        <v>113</v>
      </c>
      <c r="G2136" s="65" t="s">
        <v>112</v>
      </c>
    </row>
    <row r="2137" spans="1:7" ht="15.95" customHeight="1" x14ac:dyDescent="0.25">
      <c r="A2137" s="11"/>
      <c r="B2137" s="553"/>
      <c r="C2137" s="459" t="s">
        <v>270</v>
      </c>
      <c r="D2137" s="553"/>
      <c r="E2137" s="65">
        <f>D2137</f>
        <v>0</v>
      </c>
      <c r="F2137" s="65">
        <f>G2132-E2137</f>
        <v>749000</v>
      </c>
      <c r="G2137" s="403"/>
    </row>
    <row r="2138" spans="1:7" ht="15.95" customHeight="1" x14ac:dyDescent="0.25">
      <c r="A2138" s="11"/>
      <c r="B2138" s="552"/>
      <c r="C2138" s="555" t="s">
        <v>271</v>
      </c>
      <c r="D2138" s="553"/>
      <c r="E2138" s="65">
        <f>SUM(E2137,D2138)</f>
        <v>0</v>
      </c>
      <c r="F2138" s="65">
        <f>F2137-D2138</f>
        <v>749000</v>
      </c>
      <c r="G2138" s="403"/>
    </row>
    <row r="2139" spans="1:7" ht="15.95" customHeight="1" x14ac:dyDescent="0.25">
      <c r="A2139" s="11"/>
      <c r="B2139" s="552"/>
      <c r="C2139" s="555" t="s">
        <v>272</v>
      </c>
      <c r="D2139" s="66"/>
      <c r="E2139" s="65">
        <f t="shared" ref="E2139:E2148" si="102">SUM(E2138,D2139)</f>
        <v>0</v>
      </c>
      <c r="F2139" s="65">
        <f t="shared" ref="F2139:F2148" si="103">F2138-D2139</f>
        <v>749000</v>
      </c>
      <c r="G2139" s="403"/>
    </row>
    <row r="2140" spans="1:7" ht="15.95" customHeight="1" x14ac:dyDescent="0.25">
      <c r="A2140" s="11"/>
      <c r="B2140" s="552"/>
      <c r="C2140" s="555" t="s">
        <v>273</v>
      </c>
      <c r="D2140" s="66"/>
      <c r="E2140" s="65">
        <f t="shared" si="102"/>
        <v>0</v>
      </c>
      <c r="F2140" s="65">
        <f t="shared" si="103"/>
        <v>749000</v>
      </c>
      <c r="G2140" s="403"/>
    </row>
    <row r="2141" spans="1:7" ht="15.95" customHeight="1" x14ac:dyDescent="0.25">
      <c r="A2141" s="11"/>
      <c r="B2141" s="552"/>
      <c r="C2141" s="555" t="s">
        <v>274</v>
      </c>
      <c r="D2141" s="66"/>
      <c r="E2141" s="65">
        <f t="shared" si="102"/>
        <v>0</v>
      </c>
      <c r="F2141" s="65">
        <f t="shared" si="103"/>
        <v>749000</v>
      </c>
      <c r="G2141" s="403"/>
    </row>
    <row r="2142" spans="1:7" ht="15.95" customHeight="1" x14ac:dyDescent="0.25">
      <c r="A2142" s="11"/>
      <c r="B2142" s="552"/>
      <c r="C2142" s="555" t="s">
        <v>275</v>
      </c>
      <c r="D2142" s="66"/>
      <c r="E2142" s="65">
        <f t="shared" si="102"/>
        <v>0</v>
      </c>
      <c r="F2142" s="65">
        <f t="shared" si="103"/>
        <v>749000</v>
      </c>
      <c r="G2142" s="403"/>
    </row>
    <row r="2143" spans="1:7" ht="15.95" customHeight="1" x14ac:dyDescent="0.25">
      <c r="A2143" s="11"/>
      <c r="B2143" s="552"/>
      <c r="C2143" s="555" t="s">
        <v>276</v>
      </c>
      <c r="D2143" s="66"/>
      <c r="E2143" s="65">
        <f t="shared" si="102"/>
        <v>0</v>
      </c>
      <c r="F2143" s="65">
        <f t="shared" si="103"/>
        <v>749000</v>
      </c>
      <c r="G2143" s="403"/>
    </row>
    <row r="2144" spans="1:7" ht="15.95" customHeight="1" x14ac:dyDescent="0.25">
      <c r="A2144" s="11"/>
      <c r="B2144" s="552"/>
      <c r="C2144" s="555" t="s">
        <v>277</v>
      </c>
      <c r="D2144" s="66"/>
      <c r="E2144" s="65">
        <f t="shared" si="102"/>
        <v>0</v>
      </c>
      <c r="F2144" s="65">
        <f t="shared" si="103"/>
        <v>749000</v>
      </c>
      <c r="G2144" s="403"/>
    </row>
    <row r="2145" spans="1:7" ht="15.95" customHeight="1" x14ac:dyDescent="0.25">
      <c r="A2145" s="11"/>
      <c r="B2145" s="552"/>
      <c r="C2145" s="555" t="s">
        <v>278</v>
      </c>
      <c r="D2145" s="66"/>
      <c r="E2145" s="65">
        <f t="shared" si="102"/>
        <v>0</v>
      </c>
      <c r="F2145" s="65">
        <f t="shared" si="103"/>
        <v>749000</v>
      </c>
      <c r="G2145" s="403"/>
    </row>
    <row r="2146" spans="1:7" ht="15.95" customHeight="1" x14ac:dyDescent="0.25">
      <c r="A2146" s="552"/>
      <c r="B2146" s="552"/>
      <c r="C2146" s="555" t="s">
        <v>279</v>
      </c>
      <c r="D2146" s="66"/>
      <c r="E2146" s="65">
        <f t="shared" si="102"/>
        <v>0</v>
      </c>
      <c r="F2146" s="65">
        <f t="shared" si="103"/>
        <v>749000</v>
      </c>
      <c r="G2146" s="403"/>
    </row>
    <row r="2147" spans="1:7" ht="15.95" customHeight="1" x14ac:dyDescent="0.25">
      <c r="A2147" s="552"/>
      <c r="B2147" s="552"/>
      <c r="C2147" s="555" t="s">
        <v>280</v>
      </c>
      <c r="D2147" s="66"/>
      <c r="E2147" s="65">
        <f t="shared" si="102"/>
        <v>0</v>
      </c>
      <c r="F2147" s="65">
        <f t="shared" si="103"/>
        <v>749000</v>
      </c>
      <c r="G2147" s="403"/>
    </row>
    <row r="2148" spans="1:7" ht="15.95" customHeight="1" x14ac:dyDescent="0.25">
      <c r="A2148" s="552"/>
      <c r="B2148" s="552"/>
      <c r="C2148" s="555" t="s">
        <v>281</v>
      </c>
      <c r="D2148" s="66"/>
      <c r="E2148" s="65">
        <f t="shared" si="102"/>
        <v>0</v>
      </c>
      <c r="F2148" s="65">
        <f t="shared" si="103"/>
        <v>749000</v>
      </c>
      <c r="G2148" s="403"/>
    </row>
    <row r="2149" spans="1:7" ht="15.95" customHeight="1" x14ac:dyDescent="0.25"/>
    <row r="2150" spans="1:7" ht="15.95" customHeight="1" x14ac:dyDescent="0.25">
      <c r="D2150" s="56"/>
      <c r="E2150" s="65" t="s">
        <v>116</v>
      </c>
      <c r="F2150" s="65" t="s">
        <v>117</v>
      </c>
    </row>
    <row r="2151" spans="1:7" ht="15.95" customHeight="1" x14ac:dyDescent="0.25">
      <c r="D2151" s="404">
        <f>C2133</f>
        <v>6504</v>
      </c>
      <c r="E2151" s="405">
        <f>G2132</f>
        <v>749000</v>
      </c>
      <c r="F2151" s="405">
        <f>E2148</f>
        <v>0</v>
      </c>
    </row>
    <row r="2152" spans="1:7" ht="15.95" customHeight="1" x14ac:dyDescent="0.25">
      <c r="D2152" s="409"/>
      <c r="E2152" s="393"/>
      <c r="F2152" s="393"/>
    </row>
    <row r="2153" spans="1:7" ht="15.95" customHeight="1" x14ac:dyDescent="0.25">
      <c r="D2153" s="409"/>
      <c r="E2153" s="393"/>
      <c r="F2153" s="393"/>
    </row>
    <row r="2154" spans="1:7" ht="15.95" customHeight="1" x14ac:dyDescent="0.25">
      <c r="D2154" s="409"/>
      <c r="E2154" s="393"/>
      <c r="F2154" s="393"/>
    </row>
    <row r="2155" spans="1:7" ht="15.95" customHeight="1" x14ac:dyDescent="0.25">
      <c r="D2155" s="409"/>
      <c r="E2155" s="393"/>
      <c r="F2155" s="393"/>
    </row>
    <row r="2156" spans="1:7" ht="15.95" customHeight="1" x14ac:dyDescent="0.25">
      <c r="D2156" s="409"/>
      <c r="E2156" s="393"/>
      <c r="F2156" s="393"/>
    </row>
    <row r="2157" spans="1:7" ht="15.95" customHeight="1" x14ac:dyDescent="0.25">
      <c r="D2157" s="409"/>
      <c r="E2157" s="393"/>
      <c r="F2157" s="393"/>
    </row>
    <row r="2158" spans="1:7" ht="15.95" customHeight="1" x14ac:dyDescent="0.25">
      <c r="D2158" s="409"/>
      <c r="E2158" s="393"/>
      <c r="F2158" s="393"/>
    </row>
    <row r="2159" spans="1:7" ht="15.95" customHeight="1" x14ac:dyDescent="0.25">
      <c r="D2159" s="409"/>
      <c r="E2159" s="393"/>
      <c r="F2159" s="393"/>
    </row>
    <row r="2160" spans="1:7" ht="15.95" customHeight="1" x14ac:dyDescent="0.25">
      <c r="D2160" s="409"/>
      <c r="E2160" s="393"/>
      <c r="F2160" s="393"/>
    </row>
    <row r="2161" spans="1:7" ht="15.95" customHeight="1" x14ac:dyDescent="0.25">
      <c r="D2161" s="409"/>
      <c r="E2161" s="393"/>
      <c r="F2161" s="393"/>
    </row>
    <row r="2162" spans="1:7" ht="15.95" customHeight="1" x14ac:dyDescent="0.25">
      <c r="D2162" s="409"/>
      <c r="E2162" s="393"/>
      <c r="F2162" s="393"/>
    </row>
    <row r="2163" spans="1:7" ht="15.95" customHeight="1" x14ac:dyDescent="0.25">
      <c r="D2163" s="409"/>
      <c r="E2163" s="393"/>
      <c r="F2163" s="393"/>
    </row>
    <row r="2164" spans="1:7" ht="15.95" customHeight="1" x14ac:dyDescent="0.25">
      <c r="D2164" s="409"/>
      <c r="E2164" s="393"/>
      <c r="F2164" s="393"/>
    </row>
    <row r="2165" spans="1:7" ht="15.95" customHeight="1" x14ac:dyDescent="0.25">
      <c r="D2165" s="409"/>
      <c r="E2165" s="393"/>
      <c r="F2165" s="393"/>
    </row>
    <row r="2166" spans="1:7" ht="15.95" customHeight="1" x14ac:dyDescent="0.25">
      <c r="D2166" s="409"/>
      <c r="E2166" s="393"/>
      <c r="F2166" s="393"/>
    </row>
    <row r="2167" spans="1:7" ht="15.95" customHeight="1" x14ac:dyDescent="0.25">
      <c r="D2167" s="409"/>
      <c r="E2167" s="393"/>
      <c r="F2167" s="393"/>
    </row>
    <row r="2168" spans="1:7" ht="15.95" customHeight="1" x14ac:dyDescent="0.25">
      <c r="D2168" s="409"/>
      <c r="E2168" s="393"/>
      <c r="F2168" s="393"/>
    </row>
    <row r="2169" spans="1:7" ht="15.95" customHeight="1" x14ac:dyDescent="0.25">
      <c r="D2169" s="409"/>
      <c r="E2169" s="393"/>
      <c r="F2169" s="393"/>
    </row>
    <row r="2170" spans="1:7" ht="15.95" customHeight="1" x14ac:dyDescent="0.25">
      <c r="D2170" s="409"/>
      <c r="E2170" s="393"/>
      <c r="F2170" s="393"/>
    </row>
    <row r="2171" spans="1:7" ht="15.95" customHeight="1" x14ac:dyDescent="0.25">
      <c r="D2171" s="409"/>
      <c r="E2171" s="393"/>
      <c r="F2171" s="393"/>
    </row>
    <row r="2172" spans="1:7" ht="15.95" customHeight="1" x14ac:dyDescent="0.25">
      <c r="D2172" s="409"/>
      <c r="E2172" s="393"/>
      <c r="F2172" s="393"/>
    </row>
    <row r="2173" spans="1:7" ht="15.95" customHeight="1" x14ac:dyDescent="0.25">
      <c r="D2173" s="409"/>
      <c r="E2173" s="393"/>
      <c r="F2173" s="393"/>
    </row>
    <row r="2174" spans="1:7" ht="15.95" customHeight="1" x14ac:dyDescent="0.25">
      <c r="D2174" s="409"/>
      <c r="E2174" s="393"/>
      <c r="F2174" s="393"/>
    </row>
    <row r="2175" spans="1:7" ht="15.95" customHeight="1" x14ac:dyDescent="0.25">
      <c r="D2175" s="409"/>
      <c r="E2175" s="393"/>
      <c r="F2175" s="393"/>
    </row>
    <row r="2176" spans="1:7" s="312" customFormat="1" ht="15.95" customHeight="1" x14ac:dyDescent="0.25">
      <c r="A2176" s="381" t="s">
        <v>102</v>
      </c>
      <c r="B2176" s="411"/>
      <c r="C2176" s="369" t="str">
        <f>Budget!$A$140</f>
        <v>B</v>
      </c>
      <c r="D2176" s="189"/>
      <c r="E2176" s="383" t="s">
        <v>103</v>
      </c>
      <c r="F2176" s="384"/>
      <c r="G2176" s="190">
        <f>Budget!F176</f>
        <v>0</v>
      </c>
    </row>
    <row r="2177" spans="1:7" s="312" customFormat="1" ht="15.95" customHeight="1" x14ac:dyDescent="0.25">
      <c r="A2177" s="381" t="str">
        <f>Budget!$B$89</f>
        <v>CP</v>
      </c>
      <c r="B2177" s="411"/>
      <c r="C2177" s="369">
        <f>Budget!$B$169</f>
        <v>65</v>
      </c>
      <c r="D2177" s="189"/>
      <c r="E2177" s="383" t="s">
        <v>104</v>
      </c>
      <c r="F2177" s="384"/>
      <c r="G2177" s="190">
        <f>IF(CB!H176&gt;0,CB!H176,-CB!I176)</f>
        <v>0</v>
      </c>
    </row>
    <row r="2178" spans="1:7" s="312" customFormat="1" ht="15.95" customHeight="1" x14ac:dyDescent="0.25">
      <c r="A2178" s="381" t="str">
        <f>Budget!$C$89</f>
        <v>CD</v>
      </c>
      <c r="B2178" s="411"/>
      <c r="C2178" s="369">
        <f>Budget!$C$170</f>
        <v>650</v>
      </c>
      <c r="D2178" s="189"/>
      <c r="E2178" s="383" t="s">
        <v>105</v>
      </c>
      <c r="F2178" s="384"/>
      <c r="G2178" s="190">
        <f>SUM(G2176:G2177)</f>
        <v>0</v>
      </c>
    </row>
    <row r="2179" spans="1:7" s="312" customFormat="1" ht="15.95" customHeight="1" x14ac:dyDescent="0.25">
      <c r="A2179" s="381" t="str">
        <f>Budget!$D$89</f>
        <v>SC</v>
      </c>
      <c r="B2179" s="382"/>
      <c r="C2179" s="369">
        <f>Budget!D176</f>
        <v>6505</v>
      </c>
      <c r="D2179" s="189"/>
      <c r="E2179" s="189"/>
      <c r="F2179" s="189"/>
      <c r="G2179" s="189"/>
    </row>
    <row r="2180" spans="1:7" s="312" customFormat="1" ht="15.95" customHeight="1" x14ac:dyDescent="0.25">
      <c r="A2180" s="359"/>
      <c r="B2180" s="189"/>
      <c r="C2180" s="373"/>
      <c r="D2180" s="189"/>
      <c r="E2180" s="189"/>
      <c r="F2180" s="189"/>
      <c r="G2180" s="189"/>
    </row>
    <row r="2181" spans="1:7" s="312" customFormat="1" ht="15.95" customHeight="1" x14ac:dyDescent="0.25">
      <c r="A2181" s="385" t="s">
        <v>246</v>
      </c>
      <c r="B2181" s="385"/>
      <c r="C2181" s="372" t="str">
        <f>Budget!E176</f>
        <v>Indemnités et primes du personnel de service et de santé</v>
      </c>
      <c r="D2181" s="189"/>
      <c r="E2181" s="189"/>
      <c r="F2181" s="189"/>
      <c r="G2181" s="189"/>
    </row>
    <row r="2182" spans="1:7" ht="30" customHeight="1" x14ac:dyDescent="0.25">
      <c r="A2182" s="54" t="s">
        <v>106</v>
      </c>
      <c r="B2182" s="59" t="s">
        <v>137</v>
      </c>
      <c r="C2182" s="422" t="s">
        <v>118</v>
      </c>
      <c r="D2182" s="65" t="s">
        <v>109</v>
      </c>
      <c r="E2182" s="59" t="s">
        <v>110</v>
      </c>
      <c r="F2182" s="59" t="s">
        <v>113</v>
      </c>
      <c r="G2182" s="65" t="s">
        <v>112</v>
      </c>
    </row>
    <row r="2183" spans="1:7" ht="15" customHeight="1" x14ac:dyDescent="0.25">
      <c r="A2183" s="11"/>
      <c r="B2183" s="553"/>
      <c r="C2183" s="459"/>
      <c r="D2183" s="553"/>
      <c r="E2183" s="65">
        <f>D2183</f>
        <v>0</v>
      </c>
      <c r="F2183" s="65">
        <f>G2178-E2183</f>
        <v>0</v>
      </c>
      <c r="G2183" s="403"/>
    </row>
    <row r="2184" spans="1:7" ht="15" customHeight="1" x14ac:dyDescent="0.25">
      <c r="A2184" s="11"/>
      <c r="B2184" s="552"/>
      <c r="C2184" s="459"/>
      <c r="D2184" s="553"/>
      <c r="E2184" s="65">
        <f>SUM(E2183,D2184)</f>
        <v>0</v>
      </c>
      <c r="F2184" s="65">
        <f>F2183-D2184</f>
        <v>0</v>
      </c>
      <c r="G2184" s="403"/>
    </row>
    <row r="2185" spans="1:7" ht="15" customHeight="1" x14ac:dyDescent="0.25">
      <c r="A2185" s="11"/>
      <c r="B2185" s="552"/>
      <c r="C2185" s="459"/>
      <c r="D2185" s="553"/>
      <c r="E2185" s="65">
        <f t="shared" ref="E2185:E2198" si="104">SUM(E2184,D2185)</f>
        <v>0</v>
      </c>
      <c r="F2185" s="65">
        <f t="shared" ref="F2185:F2198" si="105">F2184-D2185</f>
        <v>0</v>
      </c>
      <c r="G2185" s="403"/>
    </row>
    <row r="2186" spans="1:7" ht="15" customHeight="1" x14ac:dyDescent="0.25">
      <c r="A2186" s="11"/>
      <c r="B2186" s="552"/>
      <c r="C2186" s="459"/>
      <c r="D2186" s="553"/>
      <c r="E2186" s="65">
        <f t="shared" si="104"/>
        <v>0</v>
      </c>
      <c r="F2186" s="65">
        <f t="shared" si="105"/>
        <v>0</v>
      </c>
      <c r="G2186" s="403"/>
    </row>
    <row r="2187" spans="1:7" ht="15" customHeight="1" x14ac:dyDescent="0.25">
      <c r="A2187" s="11"/>
      <c r="B2187" s="552"/>
      <c r="C2187" s="459"/>
      <c r="D2187" s="553"/>
      <c r="E2187" s="65">
        <f t="shared" si="104"/>
        <v>0</v>
      </c>
      <c r="F2187" s="65">
        <f t="shared" si="105"/>
        <v>0</v>
      </c>
      <c r="G2187" s="403"/>
    </row>
    <row r="2188" spans="1:7" ht="15" customHeight="1" x14ac:dyDescent="0.25">
      <c r="A2188" s="11"/>
      <c r="B2188" s="552"/>
      <c r="C2188" s="459"/>
      <c r="D2188" s="553"/>
      <c r="E2188" s="65">
        <f t="shared" si="104"/>
        <v>0</v>
      </c>
      <c r="F2188" s="65">
        <f t="shared" si="105"/>
        <v>0</v>
      </c>
      <c r="G2188" s="403"/>
    </row>
    <row r="2189" spans="1:7" ht="15" customHeight="1" x14ac:dyDescent="0.25">
      <c r="A2189" s="11"/>
      <c r="B2189" s="552"/>
      <c r="C2189" s="459"/>
      <c r="D2189" s="66"/>
      <c r="E2189" s="65">
        <f t="shared" si="104"/>
        <v>0</v>
      </c>
      <c r="F2189" s="65">
        <f t="shared" si="105"/>
        <v>0</v>
      </c>
      <c r="G2189" s="403"/>
    </row>
    <row r="2190" spans="1:7" ht="15" customHeight="1" x14ac:dyDescent="0.25">
      <c r="A2190" s="11"/>
      <c r="B2190" s="552"/>
      <c r="C2190" s="459"/>
      <c r="D2190" s="553"/>
      <c r="E2190" s="65">
        <f t="shared" si="104"/>
        <v>0</v>
      </c>
      <c r="F2190" s="65">
        <f t="shared" si="105"/>
        <v>0</v>
      </c>
      <c r="G2190" s="403"/>
    </row>
    <row r="2191" spans="1:7" ht="15" customHeight="1" x14ac:dyDescent="0.25">
      <c r="A2191" s="11"/>
      <c r="B2191" s="552"/>
      <c r="C2191" s="459"/>
      <c r="D2191" s="553"/>
      <c r="E2191" s="65">
        <f t="shared" si="104"/>
        <v>0</v>
      </c>
      <c r="F2191" s="65">
        <f t="shared" si="105"/>
        <v>0</v>
      </c>
      <c r="G2191" s="403"/>
    </row>
    <row r="2192" spans="1:7" ht="15" customHeight="1" x14ac:dyDescent="0.25">
      <c r="A2192" s="11"/>
      <c r="B2192" s="552"/>
      <c r="C2192" s="459"/>
      <c r="D2192" s="553"/>
      <c r="E2192" s="65">
        <f t="shared" si="104"/>
        <v>0</v>
      </c>
      <c r="F2192" s="65">
        <f t="shared" si="105"/>
        <v>0</v>
      </c>
      <c r="G2192" s="403"/>
    </row>
    <row r="2193" spans="1:7" ht="15" customHeight="1" x14ac:dyDescent="0.25">
      <c r="A2193" s="11"/>
      <c r="B2193" s="552"/>
      <c r="C2193" s="459"/>
      <c r="D2193" s="553"/>
      <c r="E2193" s="65">
        <f t="shared" si="104"/>
        <v>0</v>
      </c>
      <c r="F2193" s="65">
        <f t="shared" si="105"/>
        <v>0</v>
      </c>
      <c r="G2193" s="403"/>
    </row>
    <row r="2194" spans="1:7" ht="15" customHeight="1" x14ac:dyDescent="0.25">
      <c r="A2194" s="11"/>
      <c r="B2194" s="552"/>
      <c r="C2194" s="459"/>
      <c r="D2194" s="66"/>
      <c r="E2194" s="65">
        <f t="shared" si="104"/>
        <v>0</v>
      </c>
      <c r="F2194" s="65">
        <f t="shared" si="105"/>
        <v>0</v>
      </c>
      <c r="G2194" s="403"/>
    </row>
    <row r="2195" spans="1:7" ht="15" customHeight="1" x14ac:dyDescent="0.25">
      <c r="A2195" s="11"/>
      <c r="B2195" s="552"/>
      <c r="C2195" s="459"/>
      <c r="D2195" s="553"/>
      <c r="E2195" s="65">
        <f t="shared" si="104"/>
        <v>0</v>
      </c>
      <c r="F2195" s="65">
        <f t="shared" si="105"/>
        <v>0</v>
      </c>
      <c r="G2195" s="403"/>
    </row>
    <row r="2196" spans="1:7" ht="15" customHeight="1" x14ac:dyDescent="0.25">
      <c r="A2196" s="11"/>
      <c r="B2196" s="552"/>
      <c r="C2196" s="459"/>
      <c r="D2196" s="553"/>
      <c r="E2196" s="65">
        <f t="shared" si="104"/>
        <v>0</v>
      </c>
      <c r="F2196" s="65">
        <f t="shared" si="105"/>
        <v>0</v>
      </c>
      <c r="G2196" s="403"/>
    </row>
    <row r="2197" spans="1:7" ht="15" customHeight="1" x14ac:dyDescent="0.25">
      <c r="A2197" s="11"/>
      <c r="B2197" s="552"/>
      <c r="C2197" s="459"/>
      <c r="D2197" s="553"/>
      <c r="E2197" s="65">
        <f t="shared" si="104"/>
        <v>0</v>
      </c>
      <c r="F2197" s="65">
        <f t="shared" si="105"/>
        <v>0</v>
      </c>
      <c r="G2197" s="403"/>
    </row>
    <row r="2198" spans="1:7" ht="15" customHeight="1" x14ac:dyDescent="0.25">
      <c r="A2198" s="11"/>
      <c r="B2198" s="552"/>
      <c r="C2198" s="459"/>
      <c r="D2198" s="553"/>
      <c r="E2198" s="65">
        <f t="shared" si="104"/>
        <v>0</v>
      </c>
      <c r="F2198" s="65">
        <f t="shared" si="105"/>
        <v>0</v>
      </c>
      <c r="G2198" s="403"/>
    </row>
    <row r="2199" spans="1:7" ht="15" customHeight="1" x14ac:dyDescent="0.25">
      <c r="A2199" s="11"/>
      <c r="B2199" s="552"/>
      <c r="C2199" s="459"/>
      <c r="D2199" s="66"/>
      <c r="E2199" s="65">
        <f>SUM(E2198,D2199)</f>
        <v>0</v>
      </c>
      <c r="F2199" s="65">
        <f>F2198-D2199</f>
        <v>0</v>
      </c>
      <c r="G2199" s="403"/>
    </row>
    <row r="2200" spans="1:7" ht="15" customHeight="1" x14ac:dyDescent="0.25">
      <c r="A2200" s="11"/>
      <c r="B2200" s="552"/>
      <c r="C2200" s="459"/>
      <c r="D2200" s="66"/>
      <c r="E2200" s="65">
        <f t="shared" ref="E2200:E2207" si="106">SUM(E2199,D2200)</f>
        <v>0</v>
      </c>
      <c r="F2200" s="65">
        <f t="shared" ref="F2200:F2207" si="107">F2199-D2200</f>
        <v>0</v>
      </c>
      <c r="G2200" s="403"/>
    </row>
    <row r="2201" spans="1:7" ht="15" customHeight="1" x14ac:dyDescent="0.25">
      <c r="A2201" s="11"/>
      <c r="B2201" s="552"/>
      <c r="C2201" s="459"/>
      <c r="D2201" s="553"/>
      <c r="E2201" s="65">
        <f t="shared" si="106"/>
        <v>0</v>
      </c>
      <c r="F2201" s="65">
        <f t="shared" si="107"/>
        <v>0</v>
      </c>
      <c r="G2201" s="403"/>
    </row>
    <row r="2202" spans="1:7" ht="15" customHeight="1" x14ac:dyDescent="0.25">
      <c r="A2202" s="11"/>
      <c r="B2202" s="552"/>
      <c r="C2202" s="459"/>
      <c r="D2202" s="553"/>
      <c r="E2202" s="65">
        <f t="shared" si="106"/>
        <v>0</v>
      </c>
      <c r="F2202" s="65">
        <f t="shared" si="107"/>
        <v>0</v>
      </c>
      <c r="G2202" s="403"/>
    </row>
    <row r="2203" spans="1:7" ht="15" customHeight="1" x14ac:dyDescent="0.25">
      <c r="A2203" s="11"/>
      <c r="B2203" s="552"/>
      <c r="C2203" s="459"/>
      <c r="D2203" s="553"/>
      <c r="E2203" s="65">
        <f t="shared" si="106"/>
        <v>0</v>
      </c>
      <c r="F2203" s="65">
        <f t="shared" si="107"/>
        <v>0</v>
      </c>
      <c r="G2203" s="403"/>
    </row>
    <row r="2204" spans="1:7" ht="15" customHeight="1" x14ac:dyDescent="0.25">
      <c r="A2204" s="11"/>
      <c r="B2204" s="552"/>
      <c r="C2204" s="459"/>
      <c r="D2204" s="553"/>
      <c r="E2204" s="65">
        <f t="shared" si="106"/>
        <v>0</v>
      </c>
      <c r="F2204" s="65">
        <f t="shared" si="107"/>
        <v>0</v>
      </c>
      <c r="G2204" s="403"/>
    </row>
    <row r="2205" spans="1:7" ht="15" customHeight="1" x14ac:dyDescent="0.25">
      <c r="A2205" s="11"/>
      <c r="B2205" s="552"/>
      <c r="C2205" s="459"/>
      <c r="D2205" s="553"/>
      <c r="E2205" s="65">
        <f t="shared" si="106"/>
        <v>0</v>
      </c>
      <c r="F2205" s="65">
        <f t="shared" si="107"/>
        <v>0</v>
      </c>
      <c r="G2205" s="403"/>
    </row>
    <row r="2206" spans="1:7" ht="15" customHeight="1" x14ac:dyDescent="0.25">
      <c r="A2206" s="11"/>
      <c r="B2206" s="552"/>
      <c r="C2206" s="459"/>
      <c r="D2206" s="66"/>
      <c r="E2206" s="65">
        <f t="shared" si="106"/>
        <v>0</v>
      </c>
      <c r="F2206" s="65">
        <f t="shared" si="107"/>
        <v>0</v>
      </c>
      <c r="G2206" s="403"/>
    </row>
    <row r="2207" spans="1:7" ht="15" customHeight="1" x14ac:dyDescent="0.25">
      <c r="A2207" s="11"/>
      <c r="B2207" s="552"/>
      <c r="C2207" s="459"/>
      <c r="D2207" s="66"/>
      <c r="E2207" s="65">
        <f t="shared" si="106"/>
        <v>0</v>
      </c>
      <c r="F2207" s="65">
        <f t="shared" si="107"/>
        <v>0</v>
      </c>
      <c r="G2207" s="403"/>
    </row>
    <row r="2208" spans="1:7" ht="15" customHeight="1" x14ac:dyDescent="0.25">
      <c r="A2208" s="11"/>
      <c r="B2208" s="552"/>
      <c r="C2208" s="459"/>
      <c r="D2208" s="66"/>
      <c r="E2208" s="65">
        <f t="shared" ref="E2208:E2214" si="108">SUM(E2207,D2208)</f>
        <v>0</v>
      </c>
      <c r="F2208" s="65">
        <f t="shared" ref="F2208:F2214" si="109">F2207-D2208</f>
        <v>0</v>
      </c>
      <c r="G2208" s="403"/>
    </row>
    <row r="2209" spans="1:7" ht="15" customHeight="1" x14ac:dyDescent="0.25">
      <c r="A2209" s="11"/>
      <c r="B2209" s="552"/>
      <c r="C2209" s="459"/>
      <c r="D2209" s="66"/>
      <c r="E2209" s="65">
        <f t="shared" si="108"/>
        <v>0</v>
      </c>
      <c r="F2209" s="65">
        <f t="shared" si="109"/>
        <v>0</v>
      </c>
      <c r="G2209" s="403"/>
    </row>
    <row r="2210" spans="1:7" ht="15" customHeight="1" x14ac:dyDescent="0.25">
      <c r="A2210" s="11"/>
      <c r="B2210" s="552"/>
      <c r="C2210" s="459"/>
      <c r="D2210" s="66"/>
      <c r="E2210" s="65">
        <f t="shared" si="108"/>
        <v>0</v>
      </c>
      <c r="F2210" s="65">
        <f t="shared" si="109"/>
        <v>0</v>
      </c>
      <c r="G2210" s="403"/>
    </row>
    <row r="2211" spans="1:7" ht="15" customHeight="1" x14ac:dyDescent="0.25">
      <c r="A2211" s="11"/>
      <c r="B2211" s="552"/>
      <c r="C2211" s="459"/>
      <c r="D2211" s="66"/>
      <c r="E2211" s="65">
        <f t="shared" si="108"/>
        <v>0</v>
      </c>
      <c r="F2211" s="65">
        <f t="shared" si="109"/>
        <v>0</v>
      </c>
      <c r="G2211" s="403"/>
    </row>
    <row r="2212" spans="1:7" ht="15" customHeight="1" x14ac:dyDescent="0.25">
      <c r="A2212" s="11"/>
      <c r="B2212" s="552"/>
      <c r="C2212" s="459"/>
      <c r="D2212" s="66"/>
      <c r="E2212" s="65">
        <f t="shared" si="108"/>
        <v>0</v>
      </c>
      <c r="F2212" s="65">
        <f t="shared" si="109"/>
        <v>0</v>
      </c>
      <c r="G2212" s="403"/>
    </row>
    <row r="2213" spans="1:7" ht="15" customHeight="1" x14ac:dyDescent="0.25">
      <c r="A2213" s="11"/>
      <c r="B2213" s="552"/>
      <c r="C2213" s="459"/>
      <c r="D2213" s="66"/>
      <c r="E2213" s="65">
        <f t="shared" si="108"/>
        <v>0</v>
      </c>
      <c r="F2213" s="65">
        <f t="shared" si="109"/>
        <v>0</v>
      </c>
      <c r="G2213" s="403"/>
    </row>
    <row r="2214" spans="1:7" ht="15" customHeight="1" x14ac:dyDescent="0.25">
      <c r="A2214" s="552"/>
      <c r="B2214" s="552"/>
      <c r="C2214" s="459"/>
      <c r="D2214" s="66"/>
      <c r="E2214" s="65">
        <f t="shared" si="108"/>
        <v>0</v>
      </c>
      <c r="F2214" s="65">
        <f t="shared" si="109"/>
        <v>0</v>
      </c>
      <c r="G2214" s="403"/>
    </row>
    <row r="2216" spans="1:7" ht="15.95" customHeight="1" x14ac:dyDescent="0.25">
      <c r="D2216" s="56"/>
      <c r="E2216" s="478" t="s">
        <v>116</v>
      </c>
      <c r="F2216" s="478" t="s">
        <v>117</v>
      </c>
    </row>
    <row r="2217" spans="1:7" ht="15.95" customHeight="1" x14ac:dyDescent="0.25">
      <c r="D2217" s="523">
        <f>C2179</f>
        <v>6505</v>
      </c>
      <c r="E2217" s="524">
        <f>G2178</f>
        <v>0</v>
      </c>
      <c r="F2217" s="524">
        <f>E2214</f>
        <v>0</v>
      </c>
    </row>
    <row r="2218" spans="1:7" ht="15.95" customHeight="1" x14ac:dyDescent="0.25">
      <c r="D2218" s="404">
        <f>C2178</f>
        <v>650</v>
      </c>
      <c r="E2218" s="405">
        <f>SUM(E2108,E2151,E2217)</f>
        <v>749000</v>
      </c>
      <c r="F2218" s="405">
        <f>SUM(F2108,F2151,F2217)</f>
        <v>0</v>
      </c>
    </row>
    <row r="2219" spans="1:7" ht="15.95" customHeight="1" x14ac:dyDescent="0.25">
      <c r="D2219" s="409"/>
      <c r="E2219" s="393"/>
      <c r="F2219" s="393"/>
    </row>
    <row r="2220" spans="1:7" ht="15.95" customHeight="1" x14ac:dyDescent="0.25">
      <c r="D2220" s="409"/>
      <c r="E2220" s="393"/>
      <c r="F2220" s="393"/>
    </row>
    <row r="2221" spans="1:7" ht="15.95" customHeight="1" x14ac:dyDescent="0.25">
      <c r="D2221" s="409"/>
      <c r="E2221" s="393"/>
      <c r="F2221" s="393"/>
    </row>
    <row r="2222" spans="1:7" ht="15.95" customHeight="1" x14ac:dyDescent="0.25">
      <c r="D2222" s="409"/>
      <c r="E2222" s="393"/>
      <c r="F2222" s="393"/>
    </row>
    <row r="2223" spans="1:7" ht="15.95" customHeight="1" x14ac:dyDescent="0.25">
      <c r="D2223" s="409"/>
      <c r="E2223" s="393"/>
      <c r="F2223" s="393"/>
    </row>
    <row r="2224" spans="1:7" s="312" customFormat="1" ht="15.95" customHeight="1" x14ac:dyDescent="0.25">
      <c r="A2224" s="381" t="s">
        <v>102</v>
      </c>
      <c r="B2224" s="411"/>
      <c r="C2224" s="369" t="str">
        <f>Budget!$A$140</f>
        <v>B</v>
      </c>
      <c r="D2224" s="189"/>
      <c r="E2224" s="479" t="s">
        <v>103</v>
      </c>
      <c r="F2224" s="480"/>
      <c r="G2224" s="382">
        <f>Budget!F178</f>
        <v>0</v>
      </c>
    </row>
    <row r="2225" spans="1:7" s="312" customFormat="1" ht="15.95" customHeight="1" x14ac:dyDescent="0.25">
      <c r="A2225" s="381" t="str">
        <f>Budget!$B$89</f>
        <v>CP</v>
      </c>
      <c r="B2225" s="411"/>
      <c r="C2225" s="369">
        <f>Budget!$B$169</f>
        <v>65</v>
      </c>
      <c r="D2225" s="189"/>
      <c r="E2225" s="476" t="s">
        <v>104</v>
      </c>
      <c r="F2225" s="477"/>
      <c r="G2225" s="190">
        <f>IF(CB!H178&gt;0,CB!H178,-CB!I178)</f>
        <v>0</v>
      </c>
    </row>
    <row r="2226" spans="1:7" s="312" customFormat="1" ht="15.95" customHeight="1" x14ac:dyDescent="0.25">
      <c r="A2226" s="381" t="str">
        <f>Budget!$C$89</f>
        <v>CD</v>
      </c>
      <c r="B2226" s="411"/>
      <c r="C2226" s="369">
        <f>Budget!$C$177</f>
        <v>656</v>
      </c>
      <c r="D2226" s="189"/>
      <c r="E2226" s="383" t="s">
        <v>105</v>
      </c>
      <c r="F2226" s="384"/>
      <c r="G2226" s="190">
        <f>SUM(G2224:G2225)</f>
        <v>0</v>
      </c>
    </row>
    <row r="2227" spans="1:7" s="312" customFormat="1" ht="15.95" customHeight="1" x14ac:dyDescent="0.25">
      <c r="A2227" s="381" t="str">
        <f>Budget!$D$89</f>
        <v>SC</v>
      </c>
      <c r="B2227" s="382"/>
      <c r="C2227" s="369">
        <f>Budget!D178</f>
        <v>6561</v>
      </c>
      <c r="D2227" s="189"/>
      <c r="E2227" s="189"/>
      <c r="F2227" s="189"/>
      <c r="G2227" s="189"/>
    </row>
    <row r="2228" spans="1:7" s="312" customFormat="1" ht="15.95" customHeight="1" x14ac:dyDescent="0.25">
      <c r="A2228" s="359"/>
      <c r="B2228" s="189"/>
      <c r="C2228" s="373"/>
      <c r="D2228" s="189"/>
      <c r="E2228" s="189"/>
      <c r="F2228" s="189"/>
      <c r="G2228" s="189"/>
    </row>
    <row r="2229" spans="1:7" s="312" customFormat="1" ht="15.95" customHeight="1" x14ac:dyDescent="0.25">
      <c r="A2229" s="385" t="s">
        <v>246</v>
      </c>
      <c r="B2229" s="385"/>
      <c r="C2229" s="423" t="str">
        <f>Budget!E178</f>
        <v>Charges sociales du personnel non enseignant</v>
      </c>
      <c r="D2229" s="385"/>
      <c r="E2229" s="385"/>
      <c r="F2229" s="189"/>
      <c r="G2229" s="189"/>
    </row>
    <row r="2230" spans="1:7" ht="30" customHeight="1" x14ac:dyDescent="0.25">
      <c r="A2230" s="54" t="s">
        <v>106</v>
      </c>
      <c r="B2230" s="59" t="s">
        <v>137</v>
      </c>
      <c r="C2230" s="397" t="s">
        <v>118</v>
      </c>
      <c r="D2230" s="65" t="s">
        <v>109</v>
      </c>
      <c r="E2230" s="59" t="s">
        <v>110</v>
      </c>
      <c r="F2230" s="59" t="s">
        <v>113</v>
      </c>
      <c r="G2230" s="65" t="s">
        <v>112</v>
      </c>
    </row>
    <row r="2231" spans="1:7" ht="15.95" customHeight="1" x14ac:dyDescent="0.25">
      <c r="A2231" s="11"/>
      <c r="B2231" s="552"/>
      <c r="C2231" s="374" t="s">
        <v>282</v>
      </c>
      <c r="D2231" s="66"/>
      <c r="E2231" s="65">
        <f>D2231</f>
        <v>0</v>
      </c>
      <c r="F2231" s="65">
        <f>G2226-E2231</f>
        <v>0</v>
      </c>
      <c r="G2231" s="403"/>
    </row>
    <row r="2232" spans="1:7" ht="15.95" customHeight="1" x14ac:dyDescent="0.25">
      <c r="A2232" s="11"/>
      <c r="B2232" s="552"/>
      <c r="C2232" s="374" t="s">
        <v>283</v>
      </c>
      <c r="D2232" s="66"/>
      <c r="E2232" s="65">
        <f>SUM(E2231,D2232)</f>
        <v>0</v>
      </c>
      <c r="F2232" s="65">
        <f>F2231-D2232</f>
        <v>0</v>
      </c>
      <c r="G2232" s="403"/>
    </row>
    <row r="2233" spans="1:7" ht="15.95" customHeight="1" x14ac:dyDescent="0.25">
      <c r="A2233" s="11"/>
      <c r="B2233" s="552"/>
      <c r="C2233" s="459" t="s">
        <v>284</v>
      </c>
      <c r="D2233" s="66"/>
      <c r="E2233" s="65">
        <f t="shared" ref="E2233:E2242" si="110">SUM(E2232,D2233)</f>
        <v>0</v>
      </c>
      <c r="F2233" s="65">
        <f t="shared" ref="F2233:F2242" si="111">F2232-D2233</f>
        <v>0</v>
      </c>
      <c r="G2233" s="403"/>
    </row>
    <row r="2234" spans="1:7" ht="15.95" customHeight="1" x14ac:dyDescent="0.25">
      <c r="A2234" s="11"/>
      <c r="B2234" s="552"/>
      <c r="C2234" s="459" t="s">
        <v>285</v>
      </c>
      <c r="D2234" s="66"/>
      <c r="E2234" s="65">
        <f t="shared" si="110"/>
        <v>0</v>
      </c>
      <c r="F2234" s="65">
        <f t="shared" si="111"/>
        <v>0</v>
      </c>
      <c r="G2234" s="403"/>
    </row>
    <row r="2235" spans="1:7" ht="15.95" customHeight="1" x14ac:dyDescent="0.25">
      <c r="A2235" s="11"/>
      <c r="B2235" s="552"/>
      <c r="C2235" s="459" t="s">
        <v>286</v>
      </c>
      <c r="D2235" s="66"/>
      <c r="E2235" s="65">
        <f t="shared" si="110"/>
        <v>0</v>
      </c>
      <c r="F2235" s="65">
        <f t="shared" si="111"/>
        <v>0</v>
      </c>
      <c r="G2235" s="403"/>
    </row>
    <row r="2236" spans="1:7" ht="15.95" customHeight="1" x14ac:dyDescent="0.25">
      <c r="A2236" s="11"/>
      <c r="B2236" s="552"/>
      <c r="C2236" s="459" t="s">
        <v>287</v>
      </c>
      <c r="D2236" s="66"/>
      <c r="E2236" s="65">
        <f t="shared" si="110"/>
        <v>0</v>
      </c>
      <c r="F2236" s="65">
        <f t="shared" si="111"/>
        <v>0</v>
      </c>
      <c r="G2236" s="403"/>
    </row>
    <row r="2237" spans="1:7" ht="15.95" customHeight="1" x14ac:dyDescent="0.25">
      <c r="A2237" s="11"/>
      <c r="B2237" s="552"/>
      <c r="C2237" s="459" t="s">
        <v>288</v>
      </c>
      <c r="D2237" s="66"/>
      <c r="E2237" s="65">
        <f t="shared" si="110"/>
        <v>0</v>
      </c>
      <c r="F2237" s="65">
        <f t="shared" si="111"/>
        <v>0</v>
      </c>
      <c r="G2237" s="403"/>
    </row>
    <row r="2238" spans="1:7" ht="15.95" customHeight="1" x14ac:dyDescent="0.25">
      <c r="A2238" s="11"/>
      <c r="B2238" s="552"/>
      <c r="C2238" s="459" t="s">
        <v>289</v>
      </c>
      <c r="D2238" s="66"/>
      <c r="E2238" s="65">
        <f t="shared" si="110"/>
        <v>0</v>
      </c>
      <c r="F2238" s="65">
        <f t="shared" si="111"/>
        <v>0</v>
      </c>
      <c r="G2238" s="403"/>
    </row>
    <row r="2239" spans="1:7" ht="15.95" customHeight="1" x14ac:dyDescent="0.25">
      <c r="A2239" s="11"/>
      <c r="B2239" s="552"/>
      <c r="C2239" s="459" t="s">
        <v>290</v>
      </c>
      <c r="D2239" s="66"/>
      <c r="E2239" s="65">
        <f t="shared" si="110"/>
        <v>0</v>
      </c>
      <c r="F2239" s="65">
        <f t="shared" si="111"/>
        <v>0</v>
      </c>
      <c r="G2239" s="403"/>
    </row>
    <row r="2240" spans="1:7" ht="15.95" customHeight="1" x14ac:dyDescent="0.25">
      <c r="A2240" s="552"/>
      <c r="B2240" s="552"/>
      <c r="C2240" s="459" t="s">
        <v>291</v>
      </c>
      <c r="D2240" s="66"/>
      <c r="E2240" s="65">
        <f t="shared" si="110"/>
        <v>0</v>
      </c>
      <c r="F2240" s="65">
        <f t="shared" si="111"/>
        <v>0</v>
      </c>
      <c r="G2240" s="403"/>
    </row>
    <row r="2241" spans="1:7" ht="15.95" customHeight="1" x14ac:dyDescent="0.25">
      <c r="A2241" s="552"/>
      <c r="B2241" s="552"/>
      <c r="C2241" s="459" t="s">
        <v>292</v>
      </c>
      <c r="D2241" s="66"/>
      <c r="E2241" s="65">
        <f t="shared" si="110"/>
        <v>0</v>
      </c>
      <c r="F2241" s="65">
        <f t="shared" si="111"/>
        <v>0</v>
      </c>
      <c r="G2241" s="403"/>
    </row>
    <row r="2242" spans="1:7" ht="15.95" customHeight="1" x14ac:dyDescent="0.25">
      <c r="A2242" s="552"/>
      <c r="B2242" s="552"/>
      <c r="C2242" s="459" t="s">
        <v>293</v>
      </c>
      <c r="D2242" s="66"/>
      <c r="E2242" s="65">
        <f t="shared" si="110"/>
        <v>0</v>
      </c>
      <c r="F2242" s="65">
        <f t="shared" si="111"/>
        <v>0</v>
      </c>
      <c r="G2242" s="403"/>
    </row>
    <row r="2243" spans="1:7" ht="15.95" customHeight="1" x14ac:dyDescent="0.25"/>
    <row r="2244" spans="1:7" ht="15.95" customHeight="1" x14ac:dyDescent="0.25">
      <c r="D2244" s="56"/>
      <c r="E2244" s="65" t="s">
        <v>116</v>
      </c>
      <c r="F2244" s="65" t="s">
        <v>117</v>
      </c>
    </row>
    <row r="2245" spans="1:7" ht="15.95" customHeight="1" x14ac:dyDescent="0.25">
      <c r="D2245" s="404">
        <f>C2227</f>
        <v>6561</v>
      </c>
      <c r="E2245" s="405">
        <f>G2226</f>
        <v>0</v>
      </c>
      <c r="F2245" s="405">
        <f>E2242</f>
        <v>0</v>
      </c>
    </row>
    <row r="2246" spans="1:7" ht="15.95" customHeight="1" x14ac:dyDescent="0.25">
      <c r="D2246" s="404">
        <f>C2226</f>
        <v>656</v>
      </c>
      <c r="E2246" s="405">
        <f>E2245</f>
        <v>0</v>
      </c>
      <c r="F2246" s="405">
        <f>F2245</f>
        <v>0</v>
      </c>
    </row>
    <row r="2247" spans="1:7" ht="15.95" customHeight="1" x14ac:dyDescent="0.25">
      <c r="D2247" s="404">
        <f>C2225</f>
        <v>65</v>
      </c>
      <c r="E2247" s="405">
        <f>SUM(E2218,E2246)</f>
        <v>749000</v>
      </c>
      <c r="F2247" s="405">
        <f>SUM(F2218,F2246)</f>
        <v>0</v>
      </c>
    </row>
    <row r="2248" spans="1:7" ht="15.95" customHeight="1" x14ac:dyDescent="0.25">
      <c r="D2248" s="409"/>
      <c r="E2248" s="393"/>
      <c r="F2248" s="393"/>
    </row>
    <row r="2249" spans="1:7" ht="15.95" customHeight="1" x14ac:dyDescent="0.25">
      <c r="D2249" s="409"/>
      <c r="E2249" s="393"/>
      <c r="F2249" s="393"/>
    </row>
    <row r="2250" spans="1:7" ht="15.95" customHeight="1" x14ac:dyDescent="0.25">
      <c r="D2250" s="409"/>
      <c r="E2250" s="393"/>
      <c r="F2250" s="393"/>
    </row>
    <row r="2251" spans="1:7" ht="15.95" customHeight="1" x14ac:dyDescent="0.25">
      <c r="D2251" s="409"/>
      <c r="E2251" s="393"/>
      <c r="F2251" s="393"/>
    </row>
    <row r="2252" spans="1:7" ht="15.95" customHeight="1" x14ac:dyDescent="0.25">
      <c r="D2252" s="409"/>
      <c r="E2252" s="393"/>
      <c r="F2252" s="393"/>
    </row>
    <row r="2253" spans="1:7" ht="15.95" customHeight="1" x14ac:dyDescent="0.25">
      <c r="D2253" s="409"/>
      <c r="E2253" s="393"/>
      <c r="F2253" s="393"/>
    </row>
    <row r="2254" spans="1:7" ht="15.95" customHeight="1" x14ac:dyDescent="0.25">
      <c r="D2254" s="409"/>
      <c r="E2254" s="393"/>
      <c r="F2254" s="393"/>
    </row>
    <row r="2255" spans="1:7" ht="15.95" customHeight="1" x14ac:dyDescent="0.25">
      <c r="D2255" s="409"/>
      <c r="E2255" s="393"/>
      <c r="F2255" s="393"/>
    </row>
    <row r="2256" spans="1:7" ht="15.95" customHeight="1" x14ac:dyDescent="0.25">
      <c r="D2256" s="409"/>
      <c r="E2256" s="393"/>
      <c r="F2256" s="393"/>
    </row>
    <row r="2257" spans="1:7" ht="15.95" customHeight="1" x14ac:dyDescent="0.25">
      <c r="D2257" s="409"/>
      <c r="E2257" s="393"/>
      <c r="F2257" s="393"/>
    </row>
    <row r="2258" spans="1:7" ht="15.95" customHeight="1" x14ac:dyDescent="0.25">
      <c r="D2258" s="409"/>
      <c r="E2258" s="393"/>
      <c r="F2258" s="393"/>
    </row>
    <row r="2259" spans="1:7" ht="15.95" customHeight="1" x14ac:dyDescent="0.25">
      <c r="D2259" s="409"/>
      <c r="E2259" s="393"/>
      <c r="F2259" s="393"/>
    </row>
    <row r="2260" spans="1:7" ht="15.95" customHeight="1" x14ac:dyDescent="0.25">
      <c r="D2260" s="409"/>
      <c r="E2260" s="393"/>
      <c r="F2260" s="393"/>
    </row>
    <row r="2261" spans="1:7" ht="15.95" customHeight="1" x14ac:dyDescent="0.25">
      <c r="D2261" s="409"/>
      <c r="E2261" s="393"/>
      <c r="F2261" s="393"/>
    </row>
    <row r="2262" spans="1:7" ht="15.95" customHeight="1" x14ac:dyDescent="0.25">
      <c r="D2262" s="409"/>
      <c r="E2262" s="393"/>
      <c r="F2262" s="393"/>
    </row>
    <row r="2263" spans="1:7" ht="15.95" customHeight="1" x14ac:dyDescent="0.25">
      <c r="D2263" s="409"/>
      <c r="E2263" s="393"/>
      <c r="F2263" s="393"/>
    </row>
    <row r="2264" spans="1:7" ht="15.95" customHeight="1" x14ac:dyDescent="0.25">
      <c r="D2264" s="409"/>
      <c r="E2264" s="393"/>
      <c r="F2264" s="393"/>
    </row>
    <row r="2265" spans="1:7" ht="15.95" customHeight="1" x14ac:dyDescent="0.25">
      <c r="D2265" s="409"/>
      <c r="E2265" s="393"/>
      <c r="F2265" s="393"/>
    </row>
    <row r="2266" spans="1:7" ht="15.95" customHeight="1" x14ac:dyDescent="0.25">
      <c r="D2266" s="409"/>
      <c r="E2266" s="393"/>
      <c r="F2266" s="393"/>
    </row>
    <row r="2267" spans="1:7" ht="15.95" customHeight="1" x14ac:dyDescent="0.25">
      <c r="D2267" s="409"/>
      <c r="E2267" s="393"/>
      <c r="F2267" s="393"/>
    </row>
    <row r="2268" spans="1:7" ht="15.95" customHeight="1" x14ac:dyDescent="0.25">
      <c r="D2268" s="409"/>
      <c r="E2268" s="393"/>
      <c r="F2268" s="393"/>
    </row>
    <row r="2269" spans="1:7" ht="15.95" customHeight="1" x14ac:dyDescent="0.25">
      <c r="D2269" s="409"/>
      <c r="E2269" s="393"/>
      <c r="F2269" s="393"/>
    </row>
    <row r="2270" spans="1:7" s="312" customFormat="1" ht="15.95" customHeight="1" x14ac:dyDescent="0.25">
      <c r="A2270" s="381" t="s">
        <v>102</v>
      </c>
      <c r="B2270" s="411"/>
      <c r="C2270" s="369" t="str">
        <f>Budget!$A$140</f>
        <v>B</v>
      </c>
      <c r="D2270" s="189"/>
      <c r="E2270" s="383" t="s">
        <v>103</v>
      </c>
      <c r="F2270" s="384"/>
      <c r="G2270" s="190">
        <f>Budget!G181</f>
        <v>0</v>
      </c>
    </row>
    <row r="2271" spans="1:7" s="312" customFormat="1" ht="15.95" customHeight="1" x14ac:dyDescent="0.25">
      <c r="A2271" s="381" t="str">
        <f>Budget!$B$89</f>
        <v>CP</v>
      </c>
      <c r="B2271" s="411"/>
      <c r="C2271" s="369">
        <f>Budget!$B$180</f>
        <v>66</v>
      </c>
      <c r="D2271" s="189"/>
      <c r="E2271" s="383" t="s">
        <v>104</v>
      </c>
      <c r="F2271" s="384"/>
      <c r="G2271" s="190">
        <f>IF(CB!H181&gt;0,CB!H181,-CB!I181)</f>
        <v>0</v>
      </c>
    </row>
    <row r="2272" spans="1:7" s="312" customFormat="1" ht="15.95" customHeight="1" x14ac:dyDescent="0.25">
      <c r="A2272" s="381" t="str">
        <f>Budget!$C$89</f>
        <v>CD</v>
      </c>
      <c r="B2272" s="411"/>
      <c r="C2272" s="369">
        <f>Budget!$C$181</f>
        <v>661</v>
      </c>
      <c r="D2272" s="189"/>
      <c r="E2272" s="383" t="s">
        <v>105</v>
      </c>
      <c r="F2272" s="384"/>
      <c r="G2272" s="190">
        <f>SUM(G2270:G2271)</f>
        <v>0</v>
      </c>
    </row>
    <row r="2273" spans="1:7" s="312" customFormat="1" ht="15.95" customHeight="1" x14ac:dyDescent="0.25">
      <c r="A2273" s="381" t="str">
        <f>Budget!$D$89</f>
        <v>SC</v>
      </c>
      <c r="B2273" s="382"/>
      <c r="C2273" s="369" t="e">
        <f>Budget!#REF!</f>
        <v>#REF!</v>
      </c>
      <c r="D2273" s="189"/>
      <c r="E2273" s="189"/>
      <c r="F2273" s="189"/>
      <c r="G2273" s="189"/>
    </row>
    <row r="2274" spans="1:7" s="312" customFormat="1" ht="15.95" customHeight="1" x14ac:dyDescent="0.25">
      <c r="A2274" s="359"/>
      <c r="B2274" s="189"/>
      <c r="C2274" s="373"/>
      <c r="D2274" s="189"/>
      <c r="E2274" s="189"/>
      <c r="F2274" s="189"/>
      <c r="G2274" s="189"/>
    </row>
    <row r="2275" spans="1:7" s="312" customFormat="1" ht="15.95" customHeight="1" x14ac:dyDescent="0.25">
      <c r="A2275" s="385" t="s">
        <v>246</v>
      </c>
      <c r="B2275" s="353"/>
      <c r="C2275" s="372" t="str">
        <f>Budget!D181</f>
        <v>Versement patronal du personnel non enseignant (Charge de l'employeur)</v>
      </c>
      <c r="D2275" s="353"/>
      <c r="E2275" s="353"/>
      <c r="F2275" s="189"/>
      <c r="G2275" s="189"/>
    </row>
    <row r="2276" spans="1:7" ht="30" customHeight="1" x14ac:dyDescent="0.25">
      <c r="A2276" s="54" t="s">
        <v>106</v>
      </c>
      <c r="B2276" s="59" t="s">
        <v>137</v>
      </c>
      <c r="C2276" s="397" t="s">
        <v>118</v>
      </c>
      <c r="D2276" s="65" t="s">
        <v>109</v>
      </c>
      <c r="E2276" s="59" t="s">
        <v>110</v>
      </c>
      <c r="F2276" s="59" t="s">
        <v>113</v>
      </c>
      <c r="G2276" s="65" t="s">
        <v>112</v>
      </c>
    </row>
    <row r="2277" spans="1:7" ht="15.95" customHeight="1" x14ac:dyDescent="0.25">
      <c r="A2277" s="11"/>
      <c r="B2277" s="552"/>
      <c r="C2277" s="459"/>
      <c r="D2277" s="66"/>
      <c r="E2277" s="65">
        <f>D2277</f>
        <v>0</v>
      </c>
      <c r="F2277" s="65">
        <f>G2272-E2277</f>
        <v>0</v>
      </c>
      <c r="G2277" s="403"/>
    </row>
    <row r="2278" spans="1:7" ht="15.95" customHeight="1" x14ac:dyDescent="0.25">
      <c r="A2278" s="11"/>
      <c r="B2278" s="552"/>
      <c r="C2278" s="459"/>
      <c r="D2278" s="66"/>
      <c r="E2278" s="65">
        <f>SUM(E2277,D2278)</f>
        <v>0</v>
      </c>
      <c r="F2278" s="65">
        <f>F2277-D2278</f>
        <v>0</v>
      </c>
      <c r="G2278" s="403"/>
    </row>
    <row r="2279" spans="1:7" ht="15.95" customHeight="1" x14ac:dyDescent="0.25">
      <c r="A2279" s="552"/>
      <c r="B2279" s="552"/>
      <c r="C2279" s="459"/>
      <c r="D2279" s="66"/>
      <c r="E2279" s="65">
        <f t="shared" ref="E2279" si="112">SUM(E2278,D2279)</f>
        <v>0</v>
      </c>
      <c r="F2279" s="65">
        <f t="shared" ref="F2279" si="113">F2278-D2279</f>
        <v>0</v>
      </c>
      <c r="G2279" s="403"/>
    </row>
    <row r="2280" spans="1:7" ht="15.95" customHeight="1" x14ac:dyDescent="0.25">
      <c r="A2280" s="552"/>
      <c r="B2280" s="552"/>
      <c r="C2280" s="459"/>
      <c r="D2280" s="66"/>
      <c r="E2280" s="65">
        <f t="shared" ref="E2280:E2290" si="114">SUM(E2279,D2280)</f>
        <v>0</v>
      </c>
      <c r="F2280" s="65">
        <f t="shared" ref="F2280:F2290" si="115">F2279-D2280</f>
        <v>0</v>
      </c>
      <c r="G2280" s="403"/>
    </row>
    <row r="2281" spans="1:7" ht="15.95" customHeight="1" x14ac:dyDescent="0.25">
      <c r="A2281" s="552"/>
      <c r="B2281" s="552"/>
      <c r="C2281" s="459"/>
      <c r="D2281" s="66"/>
      <c r="E2281" s="65">
        <f t="shared" si="114"/>
        <v>0</v>
      </c>
      <c r="F2281" s="65">
        <f t="shared" si="115"/>
        <v>0</v>
      </c>
      <c r="G2281" s="403"/>
    </row>
    <row r="2282" spans="1:7" ht="15.95" customHeight="1" x14ac:dyDescent="0.25">
      <c r="A2282" s="552"/>
      <c r="B2282" s="552"/>
      <c r="C2282" s="459"/>
      <c r="D2282" s="66"/>
      <c r="E2282" s="65">
        <f t="shared" si="114"/>
        <v>0</v>
      </c>
      <c r="F2282" s="65">
        <f t="shared" si="115"/>
        <v>0</v>
      </c>
      <c r="G2282" s="403"/>
    </row>
    <row r="2283" spans="1:7" ht="15.95" customHeight="1" x14ac:dyDescent="0.25">
      <c r="A2283" s="552"/>
      <c r="B2283" s="552"/>
      <c r="C2283" s="459"/>
      <c r="D2283" s="66"/>
      <c r="E2283" s="65">
        <f t="shared" si="114"/>
        <v>0</v>
      </c>
      <c r="F2283" s="65">
        <f t="shared" si="115"/>
        <v>0</v>
      </c>
      <c r="G2283" s="403"/>
    </row>
    <row r="2284" spans="1:7" ht="15.95" customHeight="1" x14ac:dyDescent="0.25">
      <c r="A2284" s="552"/>
      <c r="B2284" s="552"/>
      <c r="C2284" s="459"/>
      <c r="D2284" s="66"/>
      <c r="E2284" s="65">
        <f t="shared" si="114"/>
        <v>0</v>
      </c>
      <c r="F2284" s="65">
        <f t="shared" si="115"/>
        <v>0</v>
      </c>
      <c r="G2284" s="403"/>
    </row>
    <row r="2285" spans="1:7" ht="15.95" customHeight="1" x14ac:dyDescent="0.25">
      <c r="A2285" s="552"/>
      <c r="B2285" s="552"/>
      <c r="C2285" s="459"/>
      <c r="D2285" s="66"/>
      <c r="E2285" s="65">
        <f t="shared" si="114"/>
        <v>0</v>
      </c>
      <c r="F2285" s="65">
        <f t="shared" si="115"/>
        <v>0</v>
      </c>
      <c r="G2285" s="403"/>
    </row>
    <row r="2286" spans="1:7" ht="15.95" customHeight="1" x14ac:dyDescent="0.25">
      <c r="A2286" s="552"/>
      <c r="B2286" s="552"/>
      <c r="C2286" s="459"/>
      <c r="D2286" s="66"/>
      <c r="E2286" s="65">
        <f t="shared" si="114"/>
        <v>0</v>
      </c>
      <c r="F2286" s="65">
        <f t="shared" si="115"/>
        <v>0</v>
      </c>
      <c r="G2286" s="403"/>
    </row>
    <row r="2287" spans="1:7" ht="15.95" customHeight="1" x14ac:dyDescent="0.25">
      <c r="A2287" s="552"/>
      <c r="B2287" s="552"/>
      <c r="C2287" s="459"/>
      <c r="D2287" s="66"/>
      <c r="E2287" s="65">
        <f t="shared" si="114"/>
        <v>0</v>
      </c>
      <c r="F2287" s="65">
        <f t="shared" si="115"/>
        <v>0</v>
      </c>
      <c r="G2287" s="403"/>
    </row>
    <row r="2288" spans="1:7" ht="15.95" customHeight="1" x14ac:dyDescent="0.25">
      <c r="A2288" s="552"/>
      <c r="B2288" s="552"/>
      <c r="C2288" s="459"/>
      <c r="D2288" s="66"/>
      <c r="E2288" s="65">
        <f t="shared" si="114"/>
        <v>0</v>
      </c>
      <c r="F2288" s="65">
        <f t="shared" si="115"/>
        <v>0</v>
      </c>
      <c r="G2288" s="403"/>
    </row>
    <row r="2289" spans="1:7" ht="15.95" customHeight="1" x14ac:dyDescent="0.25">
      <c r="A2289" s="552"/>
      <c r="B2289" s="552"/>
      <c r="C2289" s="459"/>
      <c r="D2289" s="66"/>
      <c r="E2289" s="65">
        <f t="shared" si="114"/>
        <v>0</v>
      </c>
      <c r="F2289" s="65">
        <f t="shared" si="115"/>
        <v>0</v>
      </c>
      <c r="G2289" s="403"/>
    </row>
    <row r="2290" spans="1:7" ht="15.95" customHeight="1" x14ac:dyDescent="0.25">
      <c r="A2290" s="552"/>
      <c r="B2290" s="552"/>
      <c r="C2290" s="459"/>
      <c r="D2290" s="66"/>
      <c r="E2290" s="65">
        <f t="shared" si="114"/>
        <v>0</v>
      </c>
      <c r="F2290" s="65">
        <f t="shared" si="115"/>
        <v>0</v>
      </c>
      <c r="G2290" s="403"/>
    </row>
    <row r="2291" spans="1:7" ht="15.95" customHeight="1" x14ac:dyDescent="0.25"/>
    <row r="2292" spans="1:7" ht="15.95" customHeight="1" x14ac:dyDescent="0.25">
      <c r="D2292" s="56"/>
      <c r="E2292" s="65" t="s">
        <v>116</v>
      </c>
      <c r="F2292" s="65" t="s">
        <v>117</v>
      </c>
    </row>
    <row r="2293" spans="1:7" ht="15.95" customHeight="1" x14ac:dyDescent="0.25">
      <c r="D2293" s="404">
        <f>C2272</f>
        <v>661</v>
      </c>
      <c r="E2293" s="405">
        <f>G2272</f>
        <v>0</v>
      </c>
      <c r="F2293" s="405">
        <f>E2290</f>
        <v>0</v>
      </c>
    </row>
    <row r="2294" spans="1:7" ht="15.95" customHeight="1" x14ac:dyDescent="0.25">
      <c r="D2294" s="409"/>
      <c r="E2294" s="393"/>
      <c r="F2294" s="393"/>
    </row>
    <row r="2295" spans="1:7" ht="15.95" customHeight="1" x14ac:dyDescent="0.25">
      <c r="D2295" s="409"/>
      <c r="E2295" s="393"/>
      <c r="F2295" s="393"/>
    </row>
    <row r="2296" spans="1:7" ht="15.95" customHeight="1" x14ac:dyDescent="0.25">
      <c r="D2296" s="409"/>
      <c r="E2296" s="393"/>
      <c r="F2296" s="393"/>
    </row>
    <row r="2297" spans="1:7" ht="15.95" customHeight="1" x14ac:dyDescent="0.25">
      <c r="D2297" s="409"/>
      <c r="E2297" s="393"/>
      <c r="F2297" s="393"/>
    </row>
    <row r="2298" spans="1:7" ht="15.95" customHeight="1" x14ac:dyDescent="0.25">
      <c r="D2298" s="409"/>
      <c r="E2298" s="393"/>
      <c r="F2298" s="393"/>
    </row>
    <row r="2299" spans="1:7" ht="15.95" customHeight="1" x14ac:dyDescent="0.25">
      <c r="D2299" s="409"/>
      <c r="E2299" s="393"/>
      <c r="F2299" s="393"/>
    </row>
    <row r="2300" spans="1:7" ht="15.95" customHeight="1" x14ac:dyDescent="0.25">
      <c r="D2300" s="409"/>
      <c r="E2300" s="393"/>
      <c r="F2300" s="393"/>
    </row>
    <row r="2301" spans="1:7" ht="15.95" customHeight="1" x14ac:dyDescent="0.25">
      <c r="D2301" s="409"/>
      <c r="E2301" s="393"/>
      <c r="F2301" s="393"/>
    </row>
    <row r="2302" spans="1:7" ht="15.95" customHeight="1" x14ac:dyDescent="0.25">
      <c r="D2302" s="409"/>
      <c r="E2302" s="393"/>
      <c r="F2302" s="393"/>
    </row>
    <row r="2303" spans="1:7" ht="15.95" customHeight="1" x14ac:dyDescent="0.25">
      <c r="D2303" s="409"/>
      <c r="E2303" s="393"/>
      <c r="F2303" s="393"/>
    </row>
    <row r="2304" spans="1:7" ht="15.95" customHeight="1" x14ac:dyDescent="0.25">
      <c r="D2304" s="409"/>
      <c r="E2304" s="393"/>
      <c r="F2304" s="393"/>
    </row>
    <row r="2305" spans="1:7" ht="15.95" customHeight="1" x14ac:dyDescent="0.25">
      <c r="D2305" s="409"/>
      <c r="E2305" s="393"/>
      <c r="F2305" s="393"/>
    </row>
    <row r="2306" spans="1:7" ht="15.95" customHeight="1" x14ac:dyDescent="0.25">
      <c r="D2306" s="409"/>
      <c r="E2306" s="393"/>
      <c r="F2306" s="393"/>
    </row>
    <row r="2307" spans="1:7" ht="15.95" customHeight="1" x14ac:dyDescent="0.25">
      <c r="D2307" s="409"/>
      <c r="E2307" s="393"/>
      <c r="F2307" s="393"/>
    </row>
    <row r="2308" spans="1:7" ht="15.95" customHeight="1" x14ac:dyDescent="0.25">
      <c r="D2308" s="409"/>
      <c r="E2308" s="393"/>
      <c r="F2308" s="393"/>
    </row>
    <row r="2309" spans="1:7" ht="15.95" customHeight="1" x14ac:dyDescent="0.25">
      <c r="D2309" s="409"/>
      <c r="E2309" s="393"/>
      <c r="F2309" s="393"/>
    </row>
    <row r="2310" spans="1:7" ht="15.95" customHeight="1" x14ac:dyDescent="0.25">
      <c r="D2310" s="409"/>
      <c r="E2310" s="393"/>
      <c r="F2310" s="393"/>
    </row>
    <row r="2311" spans="1:7" ht="15.95" customHeight="1" x14ac:dyDescent="0.25">
      <c r="D2311" s="409"/>
      <c r="E2311" s="393"/>
      <c r="F2311" s="393"/>
    </row>
    <row r="2312" spans="1:7" ht="15.95" customHeight="1" x14ac:dyDescent="0.25">
      <c r="D2312" s="409"/>
      <c r="E2312" s="393"/>
      <c r="F2312" s="393"/>
    </row>
    <row r="2313" spans="1:7" ht="15.95" customHeight="1" x14ac:dyDescent="0.25">
      <c r="D2313" s="409"/>
      <c r="E2313" s="393"/>
      <c r="F2313" s="393"/>
    </row>
    <row r="2314" spans="1:7" ht="15.95" customHeight="1" x14ac:dyDescent="0.25">
      <c r="D2314" s="409"/>
      <c r="E2314" s="393"/>
      <c r="F2314" s="393"/>
    </row>
    <row r="2315" spans="1:7" ht="15.95" customHeight="1" x14ac:dyDescent="0.25">
      <c r="D2315" s="409"/>
      <c r="E2315" s="393"/>
      <c r="F2315" s="393"/>
    </row>
    <row r="2316" spans="1:7" s="312" customFormat="1" ht="15.95" customHeight="1" x14ac:dyDescent="0.25">
      <c r="A2316" s="381" t="s">
        <v>102</v>
      </c>
      <c r="B2316" s="411"/>
      <c r="C2316" s="369" t="str">
        <f>Budget!$A$140</f>
        <v>B</v>
      </c>
      <c r="D2316" s="189"/>
      <c r="E2316" s="383" t="s">
        <v>103</v>
      </c>
      <c r="F2316" s="384"/>
      <c r="G2316" s="190">
        <f>Budget!G182</f>
        <v>0</v>
      </c>
    </row>
    <row r="2317" spans="1:7" s="312" customFormat="1" ht="15.95" customHeight="1" x14ac:dyDescent="0.25">
      <c r="A2317" s="381" t="str">
        <f>Budget!$B$89</f>
        <v>CP</v>
      </c>
      <c r="B2317" s="411"/>
      <c r="C2317" s="369">
        <f>Budget!$B$180</f>
        <v>66</v>
      </c>
      <c r="D2317" s="189"/>
      <c r="E2317" s="383" t="s">
        <v>104</v>
      </c>
      <c r="F2317" s="384"/>
      <c r="G2317" s="190">
        <f>IF(CB!H182&gt;0,CB!H182,-CB!I182)</f>
        <v>0</v>
      </c>
    </row>
    <row r="2318" spans="1:7" s="312" customFormat="1" ht="15.95" customHeight="1" x14ac:dyDescent="0.25">
      <c r="A2318" s="381" t="str">
        <f>Budget!$C$89</f>
        <v>CD</v>
      </c>
      <c r="B2318" s="411"/>
      <c r="C2318" s="369">
        <f>Budget!$C$182</f>
        <v>665</v>
      </c>
      <c r="D2318" s="189"/>
      <c r="E2318" s="383" t="s">
        <v>105</v>
      </c>
      <c r="F2318" s="384"/>
      <c r="G2318" s="190">
        <f>SUM(G2316:G2317)</f>
        <v>0</v>
      </c>
    </row>
    <row r="2319" spans="1:7" s="312" customFormat="1" ht="15.95" customHeight="1" x14ac:dyDescent="0.25">
      <c r="A2319" s="381" t="str">
        <f>Budget!$D$89</f>
        <v>SC</v>
      </c>
      <c r="B2319" s="382"/>
      <c r="C2319" s="369">
        <f>Budget!D183</f>
        <v>0</v>
      </c>
      <c r="D2319" s="189"/>
      <c r="E2319" s="189"/>
      <c r="F2319" s="189"/>
      <c r="G2319" s="189"/>
    </row>
    <row r="2320" spans="1:7" s="312" customFormat="1" ht="15.95" customHeight="1" x14ac:dyDescent="0.25">
      <c r="A2320" s="359"/>
      <c r="B2320" s="189"/>
      <c r="C2320" s="373"/>
      <c r="D2320" s="189"/>
      <c r="E2320" s="189"/>
      <c r="F2320" s="189"/>
      <c r="G2320" s="189"/>
    </row>
    <row r="2321" spans="1:7" s="312" customFormat="1" ht="15.95" customHeight="1" x14ac:dyDescent="0.25">
      <c r="A2321" s="385" t="s">
        <v>246</v>
      </c>
      <c r="B2321" s="385"/>
      <c r="C2321" s="372" t="str">
        <f>Budget!D182</f>
        <v>Taxe radio du personnel non enseignant</v>
      </c>
      <c r="D2321" s="385"/>
      <c r="E2321" s="385"/>
      <c r="F2321" s="189"/>
      <c r="G2321" s="189"/>
    </row>
    <row r="2322" spans="1:7" ht="30" customHeight="1" x14ac:dyDescent="0.25">
      <c r="A2322" s="54" t="s">
        <v>106</v>
      </c>
      <c r="B2322" s="59" t="s">
        <v>137</v>
      </c>
      <c r="C2322" s="397" t="s">
        <v>118</v>
      </c>
      <c r="D2322" s="65" t="s">
        <v>109</v>
      </c>
      <c r="E2322" s="59" t="s">
        <v>110</v>
      </c>
      <c r="F2322" s="59" t="s">
        <v>113</v>
      </c>
      <c r="G2322" s="65" t="s">
        <v>112</v>
      </c>
    </row>
    <row r="2323" spans="1:7" ht="15.95" customHeight="1" x14ac:dyDescent="0.25">
      <c r="A2323" s="11"/>
      <c r="B2323" s="552"/>
      <c r="C2323" s="459"/>
      <c r="D2323" s="66"/>
      <c r="E2323" s="65">
        <f>D2323</f>
        <v>0</v>
      </c>
      <c r="F2323" s="65">
        <f>G2318-E2323</f>
        <v>0</v>
      </c>
      <c r="G2323" s="403"/>
    </row>
    <row r="2324" spans="1:7" ht="15.95" customHeight="1" x14ac:dyDescent="0.25">
      <c r="A2324" s="552"/>
      <c r="B2324" s="552"/>
      <c r="C2324" s="459"/>
      <c r="D2324" s="66"/>
      <c r="E2324" s="65">
        <f>SUM(E2323,D2324)</f>
        <v>0</v>
      </c>
      <c r="F2324" s="65">
        <f>F2323-D2324</f>
        <v>0</v>
      </c>
      <c r="G2324" s="403"/>
    </row>
    <row r="2325" spans="1:7" ht="15.95" customHeight="1" x14ac:dyDescent="0.25">
      <c r="A2325" s="552"/>
      <c r="B2325" s="552"/>
      <c r="C2325" s="459"/>
      <c r="D2325" s="66"/>
      <c r="E2325" s="65">
        <f t="shared" ref="E2325:E2327" si="116">SUM(E2324,D2325)</f>
        <v>0</v>
      </c>
      <c r="F2325" s="65">
        <f t="shared" ref="F2325:F2327" si="117">F2324-D2325</f>
        <v>0</v>
      </c>
      <c r="G2325" s="403"/>
    </row>
    <row r="2326" spans="1:7" ht="15.95" customHeight="1" x14ac:dyDescent="0.25">
      <c r="A2326" s="552"/>
      <c r="B2326" s="552"/>
      <c r="C2326" s="459"/>
      <c r="D2326" s="66"/>
      <c r="E2326" s="65">
        <f t="shared" si="116"/>
        <v>0</v>
      </c>
      <c r="F2326" s="65">
        <f t="shared" si="117"/>
        <v>0</v>
      </c>
      <c r="G2326" s="403"/>
    </row>
    <row r="2327" spans="1:7" ht="15.95" customHeight="1" x14ac:dyDescent="0.25">
      <c r="A2327" s="552"/>
      <c r="B2327" s="552"/>
      <c r="C2327" s="459"/>
      <c r="D2327" s="66"/>
      <c r="E2327" s="65">
        <f t="shared" si="116"/>
        <v>0</v>
      </c>
      <c r="F2327" s="65">
        <f t="shared" si="117"/>
        <v>0</v>
      </c>
      <c r="G2327" s="403"/>
    </row>
    <row r="2328" spans="1:7" ht="15.95" customHeight="1" x14ac:dyDescent="0.25"/>
    <row r="2329" spans="1:7" ht="15.95" customHeight="1" x14ac:dyDescent="0.25">
      <c r="D2329" s="56"/>
      <c r="E2329" s="65" t="s">
        <v>116</v>
      </c>
      <c r="F2329" s="65" t="s">
        <v>117</v>
      </c>
    </row>
    <row r="2330" spans="1:7" ht="15.95" customHeight="1" x14ac:dyDescent="0.25">
      <c r="D2330" s="404">
        <f>C2318</f>
        <v>665</v>
      </c>
      <c r="E2330" s="405">
        <f>G2318</f>
        <v>0</v>
      </c>
      <c r="F2330" s="405">
        <f>E2327</f>
        <v>0</v>
      </c>
    </row>
    <row r="2331" spans="1:7" ht="15.95" customHeight="1" x14ac:dyDescent="0.25">
      <c r="D2331" s="404">
        <f>C2317</f>
        <v>66</v>
      </c>
      <c r="E2331" s="405">
        <f>SUM(E2293,E2330)</f>
        <v>0</v>
      </c>
      <c r="F2331" s="405">
        <f>SUM(F2293,F2330)</f>
        <v>0</v>
      </c>
    </row>
    <row r="2332" spans="1:7" ht="15.95" customHeight="1" x14ac:dyDescent="0.25">
      <c r="D2332" s="409"/>
      <c r="E2332" s="393"/>
      <c r="F2332" s="393"/>
    </row>
    <row r="2333" spans="1:7" ht="15.95" customHeight="1" x14ac:dyDescent="0.25">
      <c r="D2333" s="409"/>
      <c r="E2333" s="393"/>
      <c r="F2333" s="393"/>
    </row>
    <row r="2334" spans="1:7" ht="15.95" customHeight="1" x14ac:dyDescent="0.25">
      <c r="D2334" s="409"/>
      <c r="E2334" s="393"/>
      <c r="F2334" s="393"/>
    </row>
    <row r="2335" spans="1:7" ht="15.95" customHeight="1" x14ac:dyDescent="0.25">
      <c r="D2335" s="409"/>
      <c r="E2335" s="393"/>
      <c r="F2335" s="393"/>
    </row>
    <row r="2336" spans="1:7" ht="15.95" customHeight="1" x14ac:dyDescent="0.25">
      <c r="D2336" s="409"/>
      <c r="E2336" s="393"/>
      <c r="F2336" s="393"/>
    </row>
    <row r="2337" spans="4:6" ht="15.95" customHeight="1" x14ac:dyDescent="0.25">
      <c r="D2337" s="409"/>
      <c r="E2337" s="393"/>
      <c r="F2337" s="393"/>
    </row>
    <row r="2338" spans="4:6" ht="15.95" customHeight="1" x14ac:dyDescent="0.25">
      <c r="D2338" s="409"/>
      <c r="E2338" s="393"/>
      <c r="F2338" s="393"/>
    </row>
    <row r="2339" spans="4:6" ht="15.95" customHeight="1" x14ac:dyDescent="0.25">
      <c r="D2339" s="409"/>
      <c r="E2339" s="393"/>
      <c r="F2339" s="393"/>
    </row>
    <row r="2340" spans="4:6" ht="15.95" customHeight="1" x14ac:dyDescent="0.25">
      <c r="D2340" s="409"/>
      <c r="E2340" s="393"/>
      <c r="F2340" s="393"/>
    </row>
    <row r="2341" spans="4:6" ht="15.95" customHeight="1" x14ac:dyDescent="0.25">
      <c r="D2341" s="409"/>
      <c r="E2341" s="393"/>
      <c r="F2341" s="393"/>
    </row>
    <row r="2342" spans="4:6" ht="15.95" customHeight="1" x14ac:dyDescent="0.25">
      <c r="D2342" s="409"/>
      <c r="E2342" s="393"/>
      <c r="F2342" s="393"/>
    </row>
    <row r="2343" spans="4:6" ht="15.95" customHeight="1" x14ac:dyDescent="0.25">
      <c r="D2343" s="409"/>
      <c r="E2343" s="393"/>
      <c r="F2343" s="393"/>
    </row>
    <row r="2344" spans="4:6" ht="15.95" customHeight="1" x14ac:dyDescent="0.25">
      <c r="D2344" s="409"/>
      <c r="E2344" s="393"/>
      <c r="F2344" s="393"/>
    </row>
    <row r="2345" spans="4:6" ht="15.95" customHeight="1" x14ac:dyDescent="0.25">
      <c r="D2345" s="409"/>
      <c r="E2345" s="393"/>
      <c r="F2345" s="393"/>
    </row>
    <row r="2346" spans="4:6" ht="15.95" customHeight="1" x14ac:dyDescent="0.25">
      <c r="D2346" s="409"/>
      <c r="E2346" s="393"/>
      <c r="F2346" s="393"/>
    </row>
    <row r="2347" spans="4:6" ht="15.95" customHeight="1" x14ac:dyDescent="0.25">
      <c r="D2347" s="409"/>
      <c r="E2347" s="393"/>
      <c r="F2347" s="393"/>
    </row>
    <row r="2348" spans="4:6" ht="15.95" customHeight="1" x14ac:dyDescent="0.25">
      <c r="D2348" s="409"/>
      <c r="E2348" s="393"/>
      <c r="F2348" s="393"/>
    </row>
    <row r="2349" spans="4:6" ht="15.95" customHeight="1" x14ac:dyDescent="0.25">
      <c r="D2349" s="409"/>
      <c r="E2349" s="393"/>
      <c r="F2349" s="393"/>
    </row>
    <row r="2350" spans="4:6" ht="15.95" customHeight="1" x14ac:dyDescent="0.25">
      <c r="D2350" s="409"/>
      <c r="E2350" s="393"/>
      <c r="F2350" s="393"/>
    </row>
    <row r="2351" spans="4:6" ht="15.95" customHeight="1" x14ac:dyDescent="0.25">
      <c r="D2351" s="409"/>
      <c r="E2351" s="393"/>
      <c r="F2351" s="393"/>
    </row>
    <row r="2352" spans="4:6" ht="15.95" customHeight="1" x14ac:dyDescent="0.25">
      <c r="D2352" s="409"/>
      <c r="E2352" s="393"/>
      <c r="F2352" s="393"/>
    </row>
    <row r="2353" spans="1:7" ht="15.95" customHeight="1" x14ac:dyDescent="0.25">
      <c r="D2353" s="409"/>
      <c r="E2353" s="393"/>
      <c r="F2353" s="393"/>
    </row>
    <row r="2354" spans="1:7" ht="15.95" customHeight="1" x14ac:dyDescent="0.25">
      <c r="D2354" s="409"/>
      <c r="E2354" s="393"/>
      <c r="F2354" s="393"/>
    </row>
    <row r="2355" spans="1:7" ht="15.95" customHeight="1" x14ac:dyDescent="0.25">
      <c r="D2355" s="409"/>
      <c r="E2355" s="393"/>
      <c r="F2355" s="393"/>
    </row>
    <row r="2356" spans="1:7" ht="15.95" customHeight="1" x14ac:dyDescent="0.25">
      <c r="D2356" s="409"/>
      <c r="E2356" s="393"/>
      <c r="F2356" s="393"/>
    </row>
    <row r="2357" spans="1:7" ht="15.95" customHeight="1" x14ac:dyDescent="0.25">
      <c r="D2357" s="409"/>
      <c r="E2357" s="393"/>
      <c r="F2357" s="393"/>
    </row>
    <row r="2358" spans="1:7" ht="15.95" customHeight="1" x14ac:dyDescent="0.25">
      <c r="D2358" s="409"/>
      <c r="E2358" s="393"/>
      <c r="F2358" s="393"/>
    </row>
    <row r="2359" spans="1:7" ht="15.95" customHeight="1" x14ac:dyDescent="0.25">
      <c r="D2359" s="409"/>
      <c r="E2359" s="393"/>
      <c r="F2359" s="393"/>
    </row>
    <row r="2360" spans="1:7" ht="15.95" customHeight="1" x14ac:dyDescent="0.25">
      <c r="D2360" s="409"/>
      <c r="E2360" s="393"/>
      <c r="F2360" s="393"/>
    </row>
    <row r="2361" spans="1:7" ht="15.95" customHeight="1" x14ac:dyDescent="0.25">
      <c r="D2361" s="409"/>
      <c r="E2361" s="393"/>
      <c r="F2361" s="393"/>
    </row>
    <row r="2362" spans="1:7" s="312" customFormat="1" ht="15.95" customHeight="1" x14ac:dyDescent="0.25">
      <c r="A2362" s="381" t="s">
        <v>102</v>
      </c>
      <c r="B2362" s="411"/>
      <c r="C2362" s="369" t="str">
        <f>Budget!$A$140</f>
        <v>B</v>
      </c>
      <c r="D2362" s="189"/>
      <c r="E2362" s="383" t="s">
        <v>103</v>
      </c>
      <c r="F2362" s="384"/>
      <c r="G2362" s="190">
        <f>Budget!G185</f>
        <v>0</v>
      </c>
    </row>
    <row r="2363" spans="1:7" s="312" customFormat="1" ht="15.95" customHeight="1" x14ac:dyDescent="0.25">
      <c r="A2363" s="381" t="str">
        <f>Budget!$B$89</f>
        <v>CP</v>
      </c>
      <c r="B2363" s="411"/>
      <c r="C2363" s="369">
        <f>Budget!$B$184</f>
        <v>67</v>
      </c>
      <c r="D2363" s="189"/>
      <c r="E2363" s="383" t="s">
        <v>104</v>
      </c>
      <c r="F2363" s="384"/>
      <c r="G2363" s="190">
        <f>IF(CB!H185&gt;0,CB!H185,-CB!I185)</f>
        <v>0</v>
      </c>
    </row>
    <row r="2364" spans="1:7" s="312" customFormat="1" ht="15.95" customHeight="1" x14ac:dyDescent="0.25">
      <c r="A2364" s="381" t="str">
        <f>Budget!$C$89</f>
        <v>CD</v>
      </c>
      <c r="B2364" s="411"/>
      <c r="C2364" s="369">
        <f>Budget!$C$185</f>
        <v>670</v>
      </c>
      <c r="D2364" s="189"/>
      <c r="E2364" s="383" t="s">
        <v>105</v>
      </c>
      <c r="F2364" s="384"/>
      <c r="G2364" s="190">
        <f>SUM(G2362:G2363)</f>
        <v>0</v>
      </c>
    </row>
    <row r="2365" spans="1:7" s="312" customFormat="1" ht="15.95" customHeight="1" x14ac:dyDescent="0.25">
      <c r="A2365" s="381" t="str">
        <f>Budget!$D$89</f>
        <v>SC</v>
      </c>
      <c r="B2365" s="382"/>
      <c r="C2365" s="369" t="e">
        <f>Budget!#REF!</f>
        <v>#REF!</v>
      </c>
      <c r="D2365" s="189"/>
      <c r="E2365" s="189"/>
      <c r="F2365" s="189"/>
      <c r="G2365" s="189"/>
    </row>
    <row r="2366" spans="1:7" s="312" customFormat="1" ht="15.95" customHeight="1" x14ac:dyDescent="0.25">
      <c r="A2366" s="359"/>
      <c r="B2366" s="189"/>
      <c r="C2366" s="373"/>
      <c r="D2366" s="189"/>
      <c r="E2366" s="189"/>
      <c r="F2366" s="189"/>
      <c r="G2366" s="189"/>
    </row>
    <row r="2367" spans="1:7" s="312" customFormat="1" ht="15.95" customHeight="1" x14ac:dyDescent="0.25">
      <c r="A2367" s="385" t="s">
        <v>246</v>
      </c>
      <c r="B2367" s="353"/>
      <c r="C2367" s="372" t="str">
        <f>Budget!D185</f>
        <v>Intérêts des emprunts</v>
      </c>
      <c r="D2367" s="357"/>
      <c r="E2367" s="357"/>
      <c r="F2367" s="189"/>
      <c r="G2367" s="189"/>
    </row>
    <row r="2368" spans="1:7" ht="30" customHeight="1" x14ac:dyDescent="0.25">
      <c r="A2368" s="54" t="s">
        <v>106</v>
      </c>
      <c r="B2368" s="59" t="s">
        <v>137</v>
      </c>
      <c r="C2368" s="397" t="s">
        <v>118</v>
      </c>
      <c r="D2368" s="65" t="s">
        <v>109</v>
      </c>
      <c r="E2368" s="59" t="s">
        <v>110</v>
      </c>
      <c r="F2368" s="59" t="s">
        <v>113</v>
      </c>
      <c r="G2368" s="65" t="s">
        <v>112</v>
      </c>
    </row>
    <row r="2369" spans="1:7" ht="15.95" customHeight="1" x14ac:dyDescent="0.25">
      <c r="A2369" s="11"/>
      <c r="B2369" s="552"/>
      <c r="C2369" s="459"/>
      <c r="D2369" s="66"/>
      <c r="E2369" s="65">
        <f>D2369</f>
        <v>0</v>
      </c>
      <c r="F2369" s="65">
        <f>G2364-E2369</f>
        <v>0</v>
      </c>
      <c r="G2369" s="403"/>
    </row>
    <row r="2370" spans="1:7" ht="15.95" customHeight="1" x14ac:dyDescent="0.25">
      <c r="A2370" s="552"/>
      <c r="B2370" s="552"/>
      <c r="C2370" s="459"/>
      <c r="D2370" s="66"/>
      <c r="E2370" s="65">
        <f>SUM(E2369,D2370)</f>
        <v>0</v>
      </c>
      <c r="F2370" s="65">
        <f>F2369-D2370</f>
        <v>0</v>
      </c>
      <c r="G2370" s="403"/>
    </row>
    <row r="2371" spans="1:7" ht="15.95" customHeight="1" x14ac:dyDescent="0.25">
      <c r="A2371" s="552"/>
      <c r="B2371" s="552"/>
      <c r="C2371" s="459"/>
      <c r="D2371" s="66"/>
      <c r="E2371" s="65">
        <f>SUM(E2370,D2371)</f>
        <v>0</v>
      </c>
      <c r="F2371" s="65">
        <f>F2370-D2371</f>
        <v>0</v>
      </c>
      <c r="G2371" s="403"/>
    </row>
    <row r="2372" spans="1:7" ht="15.95" customHeight="1" x14ac:dyDescent="0.25"/>
    <row r="2373" spans="1:7" ht="15.95" customHeight="1" x14ac:dyDescent="0.25">
      <c r="D2373" s="56"/>
      <c r="E2373" s="65" t="s">
        <v>116</v>
      </c>
      <c r="F2373" s="65" t="s">
        <v>117</v>
      </c>
    </row>
    <row r="2374" spans="1:7" ht="15.95" customHeight="1" x14ac:dyDescent="0.25">
      <c r="D2374" s="404">
        <f>C2364</f>
        <v>670</v>
      </c>
      <c r="E2374" s="405">
        <f>G2364</f>
        <v>0</v>
      </c>
      <c r="F2374" s="405">
        <f>E2371</f>
        <v>0</v>
      </c>
    </row>
    <row r="2375" spans="1:7" x14ac:dyDescent="0.25">
      <c r="D2375" s="392"/>
      <c r="E2375" s="393"/>
      <c r="F2375" s="393"/>
    </row>
    <row r="2376" spans="1:7" x14ac:dyDescent="0.25">
      <c r="D2376" s="392"/>
      <c r="E2376" s="393"/>
      <c r="F2376" s="393"/>
    </row>
    <row r="2377" spans="1:7" x14ac:dyDescent="0.25">
      <c r="D2377" s="392"/>
      <c r="E2377" s="393"/>
      <c r="F2377" s="393"/>
    </row>
    <row r="2378" spans="1:7" x14ac:dyDescent="0.25">
      <c r="D2378" s="392"/>
      <c r="E2378" s="393"/>
      <c r="F2378" s="393"/>
    </row>
    <row r="2379" spans="1:7" x14ac:dyDescent="0.25">
      <c r="D2379" s="392"/>
      <c r="E2379" s="393"/>
      <c r="F2379" s="393"/>
    </row>
    <row r="2380" spans="1:7" x14ac:dyDescent="0.25">
      <c r="D2380" s="392"/>
      <c r="E2380" s="393"/>
      <c r="F2380" s="393"/>
    </row>
    <row r="2381" spans="1:7" x14ac:dyDescent="0.25">
      <c r="D2381" s="392"/>
      <c r="E2381" s="393"/>
      <c r="F2381" s="393"/>
    </row>
    <row r="2382" spans="1:7" x14ac:dyDescent="0.25">
      <c r="D2382" s="392"/>
      <c r="E2382" s="393"/>
      <c r="F2382" s="393"/>
    </row>
    <row r="2383" spans="1:7" x14ac:dyDescent="0.25">
      <c r="D2383" s="392"/>
      <c r="E2383" s="393"/>
      <c r="F2383" s="393"/>
    </row>
    <row r="2384" spans="1:7" x14ac:dyDescent="0.25">
      <c r="D2384" s="392"/>
      <c r="E2384" s="393"/>
      <c r="F2384" s="393"/>
    </row>
    <row r="2385" spans="4:6" x14ac:dyDescent="0.25">
      <c r="D2385" s="392"/>
      <c r="E2385" s="393"/>
      <c r="F2385" s="393"/>
    </row>
    <row r="2386" spans="4:6" x14ac:dyDescent="0.25">
      <c r="D2386" s="392"/>
      <c r="E2386" s="393"/>
      <c r="F2386" s="393"/>
    </row>
    <row r="2387" spans="4:6" x14ac:dyDescent="0.25">
      <c r="D2387" s="392"/>
      <c r="E2387" s="393"/>
      <c r="F2387" s="393"/>
    </row>
    <row r="2388" spans="4:6" x14ac:dyDescent="0.25">
      <c r="D2388" s="392"/>
      <c r="E2388" s="393"/>
      <c r="F2388" s="393"/>
    </row>
    <row r="2389" spans="4:6" x14ac:dyDescent="0.25">
      <c r="D2389" s="392"/>
      <c r="E2389" s="393"/>
      <c r="F2389" s="393"/>
    </row>
    <row r="2390" spans="4:6" x14ac:dyDescent="0.25">
      <c r="D2390" s="392"/>
      <c r="E2390" s="393"/>
      <c r="F2390" s="393"/>
    </row>
    <row r="2391" spans="4:6" x14ac:dyDescent="0.25">
      <c r="D2391" s="392"/>
      <c r="E2391" s="393"/>
      <c r="F2391" s="393"/>
    </row>
    <row r="2392" spans="4:6" x14ac:dyDescent="0.25">
      <c r="D2392" s="392"/>
      <c r="E2392" s="393"/>
      <c r="F2392" s="393"/>
    </row>
    <row r="2393" spans="4:6" x14ac:dyDescent="0.25">
      <c r="D2393" s="392"/>
      <c r="E2393" s="393"/>
      <c r="F2393" s="393"/>
    </row>
    <row r="2394" spans="4:6" x14ac:dyDescent="0.25">
      <c r="D2394" s="392"/>
      <c r="E2394" s="393"/>
      <c r="F2394" s="393"/>
    </row>
    <row r="2395" spans="4:6" x14ac:dyDescent="0.25">
      <c r="D2395" s="392"/>
      <c r="E2395" s="393"/>
      <c r="F2395" s="393"/>
    </row>
    <row r="2396" spans="4:6" x14ac:dyDescent="0.25">
      <c r="D2396" s="392"/>
      <c r="E2396" s="393"/>
      <c r="F2396" s="393"/>
    </row>
    <row r="2397" spans="4:6" x14ac:dyDescent="0.25">
      <c r="D2397" s="392"/>
      <c r="E2397" s="393"/>
      <c r="F2397" s="393"/>
    </row>
    <row r="2398" spans="4:6" x14ac:dyDescent="0.25">
      <c r="D2398" s="392"/>
      <c r="E2398" s="393"/>
      <c r="F2398" s="393"/>
    </row>
    <row r="2399" spans="4:6" x14ac:dyDescent="0.25">
      <c r="D2399" s="392"/>
      <c r="E2399" s="393"/>
      <c r="F2399" s="393"/>
    </row>
    <row r="2400" spans="4:6" x14ac:dyDescent="0.25">
      <c r="D2400" s="392"/>
      <c r="E2400" s="393"/>
      <c r="F2400" s="393"/>
    </row>
    <row r="2401" spans="4:6" x14ac:dyDescent="0.25">
      <c r="D2401" s="392"/>
      <c r="E2401" s="393"/>
      <c r="F2401" s="393"/>
    </row>
    <row r="2402" spans="4:6" x14ac:dyDescent="0.25">
      <c r="D2402" s="392"/>
      <c r="E2402" s="393"/>
      <c r="F2402" s="393"/>
    </row>
    <row r="2403" spans="4:6" x14ac:dyDescent="0.25">
      <c r="D2403" s="392"/>
      <c r="E2403" s="393"/>
      <c r="F2403" s="393"/>
    </row>
    <row r="2404" spans="4:6" x14ac:dyDescent="0.25">
      <c r="D2404" s="392"/>
      <c r="E2404" s="393"/>
      <c r="F2404" s="393"/>
    </row>
    <row r="2405" spans="4:6" x14ac:dyDescent="0.25">
      <c r="D2405" s="392"/>
      <c r="E2405" s="393"/>
      <c r="F2405" s="393"/>
    </row>
    <row r="2406" spans="4:6" x14ac:dyDescent="0.25">
      <c r="D2406" s="392"/>
      <c r="E2406" s="393"/>
      <c r="F2406" s="393"/>
    </row>
    <row r="2407" spans="4:6" x14ac:dyDescent="0.25">
      <c r="D2407" s="392"/>
      <c r="E2407" s="393"/>
      <c r="F2407" s="393"/>
    </row>
    <row r="2408" spans="4:6" x14ac:dyDescent="0.25">
      <c r="D2408" s="392"/>
      <c r="E2408" s="393"/>
      <c r="F2408" s="393"/>
    </row>
    <row r="2409" spans="4:6" x14ac:dyDescent="0.25">
      <c r="D2409" s="392"/>
      <c r="E2409" s="393"/>
      <c r="F2409" s="393"/>
    </row>
    <row r="2410" spans="4:6" x14ac:dyDescent="0.25">
      <c r="D2410" s="392"/>
      <c r="E2410" s="393"/>
      <c r="F2410" s="393"/>
    </row>
    <row r="2411" spans="4:6" x14ac:dyDescent="0.25">
      <c r="D2411" s="392"/>
      <c r="E2411" s="393"/>
      <c r="F2411" s="393"/>
    </row>
    <row r="2412" spans="4:6" x14ac:dyDescent="0.25">
      <c r="D2412" s="392"/>
      <c r="E2412" s="393"/>
      <c r="F2412" s="393"/>
    </row>
    <row r="2413" spans="4:6" x14ac:dyDescent="0.25">
      <c r="D2413" s="392"/>
      <c r="E2413" s="393"/>
      <c r="F2413" s="393"/>
    </row>
    <row r="2414" spans="4:6" x14ac:dyDescent="0.25">
      <c r="D2414" s="392"/>
      <c r="E2414" s="393"/>
      <c r="F2414" s="393"/>
    </row>
    <row r="2415" spans="4:6" x14ac:dyDescent="0.25">
      <c r="D2415" s="392"/>
      <c r="E2415" s="393"/>
      <c r="F2415" s="393"/>
    </row>
    <row r="2416" spans="4:6" x14ac:dyDescent="0.25">
      <c r="D2416" s="392"/>
      <c r="E2416" s="393"/>
      <c r="F2416" s="393"/>
    </row>
    <row r="2417" spans="1:7" x14ac:dyDescent="0.25">
      <c r="D2417" s="392"/>
      <c r="E2417" s="393"/>
      <c r="F2417" s="393"/>
    </row>
    <row r="2418" spans="1:7" x14ac:dyDescent="0.25">
      <c r="D2418" s="392"/>
      <c r="E2418" s="393"/>
      <c r="F2418" s="393"/>
    </row>
    <row r="2419" spans="1:7" s="312" customFormat="1" ht="15.95" customHeight="1" x14ac:dyDescent="0.25">
      <c r="A2419" s="381" t="s">
        <v>102</v>
      </c>
      <c r="B2419" s="411"/>
      <c r="C2419" s="369" t="str">
        <f>Budget!$A$140</f>
        <v>B</v>
      </c>
      <c r="D2419" s="189"/>
      <c r="E2419" s="383" t="s">
        <v>103</v>
      </c>
      <c r="F2419" s="384"/>
      <c r="G2419" s="190">
        <f>Budget!G186</f>
        <v>3000</v>
      </c>
    </row>
    <row r="2420" spans="1:7" s="312" customFormat="1" ht="15.95" customHeight="1" x14ac:dyDescent="0.25">
      <c r="A2420" s="381" t="str">
        <f>Budget!$B$89</f>
        <v>CP</v>
      </c>
      <c r="B2420" s="411"/>
      <c r="C2420" s="369">
        <f>Budget!$B$184</f>
        <v>67</v>
      </c>
      <c r="D2420" s="189"/>
      <c r="E2420" s="383" t="s">
        <v>104</v>
      </c>
      <c r="F2420" s="384"/>
      <c r="G2420" s="190">
        <f>IF(CB!H186&gt;0,CB!H186,-CB!I186)</f>
        <v>0</v>
      </c>
    </row>
    <row r="2421" spans="1:7" s="312" customFormat="1" ht="15.95" customHeight="1" x14ac:dyDescent="0.25">
      <c r="A2421" s="381" t="str">
        <f>Budget!$C$89</f>
        <v>CD</v>
      </c>
      <c r="B2421" s="411"/>
      <c r="C2421" s="369">
        <f>Budget!$C$186</f>
        <v>671</v>
      </c>
      <c r="D2421" s="189"/>
      <c r="E2421" s="383" t="s">
        <v>105</v>
      </c>
      <c r="F2421" s="384"/>
      <c r="G2421" s="190">
        <f>SUM(G2419:G2420)</f>
        <v>3000</v>
      </c>
    </row>
    <row r="2422" spans="1:7" s="312" customFormat="1" ht="15.95" customHeight="1" x14ac:dyDescent="0.25">
      <c r="A2422" s="381" t="str">
        <f>Budget!$D$89</f>
        <v>SC</v>
      </c>
      <c r="B2422" s="382"/>
      <c r="C2422" s="369">
        <f>Budget!D187</f>
        <v>0</v>
      </c>
      <c r="D2422" s="189"/>
      <c r="E2422" s="189"/>
      <c r="F2422" s="189"/>
      <c r="G2422" s="189"/>
    </row>
    <row r="2423" spans="1:7" s="312" customFormat="1" ht="15.95" customHeight="1" x14ac:dyDescent="0.25">
      <c r="A2423" s="359"/>
      <c r="B2423" s="189"/>
      <c r="C2423" s="373"/>
      <c r="D2423" s="189"/>
      <c r="E2423" s="189"/>
      <c r="F2423" s="189"/>
      <c r="G2423" s="189"/>
    </row>
    <row r="2424" spans="1:7" s="312" customFormat="1" ht="15.95" customHeight="1" x14ac:dyDescent="0.25">
      <c r="A2424" s="385" t="s">
        <v>246</v>
      </c>
      <c r="B2424" s="385"/>
      <c r="C2424" s="372" t="str">
        <f>Budget!D186</f>
        <v>Prélèvements bancaires (CLCAM)</v>
      </c>
      <c r="D2424" s="385"/>
      <c r="E2424" s="385"/>
      <c r="F2424" s="189"/>
      <c r="G2424" s="189"/>
    </row>
    <row r="2425" spans="1:7" ht="30" customHeight="1" x14ac:dyDescent="0.25">
      <c r="A2425" s="54" t="s">
        <v>106</v>
      </c>
      <c r="B2425" s="59" t="s">
        <v>137</v>
      </c>
      <c r="C2425" s="397" t="s">
        <v>118</v>
      </c>
      <c r="D2425" s="65" t="s">
        <v>109</v>
      </c>
      <c r="E2425" s="59" t="s">
        <v>110</v>
      </c>
      <c r="F2425" s="59" t="s">
        <v>113</v>
      </c>
      <c r="G2425" s="65" t="s">
        <v>112</v>
      </c>
    </row>
    <row r="2426" spans="1:7" ht="15.95" customHeight="1" x14ac:dyDescent="0.25">
      <c r="A2426" s="552"/>
      <c r="B2426" s="552"/>
      <c r="C2426" s="459"/>
      <c r="D2426" s="66"/>
      <c r="E2426" s="65">
        <f>D2426</f>
        <v>0</v>
      </c>
      <c r="F2426" s="65">
        <f>G2421-E2426</f>
        <v>3000</v>
      </c>
      <c r="G2426" s="403"/>
    </row>
    <row r="2427" spans="1:7" ht="15.95" customHeight="1" x14ac:dyDescent="0.25">
      <c r="A2427" s="552"/>
      <c r="B2427" s="552"/>
      <c r="C2427" s="459"/>
      <c r="D2427" s="66"/>
      <c r="E2427" s="65">
        <f>SUM(E2426,D2427)</f>
        <v>0</v>
      </c>
      <c r="F2427" s="65">
        <f>F2426-D2427</f>
        <v>3000</v>
      </c>
      <c r="G2427" s="403"/>
    </row>
    <row r="2428" spans="1:7" ht="15.95" customHeight="1" x14ac:dyDescent="0.25">
      <c r="A2428" s="552"/>
      <c r="B2428" s="552"/>
      <c r="C2428" s="459"/>
      <c r="D2428" s="66"/>
      <c r="E2428" s="65">
        <f t="shared" ref="E2428:E2429" si="118">SUM(E2427,D2428)</f>
        <v>0</v>
      </c>
      <c r="F2428" s="65">
        <f t="shared" ref="F2428:F2429" si="119">F2427-D2428</f>
        <v>3000</v>
      </c>
      <c r="G2428" s="403"/>
    </row>
    <row r="2429" spans="1:7" ht="15.95" customHeight="1" x14ac:dyDescent="0.25">
      <c r="A2429" s="552"/>
      <c r="B2429" s="552"/>
      <c r="C2429" s="459"/>
      <c r="D2429" s="66"/>
      <c r="E2429" s="65">
        <f t="shared" si="118"/>
        <v>0</v>
      </c>
      <c r="F2429" s="65">
        <f t="shared" si="119"/>
        <v>3000</v>
      </c>
      <c r="G2429" s="403"/>
    </row>
    <row r="2430" spans="1:7" ht="15.95" customHeight="1" x14ac:dyDescent="0.25">
      <c r="A2430" s="552"/>
      <c r="B2430" s="552"/>
      <c r="C2430" s="459"/>
      <c r="D2430" s="66"/>
      <c r="E2430" s="65">
        <f t="shared" ref="E2430:E2442" si="120">SUM(E2429,D2430)</f>
        <v>0</v>
      </c>
      <c r="F2430" s="65">
        <f t="shared" ref="F2430:F2442" si="121">F2429-D2430</f>
        <v>3000</v>
      </c>
      <c r="G2430" s="403"/>
    </row>
    <row r="2431" spans="1:7" ht="15.95" customHeight="1" x14ac:dyDescent="0.25">
      <c r="A2431" s="552"/>
      <c r="B2431" s="552"/>
      <c r="C2431" s="459"/>
      <c r="D2431" s="66"/>
      <c r="E2431" s="65">
        <f t="shared" si="120"/>
        <v>0</v>
      </c>
      <c r="F2431" s="65">
        <f t="shared" si="121"/>
        <v>3000</v>
      </c>
      <c r="G2431" s="403"/>
    </row>
    <row r="2432" spans="1:7" ht="15.95" customHeight="1" x14ac:dyDescent="0.25">
      <c r="A2432" s="552"/>
      <c r="B2432" s="552"/>
      <c r="C2432" s="459"/>
      <c r="D2432" s="66"/>
      <c r="E2432" s="65">
        <f t="shared" si="120"/>
        <v>0</v>
      </c>
      <c r="F2432" s="65">
        <f t="shared" si="121"/>
        <v>3000</v>
      </c>
      <c r="G2432" s="403"/>
    </row>
    <row r="2433" spans="1:7" ht="15.95" customHeight="1" x14ac:dyDescent="0.25">
      <c r="A2433" s="552"/>
      <c r="B2433" s="552"/>
      <c r="C2433" s="459"/>
      <c r="D2433" s="66"/>
      <c r="E2433" s="65">
        <f t="shared" si="120"/>
        <v>0</v>
      </c>
      <c r="F2433" s="65">
        <f t="shared" si="121"/>
        <v>3000</v>
      </c>
      <c r="G2433" s="403"/>
    </row>
    <row r="2434" spans="1:7" ht="15.95" customHeight="1" x14ac:dyDescent="0.25">
      <c r="A2434" s="552"/>
      <c r="B2434" s="552"/>
      <c r="C2434" s="459"/>
      <c r="D2434" s="66"/>
      <c r="E2434" s="65">
        <f t="shared" si="120"/>
        <v>0</v>
      </c>
      <c r="F2434" s="65">
        <f t="shared" si="121"/>
        <v>3000</v>
      </c>
      <c r="G2434" s="403"/>
    </row>
    <row r="2435" spans="1:7" ht="15.95" customHeight="1" x14ac:dyDescent="0.25">
      <c r="A2435" s="552"/>
      <c r="B2435" s="552"/>
      <c r="C2435" s="459"/>
      <c r="D2435" s="66"/>
      <c r="E2435" s="65">
        <f t="shared" si="120"/>
        <v>0</v>
      </c>
      <c r="F2435" s="65">
        <f t="shared" si="121"/>
        <v>3000</v>
      </c>
      <c r="G2435" s="403"/>
    </row>
    <row r="2436" spans="1:7" ht="15.95" customHeight="1" x14ac:dyDescent="0.25">
      <c r="A2436" s="552"/>
      <c r="B2436" s="552"/>
      <c r="C2436" s="459"/>
      <c r="D2436" s="66"/>
      <c r="E2436" s="65">
        <f t="shared" si="120"/>
        <v>0</v>
      </c>
      <c r="F2436" s="65">
        <f t="shared" si="121"/>
        <v>3000</v>
      </c>
      <c r="G2436" s="403"/>
    </row>
    <row r="2437" spans="1:7" ht="15.95" customHeight="1" x14ac:dyDescent="0.25">
      <c r="A2437" s="552"/>
      <c r="B2437" s="552"/>
      <c r="C2437" s="459"/>
      <c r="D2437" s="66"/>
      <c r="E2437" s="65">
        <f t="shared" si="120"/>
        <v>0</v>
      </c>
      <c r="F2437" s="65">
        <f t="shared" si="121"/>
        <v>3000</v>
      </c>
      <c r="G2437" s="403"/>
    </row>
    <row r="2438" spans="1:7" ht="15.95" customHeight="1" x14ac:dyDescent="0.25">
      <c r="A2438" s="552"/>
      <c r="B2438" s="552"/>
      <c r="C2438" s="459"/>
      <c r="D2438" s="66"/>
      <c r="E2438" s="65">
        <f t="shared" si="120"/>
        <v>0</v>
      </c>
      <c r="F2438" s="65">
        <f t="shared" si="121"/>
        <v>3000</v>
      </c>
      <c r="G2438" s="403"/>
    </row>
    <row r="2439" spans="1:7" ht="15.95" customHeight="1" x14ac:dyDescent="0.25">
      <c r="A2439" s="552"/>
      <c r="B2439" s="552"/>
      <c r="C2439" s="459"/>
      <c r="D2439" s="66"/>
      <c r="E2439" s="65">
        <f t="shared" si="120"/>
        <v>0</v>
      </c>
      <c r="F2439" s="65">
        <f t="shared" si="121"/>
        <v>3000</v>
      </c>
      <c r="G2439" s="403"/>
    </row>
    <row r="2440" spans="1:7" ht="15.95" customHeight="1" x14ac:dyDescent="0.25">
      <c r="A2440" s="552"/>
      <c r="B2440" s="552"/>
      <c r="C2440" s="459"/>
      <c r="D2440" s="66"/>
      <c r="E2440" s="65">
        <f t="shared" si="120"/>
        <v>0</v>
      </c>
      <c r="F2440" s="65">
        <f t="shared" si="121"/>
        <v>3000</v>
      </c>
      <c r="G2440" s="403"/>
    </row>
    <row r="2441" spans="1:7" ht="15.95" customHeight="1" x14ac:dyDescent="0.25">
      <c r="A2441" s="552"/>
      <c r="B2441" s="552"/>
      <c r="C2441" s="459"/>
      <c r="D2441" s="66"/>
      <c r="E2441" s="65">
        <f t="shared" si="120"/>
        <v>0</v>
      </c>
      <c r="F2441" s="65">
        <f t="shared" si="121"/>
        <v>3000</v>
      </c>
      <c r="G2441" s="403"/>
    </row>
    <row r="2442" spans="1:7" ht="15.95" customHeight="1" x14ac:dyDescent="0.25">
      <c r="A2442" s="552"/>
      <c r="B2442" s="552"/>
      <c r="C2442" s="459"/>
      <c r="D2442" s="66"/>
      <c r="E2442" s="65">
        <f t="shared" si="120"/>
        <v>0</v>
      </c>
      <c r="F2442" s="65">
        <f t="shared" si="121"/>
        <v>3000</v>
      </c>
      <c r="G2442" s="403"/>
    </row>
    <row r="2443" spans="1:7" ht="15.95" customHeight="1" x14ac:dyDescent="0.25"/>
    <row r="2444" spans="1:7" ht="15.95" customHeight="1" x14ac:dyDescent="0.25">
      <c r="D2444" s="56"/>
      <c r="E2444" s="65" t="s">
        <v>116</v>
      </c>
      <c r="F2444" s="65" t="s">
        <v>117</v>
      </c>
    </row>
    <row r="2445" spans="1:7" ht="15.95" customHeight="1" x14ac:dyDescent="0.25">
      <c r="D2445" s="404">
        <f>C2421</f>
        <v>671</v>
      </c>
      <c r="E2445" s="405">
        <f>G2421</f>
        <v>3000</v>
      </c>
      <c r="F2445" s="405">
        <f>E2442</f>
        <v>0</v>
      </c>
    </row>
    <row r="2446" spans="1:7" ht="15.95" customHeight="1" x14ac:dyDescent="0.25">
      <c r="D2446" s="404">
        <f>C2420</f>
        <v>67</v>
      </c>
      <c r="E2446" s="405">
        <f>SUM(E2374,E2445)</f>
        <v>3000</v>
      </c>
      <c r="F2446" s="405">
        <f>SUM(F2374,F2445)</f>
        <v>0</v>
      </c>
    </row>
    <row r="2447" spans="1:7" ht="15.95" customHeight="1" x14ac:dyDescent="0.25">
      <c r="D2447" s="404" t="str">
        <f>C2419</f>
        <v>B</v>
      </c>
      <c r="E2447" s="405">
        <f>SUM(E1550,E1664,E2001,E2056,E2247,E2331,E2446)</f>
        <v>1998550</v>
      </c>
      <c r="F2447" s="405">
        <f>SUM(F1550,F1664,F2001,F2056,F2247,F2331,F2446)</f>
        <v>49175</v>
      </c>
    </row>
    <row r="2448" spans="1:7" ht="15.95" customHeight="1" x14ac:dyDescent="0.25">
      <c r="D2448" s="409"/>
      <c r="E2448" s="393"/>
      <c r="F2448" s="393"/>
    </row>
    <row r="2449" spans="4:6" ht="15.95" customHeight="1" x14ac:dyDescent="0.25">
      <c r="D2449" s="409"/>
      <c r="E2449" s="393"/>
      <c r="F2449" s="393"/>
    </row>
    <row r="2450" spans="4:6" ht="15.95" customHeight="1" x14ac:dyDescent="0.25">
      <c r="D2450" s="409"/>
      <c r="E2450" s="393"/>
      <c r="F2450" s="393"/>
    </row>
    <row r="2451" spans="4:6" ht="15.95" customHeight="1" x14ac:dyDescent="0.25">
      <c r="D2451" s="409"/>
      <c r="E2451" s="393"/>
      <c r="F2451" s="393"/>
    </row>
    <row r="2452" spans="4:6" ht="15.95" customHeight="1" x14ac:dyDescent="0.25">
      <c r="D2452" s="409"/>
      <c r="E2452" s="393"/>
      <c r="F2452" s="393"/>
    </row>
    <row r="2453" spans="4:6" ht="15.95" customHeight="1" x14ac:dyDescent="0.25">
      <c r="D2453" s="409"/>
      <c r="E2453" s="393"/>
      <c r="F2453" s="393"/>
    </row>
    <row r="2454" spans="4:6" ht="15.95" customHeight="1" x14ac:dyDescent="0.25">
      <c r="D2454" s="409"/>
      <c r="E2454" s="393"/>
      <c r="F2454" s="393"/>
    </row>
    <row r="2455" spans="4:6" ht="15.95" customHeight="1" x14ac:dyDescent="0.25">
      <c r="D2455" s="409"/>
      <c r="E2455" s="393"/>
      <c r="F2455" s="393"/>
    </row>
    <row r="2456" spans="4:6" ht="15.95" customHeight="1" x14ac:dyDescent="0.25">
      <c r="D2456" s="409"/>
      <c r="E2456" s="393"/>
      <c r="F2456" s="393"/>
    </row>
    <row r="2457" spans="4:6" ht="15.95" customHeight="1" x14ac:dyDescent="0.25">
      <c r="D2457" s="409"/>
      <c r="E2457" s="393"/>
      <c r="F2457" s="393"/>
    </row>
    <row r="2458" spans="4:6" ht="15.95" customHeight="1" x14ac:dyDescent="0.25">
      <c r="D2458" s="409"/>
      <c r="E2458" s="393"/>
      <c r="F2458" s="393"/>
    </row>
    <row r="2459" spans="4:6" ht="15.95" customHeight="1" x14ac:dyDescent="0.25">
      <c r="D2459" s="409"/>
      <c r="E2459" s="393"/>
      <c r="F2459" s="393"/>
    </row>
    <row r="2460" spans="4:6" ht="15.95" customHeight="1" x14ac:dyDescent="0.25">
      <c r="D2460" s="409"/>
      <c r="E2460" s="393"/>
      <c r="F2460" s="393"/>
    </row>
    <row r="2461" spans="4:6" ht="15.95" customHeight="1" x14ac:dyDescent="0.25">
      <c r="D2461" s="409"/>
      <c r="E2461" s="393"/>
      <c r="F2461" s="393"/>
    </row>
    <row r="2462" spans="4:6" ht="15.95" customHeight="1" x14ac:dyDescent="0.25">
      <c r="D2462" s="409"/>
      <c r="E2462" s="393"/>
      <c r="F2462" s="393"/>
    </row>
    <row r="2463" spans="4:6" ht="15.95" customHeight="1" x14ac:dyDescent="0.25">
      <c r="D2463" s="409"/>
      <c r="E2463" s="393"/>
      <c r="F2463" s="393"/>
    </row>
    <row r="2464" spans="4:6" ht="15.95" customHeight="1" x14ac:dyDescent="0.25">
      <c r="D2464" s="409"/>
      <c r="E2464" s="393"/>
      <c r="F2464" s="393"/>
    </row>
    <row r="2465" spans="1:7" s="312" customFormat="1" ht="15.95" customHeight="1" x14ac:dyDescent="0.25">
      <c r="A2465" s="381" t="s">
        <v>102</v>
      </c>
      <c r="B2465" s="411"/>
      <c r="C2465" s="369" t="str">
        <f>Budget!$A$197</f>
        <v>D</v>
      </c>
      <c r="D2465" s="189"/>
      <c r="E2465" s="383" t="s">
        <v>103</v>
      </c>
      <c r="F2465" s="384"/>
      <c r="G2465" s="190">
        <f>Budget!G201</f>
        <v>10000</v>
      </c>
    </row>
    <row r="2466" spans="1:7" s="312" customFormat="1" ht="15.95" customHeight="1" x14ac:dyDescent="0.25">
      <c r="A2466" s="381" t="str">
        <f>Budget!$B$89</f>
        <v>CP</v>
      </c>
      <c r="B2466" s="411"/>
      <c r="C2466" s="369">
        <f>Budget!$B$200</f>
        <v>64</v>
      </c>
      <c r="D2466" s="189"/>
      <c r="E2466" s="383" t="s">
        <v>104</v>
      </c>
      <c r="F2466" s="384"/>
      <c r="G2466" s="190">
        <f>IF(CB!H201&gt;0,CB!H201,-CB!I201)</f>
        <v>0</v>
      </c>
    </row>
    <row r="2467" spans="1:7" s="312" customFormat="1" ht="15.95" customHeight="1" x14ac:dyDescent="0.25">
      <c r="A2467" s="381" t="str">
        <f>Budget!$C$89</f>
        <v>CD</v>
      </c>
      <c r="B2467" s="411"/>
      <c r="C2467" s="369">
        <f>Budget!$C$201</f>
        <v>646</v>
      </c>
      <c r="D2467" s="189"/>
      <c r="E2467" s="383" t="s">
        <v>105</v>
      </c>
      <c r="F2467" s="384"/>
      <c r="G2467" s="190">
        <f>SUM(G2465:G2466)</f>
        <v>10000</v>
      </c>
    </row>
    <row r="2468" spans="1:7" s="312" customFormat="1" ht="15.95" customHeight="1" x14ac:dyDescent="0.25">
      <c r="A2468" s="381" t="str">
        <f>Budget!$D$89</f>
        <v>SC</v>
      </c>
      <c r="B2468" s="382"/>
      <c r="C2468" s="369" t="e">
        <f>Budget!#REF!</f>
        <v>#REF!</v>
      </c>
      <c r="D2468" s="189"/>
      <c r="E2468" s="189"/>
      <c r="F2468" s="189"/>
      <c r="G2468" s="189"/>
    </row>
    <row r="2469" spans="1:7" s="312" customFormat="1" ht="15.95" customHeight="1" x14ac:dyDescent="0.25">
      <c r="A2469" s="359"/>
      <c r="B2469" s="189"/>
      <c r="C2469" s="373"/>
      <c r="D2469" s="189"/>
      <c r="E2469" s="189"/>
      <c r="F2469" s="189"/>
      <c r="G2469" s="189"/>
    </row>
    <row r="2470" spans="1:7" s="312" customFormat="1" ht="15.95" customHeight="1" x14ac:dyDescent="0.25">
      <c r="A2470" s="385" t="s">
        <v>246</v>
      </c>
      <c r="B2470" s="385"/>
      <c r="C2470" s="372" t="str">
        <f>Budget!D201</f>
        <v>Aides sociales</v>
      </c>
      <c r="D2470" s="385"/>
      <c r="E2470" s="385"/>
      <c r="F2470" s="189"/>
      <c r="G2470" s="189"/>
    </row>
    <row r="2471" spans="1:7" ht="30" customHeight="1" x14ac:dyDescent="0.25">
      <c r="A2471" s="54" t="s">
        <v>106</v>
      </c>
      <c r="B2471" s="59" t="s">
        <v>137</v>
      </c>
      <c r="C2471" s="422" t="s">
        <v>118</v>
      </c>
      <c r="D2471" s="65" t="s">
        <v>109</v>
      </c>
      <c r="E2471" s="59" t="s">
        <v>110</v>
      </c>
      <c r="F2471" s="59" t="s">
        <v>113</v>
      </c>
      <c r="G2471" s="65" t="s">
        <v>112</v>
      </c>
    </row>
    <row r="2472" spans="1:7" ht="15.95" customHeight="1" x14ac:dyDescent="0.25">
      <c r="A2472" s="11"/>
      <c r="B2472" s="553"/>
      <c r="C2472" s="459"/>
      <c r="D2472" s="553"/>
      <c r="E2472" s="65">
        <f>D2472</f>
        <v>0</v>
      </c>
      <c r="F2472" s="65">
        <f>G2467-E2472</f>
        <v>10000</v>
      </c>
      <c r="G2472" s="403"/>
    </row>
    <row r="2473" spans="1:7" ht="25.5" customHeight="1" x14ac:dyDescent="0.25">
      <c r="A2473" s="11"/>
      <c r="B2473" s="66"/>
      <c r="C2473" s="555"/>
      <c r="D2473" s="66"/>
      <c r="E2473" s="65">
        <f>SUM(E2472,D2473)</f>
        <v>0</v>
      </c>
      <c r="F2473" s="65">
        <f>F2472-D2473</f>
        <v>10000</v>
      </c>
      <c r="G2473" s="403"/>
    </row>
    <row r="2474" spans="1:7" ht="15.95" customHeight="1" x14ac:dyDescent="0.25">
      <c r="A2474" s="11"/>
      <c r="B2474" s="66"/>
      <c r="C2474" s="555"/>
      <c r="D2474" s="66"/>
      <c r="E2474" s="65">
        <f>SUM(E2473,D2474)</f>
        <v>0</v>
      </c>
      <c r="F2474" s="65">
        <f t="shared" ref="F2474:F2477" si="122">F2473-D2474</f>
        <v>10000</v>
      </c>
      <c r="G2474" s="403"/>
    </row>
    <row r="2475" spans="1:7" ht="15.95" customHeight="1" x14ac:dyDescent="0.25">
      <c r="A2475" s="11"/>
      <c r="B2475" s="552"/>
      <c r="C2475" s="556"/>
      <c r="D2475" s="66"/>
      <c r="E2475" s="65">
        <f t="shared" ref="E2475:E2476" si="123">SUM(E2474,D2475)</f>
        <v>0</v>
      </c>
      <c r="F2475" s="65">
        <f t="shared" si="122"/>
        <v>10000</v>
      </c>
      <c r="G2475" s="403"/>
    </row>
    <row r="2476" spans="1:7" ht="15.95" customHeight="1" x14ac:dyDescent="0.25">
      <c r="A2476" s="11"/>
      <c r="B2476" s="552"/>
      <c r="C2476" s="555"/>
      <c r="D2476" s="66"/>
      <c r="E2476" s="65">
        <f t="shared" si="123"/>
        <v>0</v>
      </c>
      <c r="F2476" s="65">
        <f t="shared" si="122"/>
        <v>10000</v>
      </c>
      <c r="G2476" s="403"/>
    </row>
    <row r="2477" spans="1:7" ht="15.95" customHeight="1" x14ac:dyDescent="0.25">
      <c r="A2477" s="552"/>
      <c r="B2477" s="552"/>
      <c r="C2477" s="554"/>
      <c r="D2477" s="66"/>
      <c r="E2477" s="65">
        <f>SUM(E2476,D2477)</f>
        <v>0</v>
      </c>
      <c r="F2477" s="65">
        <f t="shared" si="122"/>
        <v>10000</v>
      </c>
      <c r="G2477" s="403"/>
    </row>
    <row r="2478" spans="1:7" ht="15.95" customHeight="1" x14ac:dyDescent="0.25"/>
    <row r="2479" spans="1:7" ht="15.95" customHeight="1" x14ac:dyDescent="0.25">
      <c r="D2479" s="421"/>
      <c r="E2479" s="65" t="s">
        <v>116</v>
      </c>
      <c r="F2479" s="65" t="s">
        <v>117</v>
      </c>
    </row>
    <row r="2480" spans="1:7" ht="15.95" customHeight="1" x14ac:dyDescent="0.25">
      <c r="D2480" s="404">
        <f>C2467</f>
        <v>646</v>
      </c>
      <c r="E2480" s="405">
        <f>G2467</f>
        <v>10000</v>
      </c>
      <c r="F2480" s="405">
        <f>E2477</f>
        <v>0</v>
      </c>
    </row>
    <row r="2481" spans="4:6" ht="15.95" customHeight="1" x14ac:dyDescent="0.25">
      <c r="D2481" s="409"/>
      <c r="E2481" s="393"/>
      <c r="F2481" s="393"/>
    </row>
    <row r="2482" spans="4:6" ht="15.95" customHeight="1" x14ac:dyDescent="0.25">
      <c r="D2482" s="409"/>
      <c r="E2482" s="393"/>
      <c r="F2482" s="393"/>
    </row>
    <row r="2483" spans="4:6" ht="15.95" customHeight="1" x14ac:dyDescent="0.25">
      <c r="D2483" s="409"/>
      <c r="E2483" s="393"/>
      <c r="F2483" s="393"/>
    </row>
    <row r="2484" spans="4:6" ht="15.95" customHeight="1" x14ac:dyDescent="0.25">
      <c r="D2484" s="409"/>
      <c r="E2484" s="393"/>
      <c r="F2484" s="393"/>
    </row>
    <row r="2485" spans="4:6" ht="15.95" customHeight="1" x14ac:dyDescent="0.25">
      <c r="D2485" s="409"/>
      <c r="E2485" s="393"/>
      <c r="F2485" s="393"/>
    </row>
    <row r="2486" spans="4:6" ht="15.95" customHeight="1" x14ac:dyDescent="0.25">
      <c r="D2486" s="409"/>
      <c r="E2486" s="393"/>
      <c r="F2486" s="393"/>
    </row>
    <row r="2487" spans="4:6" ht="15.95" customHeight="1" x14ac:dyDescent="0.25">
      <c r="D2487" s="409"/>
      <c r="E2487" s="393"/>
      <c r="F2487" s="393"/>
    </row>
    <row r="2488" spans="4:6" ht="15.95" customHeight="1" x14ac:dyDescent="0.25">
      <c r="D2488" s="409"/>
      <c r="E2488" s="393"/>
      <c r="F2488" s="393"/>
    </row>
    <row r="2489" spans="4:6" ht="15.95" customHeight="1" x14ac:dyDescent="0.25">
      <c r="D2489" s="409"/>
      <c r="E2489" s="393"/>
      <c r="F2489" s="393"/>
    </row>
    <row r="2490" spans="4:6" ht="15.95" customHeight="1" x14ac:dyDescent="0.25">
      <c r="D2490" s="409"/>
      <c r="E2490" s="393"/>
      <c r="F2490" s="393"/>
    </row>
    <row r="2491" spans="4:6" ht="15.95" customHeight="1" x14ac:dyDescent="0.25">
      <c r="D2491" s="409"/>
      <c r="E2491" s="393"/>
      <c r="F2491" s="393"/>
    </row>
    <row r="2492" spans="4:6" ht="15.95" customHeight="1" x14ac:dyDescent="0.25">
      <c r="D2492" s="409"/>
      <c r="E2492" s="393"/>
      <c r="F2492" s="393"/>
    </row>
    <row r="2493" spans="4:6" ht="15.95" customHeight="1" x14ac:dyDescent="0.25">
      <c r="D2493" s="409"/>
      <c r="E2493" s="393"/>
      <c r="F2493" s="393"/>
    </row>
    <row r="2494" spans="4:6" ht="15.95" customHeight="1" x14ac:dyDescent="0.25">
      <c r="D2494" s="409"/>
      <c r="E2494" s="393"/>
      <c r="F2494" s="393"/>
    </row>
    <row r="2495" spans="4:6" ht="15.95" customHeight="1" x14ac:dyDescent="0.25">
      <c r="D2495" s="409"/>
      <c r="E2495" s="393"/>
      <c r="F2495" s="393"/>
    </row>
    <row r="2496" spans="4:6" ht="15.95" customHeight="1" x14ac:dyDescent="0.25">
      <c r="D2496" s="409"/>
      <c r="E2496" s="393"/>
      <c r="F2496" s="393"/>
    </row>
    <row r="2497" spans="1:7" ht="15.95" customHeight="1" x14ac:dyDescent="0.25">
      <c r="D2497" s="409"/>
      <c r="E2497" s="393"/>
      <c r="F2497" s="393"/>
    </row>
    <row r="2498" spans="1:7" ht="15.95" customHeight="1" x14ac:dyDescent="0.25">
      <c r="D2498" s="409"/>
      <c r="E2498" s="393"/>
      <c r="F2498" s="393"/>
    </row>
    <row r="2499" spans="1:7" ht="15.95" customHeight="1" x14ac:dyDescent="0.25">
      <c r="D2499" s="409"/>
      <c r="E2499" s="393"/>
      <c r="F2499" s="393"/>
    </row>
    <row r="2500" spans="1:7" ht="15.95" customHeight="1" x14ac:dyDescent="0.25">
      <c r="D2500" s="409"/>
      <c r="E2500" s="393"/>
      <c r="F2500" s="393"/>
    </row>
    <row r="2501" spans="1:7" ht="15.95" customHeight="1" x14ac:dyDescent="0.25">
      <c r="D2501" s="409"/>
      <c r="E2501" s="393"/>
      <c r="F2501" s="393"/>
    </row>
    <row r="2502" spans="1:7" ht="15.95" customHeight="1" x14ac:dyDescent="0.25">
      <c r="D2502" s="409"/>
      <c r="E2502" s="393"/>
      <c r="F2502" s="393"/>
    </row>
    <row r="2503" spans="1:7" ht="15.95" customHeight="1" x14ac:dyDescent="0.25">
      <c r="D2503" s="409"/>
      <c r="E2503" s="393"/>
      <c r="F2503" s="393"/>
    </row>
    <row r="2504" spans="1:7" ht="15.95" customHeight="1" x14ac:dyDescent="0.25">
      <c r="D2504" s="409"/>
      <c r="E2504" s="393"/>
      <c r="F2504" s="393"/>
    </row>
    <row r="2505" spans="1:7" ht="15.95" customHeight="1" x14ac:dyDescent="0.25">
      <c r="D2505" s="409"/>
      <c r="E2505" s="393"/>
      <c r="F2505" s="393"/>
    </row>
    <row r="2506" spans="1:7" ht="15.95" customHeight="1" x14ac:dyDescent="0.25">
      <c r="D2506" s="409"/>
      <c r="E2506" s="393"/>
      <c r="F2506" s="393"/>
    </row>
    <row r="2507" spans="1:7" ht="15.95" customHeight="1" x14ac:dyDescent="0.25">
      <c r="D2507" s="409"/>
      <c r="E2507" s="393"/>
      <c r="F2507" s="393"/>
    </row>
    <row r="2508" spans="1:7" ht="15.95" customHeight="1" x14ac:dyDescent="0.25">
      <c r="D2508" s="409"/>
      <c r="E2508" s="393"/>
      <c r="F2508" s="393"/>
    </row>
    <row r="2509" spans="1:7" ht="15.95" customHeight="1" x14ac:dyDescent="0.25">
      <c r="D2509" s="409"/>
      <c r="E2509" s="393"/>
      <c r="F2509" s="393"/>
    </row>
    <row r="2510" spans="1:7" ht="15.95" customHeight="1" x14ac:dyDescent="0.25">
      <c r="D2510" s="409"/>
      <c r="E2510" s="393"/>
      <c r="F2510" s="393"/>
    </row>
    <row r="2511" spans="1:7" s="312" customFormat="1" ht="15.95" customHeight="1" x14ac:dyDescent="0.25">
      <c r="A2511" s="381" t="s">
        <v>102</v>
      </c>
      <c r="B2511" s="411"/>
      <c r="C2511" s="369" t="str">
        <f>Budget!$A$197</f>
        <v>D</v>
      </c>
      <c r="D2511" s="189"/>
      <c r="E2511" s="384" t="s">
        <v>103</v>
      </c>
      <c r="F2511" s="384"/>
      <c r="G2511" s="190">
        <f>Budget!F203</f>
        <v>107000</v>
      </c>
    </row>
    <row r="2512" spans="1:7" s="312" customFormat="1" ht="15.95" customHeight="1" x14ac:dyDescent="0.25">
      <c r="A2512" s="381" t="str">
        <f>Budget!$B$89</f>
        <v>CP</v>
      </c>
      <c r="B2512" s="411"/>
      <c r="C2512" s="369">
        <f>Budget!$B$200</f>
        <v>64</v>
      </c>
      <c r="D2512" s="189"/>
      <c r="E2512" s="384" t="s">
        <v>104</v>
      </c>
      <c r="F2512" s="384"/>
      <c r="G2512" s="190">
        <f>IF(CB!H203&gt;0,CB!H203,-CB!I203)</f>
        <v>0</v>
      </c>
    </row>
    <row r="2513" spans="1:7" s="312" customFormat="1" ht="15.95" customHeight="1" x14ac:dyDescent="0.25">
      <c r="A2513" s="381" t="str">
        <f>Budget!$C$89</f>
        <v>CD</v>
      </c>
      <c r="B2513" s="411"/>
      <c r="C2513" s="369">
        <f>Budget!$C$202</f>
        <v>649</v>
      </c>
      <c r="D2513" s="189"/>
      <c r="E2513" s="384" t="s">
        <v>105</v>
      </c>
      <c r="F2513" s="384"/>
      <c r="G2513" s="190">
        <f>SUM(G2511:G2512)</f>
        <v>107000</v>
      </c>
    </row>
    <row r="2514" spans="1:7" s="312" customFormat="1" ht="15.95" customHeight="1" x14ac:dyDescent="0.25">
      <c r="A2514" s="381" t="str">
        <f>Budget!$D$89</f>
        <v>SC</v>
      </c>
      <c r="B2514" s="382"/>
      <c r="C2514" s="369">
        <f>Budget!D203</f>
        <v>6490</v>
      </c>
      <c r="D2514" s="189"/>
      <c r="E2514" s="189"/>
      <c r="F2514" s="189"/>
      <c r="G2514" s="189"/>
    </row>
    <row r="2515" spans="1:7" s="312" customFormat="1" ht="15.95" customHeight="1" x14ac:dyDescent="0.25">
      <c r="A2515" s="359"/>
      <c r="B2515" s="189"/>
      <c r="C2515" s="373"/>
      <c r="D2515" s="189"/>
      <c r="E2515" s="189"/>
      <c r="F2515" s="189"/>
      <c r="G2515" s="189"/>
    </row>
    <row r="2516" spans="1:7" s="312" customFormat="1" ht="15.95" customHeight="1" x14ac:dyDescent="0.25">
      <c r="A2516" s="243" t="s">
        <v>248</v>
      </c>
      <c r="B2516" s="357"/>
      <c r="C2516" s="372" t="str">
        <f>Budget!E203</f>
        <v>Participation aux examens blancs : 45x100+16x150= 6 900
Feuilles :BEPC 2feuillesx8x45x100F=72 000F; BAC 2feuillesx7x16x100F=22 400F</v>
      </c>
      <c r="D2516" s="357"/>
      <c r="E2516" s="357"/>
      <c r="F2516" s="189"/>
      <c r="G2516" s="189"/>
    </row>
    <row r="2517" spans="1:7" ht="30" customHeight="1" x14ac:dyDescent="0.25">
      <c r="A2517" s="54" t="s">
        <v>106</v>
      </c>
      <c r="B2517" s="59" t="s">
        <v>137</v>
      </c>
      <c r="C2517" s="397" t="s">
        <v>118</v>
      </c>
      <c r="D2517" s="65" t="s">
        <v>109</v>
      </c>
      <c r="E2517" s="59" t="s">
        <v>110</v>
      </c>
      <c r="F2517" s="59" t="s">
        <v>113</v>
      </c>
      <c r="G2517" s="65" t="s">
        <v>112</v>
      </c>
    </row>
    <row r="2518" spans="1:7" ht="15.95" customHeight="1" x14ac:dyDescent="0.25">
      <c r="A2518" s="552"/>
      <c r="B2518" s="552"/>
      <c r="C2518" s="459"/>
      <c r="D2518" s="66"/>
      <c r="E2518" s="65">
        <f>D2518</f>
        <v>0</v>
      </c>
      <c r="F2518" s="65">
        <f>G2513-E2518</f>
        <v>107000</v>
      </c>
      <c r="G2518" s="403"/>
    </row>
    <row r="2519" spans="1:7" ht="15.95" customHeight="1" x14ac:dyDescent="0.25">
      <c r="A2519" s="552"/>
      <c r="B2519" s="552"/>
      <c r="C2519" s="459"/>
      <c r="D2519" s="66"/>
      <c r="E2519" s="65">
        <f>SUM(E2518,D2519)</f>
        <v>0</v>
      </c>
      <c r="F2519" s="65">
        <f>F2518-D2519</f>
        <v>107000</v>
      </c>
      <c r="G2519" s="403"/>
    </row>
    <row r="2520" spans="1:7" ht="15.95" customHeight="1" x14ac:dyDescent="0.25">
      <c r="A2520" s="552"/>
      <c r="B2520" s="552"/>
      <c r="C2520" s="459"/>
      <c r="D2520" s="66"/>
      <c r="E2520" s="65">
        <f>SUM(E2519,D2520)</f>
        <v>0</v>
      </c>
      <c r="F2520" s="65">
        <f>F2519-D2520</f>
        <v>107000</v>
      </c>
      <c r="G2520" s="403"/>
    </row>
    <row r="2521" spans="1:7" ht="15.95" customHeight="1" x14ac:dyDescent="0.25"/>
    <row r="2522" spans="1:7" ht="15.95" customHeight="1" x14ac:dyDescent="0.25">
      <c r="D2522" s="56"/>
      <c r="E2522" s="65" t="s">
        <v>116</v>
      </c>
      <c r="F2522" s="65" t="s">
        <v>117</v>
      </c>
    </row>
    <row r="2523" spans="1:7" ht="15.95" customHeight="1" x14ac:dyDescent="0.25">
      <c r="D2523" s="404">
        <f>C2514</f>
        <v>6490</v>
      </c>
      <c r="E2523" s="405">
        <f>G2513</f>
        <v>107000</v>
      </c>
      <c r="F2523" s="405">
        <f>E2520</f>
        <v>0</v>
      </c>
    </row>
    <row r="2524" spans="1:7" ht="15.95" customHeight="1" x14ac:dyDescent="0.25">
      <c r="D2524" s="409"/>
      <c r="E2524" s="393"/>
      <c r="F2524" s="393"/>
    </row>
    <row r="2525" spans="1:7" ht="15.95" customHeight="1" x14ac:dyDescent="0.25">
      <c r="D2525" s="409"/>
      <c r="E2525" s="393"/>
      <c r="F2525" s="393"/>
    </row>
    <row r="2526" spans="1:7" ht="15.95" customHeight="1" x14ac:dyDescent="0.25">
      <c r="D2526" s="409"/>
      <c r="E2526" s="393"/>
      <c r="F2526" s="393"/>
    </row>
    <row r="2527" spans="1:7" ht="15.95" customHeight="1" x14ac:dyDescent="0.25">
      <c r="D2527" s="409"/>
      <c r="E2527" s="393"/>
      <c r="F2527" s="393"/>
    </row>
    <row r="2528" spans="1:7" ht="15.95" customHeight="1" x14ac:dyDescent="0.25">
      <c r="D2528" s="409"/>
      <c r="E2528" s="393"/>
      <c r="F2528" s="393"/>
    </row>
    <row r="2529" spans="4:6" ht="15.95" customHeight="1" x14ac:dyDescent="0.25">
      <c r="D2529" s="409"/>
      <c r="E2529" s="393"/>
      <c r="F2529" s="393"/>
    </row>
    <row r="2530" spans="4:6" ht="15.95" customHeight="1" x14ac:dyDescent="0.25">
      <c r="D2530" s="409"/>
      <c r="E2530" s="393"/>
      <c r="F2530" s="393"/>
    </row>
    <row r="2531" spans="4:6" ht="15.95" customHeight="1" x14ac:dyDescent="0.25">
      <c r="D2531" s="409"/>
      <c r="E2531" s="393"/>
      <c r="F2531" s="393"/>
    </row>
    <row r="2532" spans="4:6" ht="15.95" customHeight="1" x14ac:dyDescent="0.25">
      <c r="D2532" s="409"/>
      <c r="E2532" s="393"/>
      <c r="F2532" s="393"/>
    </row>
    <row r="2533" spans="4:6" ht="15.95" customHeight="1" x14ac:dyDescent="0.25">
      <c r="D2533" s="409"/>
      <c r="E2533" s="393"/>
      <c r="F2533" s="393"/>
    </row>
    <row r="2534" spans="4:6" ht="15.95" customHeight="1" x14ac:dyDescent="0.25">
      <c r="D2534" s="409"/>
      <c r="E2534" s="393"/>
      <c r="F2534" s="393"/>
    </row>
    <row r="2535" spans="4:6" ht="15.95" customHeight="1" x14ac:dyDescent="0.25">
      <c r="D2535" s="409"/>
      <c r="E2535" s="393"/>
      <c r="F2535" s="393"/>
    </row>
    <row r="2536" spans="4:6" ht="15.95" customHeight="1" x14ac:dyDescent="0.25">
      <c r="D2536" s="409"/>
      <c r="E2536" s="393"/>
      <c r="F2536" s="393"/>
    </row>
    <row r="2537" spans="4:6" ht="15.95" customHeight="1" x14ac:dyDescent="0.25">
      <c r="D2537" s="409"/>
      <c r="E2537" s="393"/>
      <c r="F2537" s="393"/>
    </row>
    <row r="2538" spans="4:6" ht="15.95" customHeight="1" x14ac:dyDescent="0.25">
      <c r="D2538" s="409"/>
      <c r="E2538" s="393"/>
      <c r="F2538" s="393"/>
    </row>
    <row r="2539" spans="4:6" ht="15.95" customHeight="1" x14ac:dyDescent="0.25">
      <c r="D2539" s="409"/>
      <c r="E2539" s="393"/>
      <c r="F2539" s="393"/>
    </row>
    <row r="2540" spans="4:6" ht="15.95" customHeight="1" x14ac:dyDescent="0.25">
      <c r="D2540" s="409"/>
      <c r="E2540" s="393"/>
      <c r="F2540" s="393"/>
    </row>
    <row r="2541" spans="4:6" ht="15.95" customHeight="1" x14ac:dyDescent="0.25">
      <c r="D2541" s="409"/>
      <c r="E2541" s="393"/>
      <c r="F2541" s="393"/>
    </row>
    <row r="2542" spans="4:6" ht="15.95" customHeight="1" x14ac:dyDescent="0.25">
      <c r="D2542" s="409"/>
      <c r="E2542" s="393"/>
      <c r="F2542" s="393"/>
    </row>
    <row r="2543" spans="4:6" ht="15.95" customHeight="1" x14ac:dyDescent="0.25">
      <c r="D2543" s="409"/>
      <c r="E2543" s="393"/>
      <c r="F2543" s="393"/>
    </row>
    <row r="2544" spans="4:6" ht="15.95" customHeight="1" x14ac:dyDescent="0.25">
      <c r="D2544" s="409"/>
      <c r="E2544" s="393"/>
      <c r="F2544" s="393"/>
    </row>
    <row r="2545" spans="1:7" ht="15.95" customHeight="1" x14ac:dyDescent="0.25">
      <c r="D2545" s="409"/>
      <c r="E2545" s="393"/>
      <c r="F2545" s="393"/>
    </row>
    <row r="2546" spans="1:7" ht="15.95" customHeight="1" x14ac:dyDescent="0.25">
      <c r="D2546" s="409"/>
      <c r="E2546" s="393"/>
      <c r="F2546" s="393"/>
    </row>
    <row r="2547" spans="1:7" ht="15.95" customHeight="1" x14ac:dyDescent="0.25">
      <c r="D2547" s="409"/>
      <c r="E2547" s="393"/>
      <c r="F2547" s="393"/>
    </row>
    <row r="2548" spans="1:7" ht="15.95" customHeight="1" x14ac:dyDescent="0.25">
      <c r="D2548" s="409"/>
      <c r="E2548" s="393"/>
      <c r="F2548" s="393"/>
    </row>
    <row r="2549" spans="1:7" ht="15.95" customHeight="1" x14ac:dyDescent="0.25">
      <c r="D2549" s="409"/>
      <c r="E2549" s="393"/>
      <c r="F2549" s="393"/>
    </row>
    <row r="2550" spans="1:7" ht="15.95" customHeight="1" x14ac:dyDescent="0.25">
      <c r="D2550" s="409"/>
      <c r="E2550" s="393"/>
      <c r="F2550" s="393"/>
    </row>
    <row r="2551" spans="1:7" ht="15.95" customHeight="1" x14ac:dyDescent="0.25">
      <c r="D2551" s="409"/>
      <c r="E2551" s="393"/>
      <c r="F2551" s="393"/>
    </row>
    <row r="2552" spans="1:7" x14ac:dyDescent="0.25">
      <c r="D2552" s="392"/>
      <c r="E2552" s="393"/>
      <c r="F2552" s="393"/>
    </row>
    <row r="2553" spans="1:7" x14ac:dyDescent="0.25">
      <c r="D2553" s="392"/>
      <c r="E2553" s="393"/>
      <c r="F2553" s="393"/>
    </row>
    <row r="2554" spans="1:7" x14ac:dyDescent="0.25">
      <c r="D2554" s="392"/>
      <c r="E2554" s="393"/>
      <c r="F2554" s="393"/>
    </row>
    <row r="2555" spans="1:7" x14ac:dyDescent="0.25">
      <c r="D2555" s="392"/>
      <c r="E2555" s="393"/>
      <c r="F2555" s="393"/>
    </row>
    <row r="2556" spans="1:7" x14ac:dyDescent="0.25">
      <c r="D2556" s="392"/>
      <c r="E2556" s="393"/>
      <c r="F2556" s="393"/>
    </row>
    <row r="2557" spans="1:7" x14ac:dyDescent="0.25">
      <c r="D2557" s="392"/>
      <c r="E2557" s="393"/>
      <c r="F2557" s="393"/>
    </row>
    <row r="2558" spans="1:7" x14ac:dyDescent="0.25">
      <c r="D2558" s="392"/>
      <c r="E2558" s="393"/>
      <c r="F2558" s="393"/>
    </row>
    <row r="2559" spans="1:7" s="312" customFormat="1" ht="15.95" customHeight="1" x14ac:dyDescent="0.25">
      <c r="A2559" s="381" t="s">
        <v>102</v>
      </c>
      <c r="B2559" s="411"/>
      <c r="C2559" s="369" t="str">
        <f>Budget!$A$197</f>
        <v>D</v>
      </c>
      <c r="D2559" s="189"/>
      <c r="E2559" s="383" t="s">
        <v>103</v>
      </c>
      <c r="F2559" s="384"/>
      <c r="G2559" s="190">
        <f>Budget!F204</f>
        <v>209000</v>
      </c>
    </row>
    <row r="2560" spans="1:7" s="312" customFormat="1" ht="15.95" customHeight="1" x14ac:dyDescent="0.25">
      <c r="A2560" s="381" t="str">
        <f>Budget!$B$89</f>
        <v>CP</v>
      </c>
      <c r="B2560" s="411"/>
      <c r="C2560" s="369">
        <f>Budget!$B$200</f>
        <v>64</v>
      </c>
      <c r="D2560" s="189"/>
      <c r="E2560" s="383" t="s">
        <v>104</v>
      </c>
      <c r="F2560" s="384"/>
      <c r="G2560" s="190">
        <f>IF(CB!H204&gt;0,CB!H204,-CB!I205)</f>
        <v>0</v>
      </c>
    </row>
    <row r="2561" spans="1:7" s="312" customFormat="1" ht="15.95" customHeight="1" x14ac:dyDescent="0.25">
      <c r="A2561" s="381" t="str">
        <f>Budget!$C$89</f>
        <v>CD</v>
      </c>
      <c r="B2561" s="411"/>
      <c r="C2561" s="369">
        <f>Budget!$C$202</f>
        <v>649</v>
      </c>
      <c r="D2561" s="189"/>
      <c r="E2561" s="383" t="s">
        <v>105</v>
      </c>
      <c r="F2561" s="384"/>
      <c r="G2561" s="190">
        <f>SUM(G2559:G2560)</f>
        <v>209000</v>
      </c>
    </row>
    <row r="2562" spans="1:7" s="312" customFormat="1" ht="15.95" customHeight="1" x14ac:dyDescent="0.25">
      <c r="A2562" s="381" t="str">
        <f>Budget!$D$89</f>
        <v>SC</v>
      </c>
      <c r="B2562" s="382"/>
      <c r="C2562" s="369">
        <f>Budget!D204</f>
        <v>6491</v>
      </c>
      <c r="D2562" s="189"/>
      <c r="E2562" s="189"/>
      <c r="F2562" s="189"/>
      <c r="G2562" s="189"/>
    </row>
    <row r="2563" spans="1:7" s="312" customFormat="1" ht="15.95" customHeight="1" x14ac:dyDescent="0.25">
      <c r="A2563" s="359"/>
      <c r="B2563" s="189"/>
      <c r="C2563" s="373"/>
      <c r="D2563" s="189"/>
      <c r="E2563" s="189"/>
      <c r="F2563" s="189"/>
      <c r="G2563" s="189"/>
    </row>
    <row r="2564" spans="1:7" s="312" customFormat="1" ht="15.95" customHeight="1" x14ac:dyDescent="0.25">
      <c r="A2564" s="385" t="s">
        <v>248</v>
      </c>
      <c r="B2564" s="385"/>
      <c r="C2564" s="372" t="str">
        <f>Budget!E204</f>
        <v>Dossiers d’examens BEPC: certificat + inscription+relevé (300f+1000f+500f)x45; BAC 8000fx16</v>
      </c>
      <c r="D2564" s="385"/>
      <c r="E2564" s="385"/>
      <c r="F2564" s="189"/>
      <c r="G2564" s="189"/>
    </row>
    <row r="2565" spans="1:7" ht="30" customHeight="1" x14ac:dyDescent="0.25">
      <c r="A2565" s="54" t="s">
        <v>106</v>
      </c>
      <c r="B2565" s="59" t="s">
        <v>137</v>
      </c>
      <c r="C2565" s="397" t="s">
        <v>118</v>
      </c>
      <c r="D2565" s="65" t="s">
        <v>109</v>
      </c>
      <c r="E2565" s="59" t="s">
        <v>110</v>
      </c>
      <c r="F2565" s="59" t="s">
        <v>113</v>
      </c>
      <c r="G2565" s="65" t="s">
        <v>112</v>
      </c>
    </row>
    <row r="2566" spans="1:7" ht="15.95" customHeight="1" x14ac:dyDescent="0.25">
      <c r="A2566" s="11"/>
      <c r="B2566" s="552"/>
      <c r="C2566" s="459"/>
      <c r="D2566" s="66"/>
      <c r="E2566" s="65">
        <f>D2566</f>
        <v>0</v>
      </c>
      <c r="F2566" s="65">
        <f>G2561-E2566</f>
        <v>209000</v>
      </c>
      <c r="G2566" s="403"/>
    </row>
    <row r="2567" spans="1:7" ht="15.95" customHeight="1" x14ac:dyDescent="0.25">
      <c r="A2567" s="11"/>
      <c r="B2567" s="552"/>
      <c r="C2567" s="459"/>
      <c r="D2567" s="66"/>
      <c r="E2567" s="65">
        <f>SUM(E2566,D2567)</f>
        <v>0</v>
      </c>
      <c r="F2567" s="65">
        <f>F2566-D2567</f>
        <v>209000</v>
      </c>
      <c r="G2567" s="403"/>
    </row>
    <row r="2568" spans="1:7" ht="15.95" customHeight="1" x14ac:dyDescent="0.25">
      <c r="A2568" s="11"/>
      <c r="B2568" s="552"/>
      <c r="C2568" s="459"/>
      <c r="D2568" s="66"/>
      <c r="E2568" s="65">
        <f t="shared" ref="E2568" si="124">SUM(E2567,D2568)</f>
        <v>0</v>
      </c>
      <c r="F2568" s="65">
        <f t="shared" ref="F2568" si="125">F2567-D2568</f>
        <v>209000</v>
      </c>
      <c r="G2568" s="403"/>
    </row>
    <row r="2569" spans="1:7" ht="15.95" customHeight="1" x14ac:dyDescent="0.25">
      <c r="A2569" s="11"/>
      <c r="B2569" s="552"/>
      <c r="C2569" s="459"/>
      <c r="D2569" s="66"/>
      <c r="E2569" s="65">
        <f t="shared" ref="E2569:E2577" si="126">SUM(E2568,D2569)</f>
        <v>0</v>
      </c>
      <c r="F2569" s="65">
        <f t="shared" ref="F2569:F2577" si="127">F2568-D2569</f>
        <v>209000</v>
      </c>
      <c r="G2569" s="403"/>
    </row>
    <row r="2570" spans="1:7" ht="15.95" customHeight="1" x14ac:dyDescent="0.25">
      <c r="A2570" s="11"/>
      <c r="B2570" s="552"/>
      <c r="C2570" s="459"/>
      <c r="D2570" s="66"/>
      <c r="E2570" s="65">
        <f t="shared" si="126"/>
        <v>0</v>
      </c>
      <c r="F2570" s="65">
        <f t="shared" si="127"/>
        <v>209000</v>
      </c>
      <c r="G2570" s="403"/>
    </row>
    <row r="2571" spans="1:7" ht="15.95" customHeight="1" x14ac:dyDescent="0.25">
      <c r="A2571" s="11"/>
      <c r="B2571" s="552"/>
      <c r="C2571" s="459"/>
      <c r="D2571" s="66"/>
      <c r="E2571" s="65">
        <f t="shared" si="126"/>
        <v>0</v>
      </c>
      <c r="F2571" s="65">
        <f t="shared" si="127"/>
        <v>209000</v>
      </c>
      <c r="G2571" s="403"/>
    </row>
    <row r="2572" spans="1:7" ht="15.95" customHeight="1" x14ac:dyDescent="0.25">
      <c r="A2572" s="11"/>
      <c r="B2572" s="552"/>
      <c r="C2572" s="459"/>
      <c r="D2572" s="66"/>
      <c r="E2572" s="65">
        <f t="shared" si="126"/>
        <v>0</v>
      </c>
      <c r="F2572" s="65">
        <f t="shared" si="127"/>
        <v>209000</v>
      </c>
      <c r="G2572" s="403"/>
    </row>
    <row r="2573" spans="1:7" ht="15.95" customHeight="1" x14ac:dyDescent="0.25">
      <c r="A2573" s="11"/>
      <c r="B2573" s="552"/>
      <c r="C2573" s="459"/>
      <c r="D2573" s="66"/>
      <c r="E2573" s="65">
        <f t="shared" si="126"/>
        <v>0</v>
      </c>
      <c r="F2573" s="65">
        <f t="shared" si="127"/>
        <v>209000</v>
      </c>
      <c r="G2573" s="403"/>
    </row>
    <row r="2574" spans="1:7" ht="15.95" customHeight="1" x14ac:dyDescent="0.25">
      <c r="A2574" s="11"/>
      <c r="B2574" s="552"/>
      <c r="C2574" s="459"/>
      <c r="D2574" s="66"/>
      <c r="E2574" s="65">
        <f t="shared" si="126"/>
        <v>0</v>
      </c>
      <c r="F2574" s="65">
        <f t="shared" si="127"/>
        <v>209000</v>
      </c>
      <c r="G2574" s="403"/>
    </row>
    <row r="2575" spans="1:7" ht="15.95" customHeight="1" x14ac:dyDescent="0.25">
      <c r="A2575" s="11"/>
      <c r="B2575" s="552"/>
      <c r="C2575" s="459"/>
      <c r="D2575" s="66"/>
      <c r="E2575" s="65">
        <f t="shared" si="126"/>
        <v>0</v>
      </c>
      <c r="F2575" s="65">
        <f t="shared" si="127"/>
        <v>209000</v>
      </c>
      <c r="G2575" s="403"/>
    </row>
    <row r="2576" spans="1:7" ht="15.95" customHeight="1" x14ac:dyDescent="0.25">
      <c r="A2576" s="11"/>
      <c r="B2576" s="552"/>
      <c r="C2576" s="459"/>
      <c r="D2576" s="66"/>
      <c r="E2576" s="65">
        <f t="shared" si="126"/>
        <v>0</v>
      </c>
      <c r="F2576" s="65">
        <f t="shared" si="127"/>
        <v>209000</v>
      </c>
      <c r="G2576" s="403"/>
    </row>
    <row r="2577" spans="1:7" ht="15.95" customHeight="1" x14ac:dyDescent="0.25">
      <c r="A2577" s="552"/>
      <c r="B2577" s="552"/>
      <c r="C2577" s="459"/>
      <c r="D2577" s="66"/>
      <c r="E2577" s="65">
        <f t="shared" si="126"/>
        <v>0</v>
      </c>
      <c r="F2577" s="65">
        <f t="shared" si="127"/>
        <v>209000</v>
      </c>
      <c r="G2577" s="403"/>
    </row>
    <row r="2578" spans="1:7" ht="15.95" customHeight="1" x14ac:dyDescent="0.25"/>
    <row r="2579" spans="1:7" ht="15.95" customHeight="1" x14ac:dyDescent="0.25">
      <c r="D2579" s="56"/>
      <c r="E2579" s="416" t="s">
        <v>116</v>
      </c>
      <c r="F2579" s="65" t="s">
        <v>117</v>
      </c>
    </row>
    <row r="2580" spans="1:7" ht="15.95" customHeight="1" x14ac:dyDescent="0.25">
      <c r="D2580" s="404">
        <f>C2562</f>
        <v>6491</v>
      </c>
      <c r="E2580" s="417">
        <f>G2561</f>
        <v>209000</v>
      </c>
      <c r="F2580" s="405">
        <f>E2577</f>
        <v>0</v>
      </c>
    </row>
    <row r="2581" spans="1:7" ht="15.95" customHeight="1" x14ac:dyDescent="0.25">
      <c r="D2581" s="409"/>
      <c r="E2581" s="393"/>
      <c r="F2581" s="393"/>
    </row>
    <row r="2582" spans="1:7" ht="15.95" customHeight="1" x14ac:dyDescent="0.25">
      <c r="D2582" s="409"/>
      <c r="E2582" s="393"/>
      <c r="F2582" s="393"/>
    </row>
    <row r="2583" spans="1:7" ht="15.95" customHeight="1" x14ac:dyDescent="0.25">
      <c r="D2583" s="409"/>
      <c r="E2583" s="393"/>
      <c r="F2583" s="393"/>
    </row>
    <row r="2584" spans="1:7" ht="15.95" customHeight="1" x14ac:dyDescent="0.25">
      <c r="D2584" s="409"/>
      <c r="E2584" s="393"/>
      <c r="F2584" s="393"/>
    </row>
    <row r="2585" spans="1:7" ht="15.95" customHeight="1" x14ac:dyDescent="0.25">
      <c r="D2585" s="409"/>
      <c r="E2585" s="393"/>
      <c r="F2585" s="393"/>
    </row>
    <row r="2586" spans="1:7" ht="15.95" customHeight="1" x14ac:dyDescent="0.25">
      <c r="D2586" s="409"/>
      <c r="E2586" s="393"/>
      <c r="F2586" s="393"/>
    </row>
    <row r="2587" spans="1:7" ht="15.95" customHeight="1" x14ac:dyDescent="0.25">
      <c r="D2587" s="409"/>
      <c r="E2587" s="393"/>
      <c r="F2587" s="393"/>
    </row>
    <row r="2588" spans="1:7" ht="15.95" customHeight="1" x14ac:dyDescent="0.25">
      <c r="D2588" s="409"/>
      <c r="E2588" s="393"/>
      <c r="F2588" s="393"/>
    </row>
    <row r="2589" spans="1:7" ht="15.95" customHeight="1" x14ac:dyDescent="0.25">
      <c r="D2589" s="409"/>
      <c r="E2589" s="393"/>
      <c r="F2589" s="393"/>
    </row>
    <row r="2590" spans="1:7" ht="15.95" customHeight="1" x14ac:dyDescent="0.25">
      <c r="D2590" s="409"/>
      <c r="E2590" s="393"/>
      <c r="F2590" s="393"/>
    </row>
    <row r="2591" spans="1:7" ht="15.95" customHeight="1" x14ac:dyDescent="0.25">
      <c r="D2591" s="409"/>
      <c r="E2591" s="393"/>
      <c r="F2591" s="393"/>
    </row>
    <row r="2592" spans="1:7" ht="15.95" customHeight="1" x14ac:dyDescent="0.25">
      <c r="D2592" s="409"/>
      <c r="E2592" s="393"/>
      <c r="F2592" s="393"/>
    </row>
    <row r="2593" spans="1:7" ht="15.95" customHeight="1" x14ac:dyDescent="0.25">
      <c r="D2593" s="409"/>
      <c r="E2593" s="393"/>
      <c r="F2593" s="393"/>
    </row>
    <row r="2594" spans="1:7" ht="15.95" customHeight="1" x14ac:dyDescent="0.25">
      <c r="D2594" s="409"/>
      <c r="E2594" s="393"/>
      <c r="F2594" s="393"/>
    </row>
    <row r="2595" spans="1:7" ht="15.95" customHeight="1" x14ac:dyDescent="0.25">
      <c r="D2595" s="409"/>
      <c r="E2595" s="393"/>
      <c r="F2595" s="393"/>
    </row>
    <row r="2596" spans="1:7" ht="15.95" customHeight="1" x14ac:dyDescent="0.25">
      <c r="D2596" s="409"/>
      <c r="E2596" s="393"/>
      <c r="F2596" s="393"/>
    </row>
    <row r="2597" spans="1:7" ht="15.95" customHeight="1" x14ac:dyDescent="0.25">
      <c r="D2597" s="409"/>
      <c r="E2597" s="393"/>
      <c r="F2597" s="393"/>
    </row>
    <row r="2598" spans="1:7" ht="15.95" customHeight="1" x14ac:dyDescent="0.25">
      <c r="D2598" s="409"/>
      <c r="E2598" s="393"/>
      <c r="F2598" s="393"/>
    </row>
    <row r="2599" spans="1:7" ht="15.95" customHeight="1" x14ac:dyDescent="0.25">
      <c r="D2599" s="409"/>
      <c r="E2599" s="393"/>
      <c r="F2599" s="393"/>
    </row>
    <row r="2600" spans="1:7" ht="15.95" customHeight="1" x14ac:dyDescent="0.25">
      <c r="D2600" s="409"/>
      <c r="E2600" s="393"/>
      <c r="F2600" s="393"/>
    </row>
    <row r="2601" spans="1:7" ht="15.95" customHeight="1" x14ac:dyDescent="0.25">
      <c r="D2601" s="409"/>
      <c r="E2601" s="393"/>
      <c r="F2601" s="393"/>
    </row>
    <row r="2602" spans="1:7" ht="15.95" customHeight="1" x14ac:dyDescent="0.25">
      <c r="D2602" s="409"/>
      <c r="E2602" s="393"/>
      <c r="F2602" s="393"/>
    </row>
    <row r="2603" spans="1:7" ht="15.95" customHeight="1" x14ac:dyDescent="0.25">
      <c r="D2603" s="409"/>
      <c r="E2603" s="393"/>
      <c r="F2603" s="393"/>
    </row>
    <row r="2604" spans="1:7" ht="15.95" customHeight="1" x14ac:dyDescent="0.25">
      <c r="D2604" s="409"/>
      <c r="E2604" s="393"/>
      <c r="F2604" s="393"/>
    </row>
    <row r="2605" spans="1:7" s="312" customFormat="1" ht="15.95" customHeight="1" x14ac:dyDescent="0.25">
      <c r="A2605" s="381" t="s">
        <v>102</v>
      </c>
      <c r="B2605" s="411"/>
      <c r="C2605" s="369" t="str">
        <f>Budget!$A$197</f>
        <v>D</v>
      </c>
      <c r="D2605" s="189"/>
      <c r="E2605" s="383" t="s">
        <v>103</v>
      </c>
      <c r="F2605" s="384"/>
      <c r="G2605" s="190">
        <f>Budget!F205</f>
        <v>83600</v>
      </c>
    </row>
    <row r="2606" spans="1:7" s="312" customFormat="1" ht="15.95" customHeight="1" x14ac:dyDescent="0.25">
      <c r="A2606" s="381" t="str">
        <f>Budget!$B$89</f>
        <v>CP</v>
      </c>
      <c r="B2606" s="411"/>
      <c r="C2606" s="369">
        <f>Budget!$B$200</f>
        <v>64</v>
      </c>
      <c r="D2606" s="189"/>
      <c r="E2606" s="383" t="s">
        <v>104</v>
      </c>
      <c r="F2606" s="384"/>
      <c r="G2606" s="190">
        <f>IF(CB!H205&gt;0,CB!H205,-CB!I205)</f>
        <v>0</v>
      </c>
    </row>
    <row r="2607" spans="1:7" s="312" customFormat="1" ht="15.95" customHeight="1" x14ac:dyDescent="0.25">
      <c r="A2607" s="381" t="str">
        <f>Budget!$C$89</f>
        <v>CD</v>
      </c>
      <c r="B2607" s="411"/>
      <c r="C2607" s="369">
        <f>Budget!$C$202</f>
        <v>649</v>
      </c>
      <c r="D2607" s="189"/>
      <c r="E2607" s="383" t="s">
        <v>105</v>
      </c>
      <c r="F2607" s="384"/>
      <c r="G2607" s="190">
        <f>SUM(G2605:G2606)</f>
        <v>83600</v>
      </c>
    </row>
    <row r="2608" spans="1:7" s="312" customFormat="1" ht="15.95" customHeight="1" x14ac:dyDescent="0.25">
      <c r="A2608" s="381" t="str">
        <f>Budget!$D$89</f>
        <v>SC</v>
      </c>
      <c r="B2608" s="382"/>
      <c r="C2608" s="369">
        <f>Budget!D205</f>
        <v>6492</v>
      </c>
      <c r="D2608" s="189"/>
      <c r="E2608" s="189"/>
      <c r="F2608" s="189"/>
      <c r="G2608" s="189"/>
    </row>
    <row r="2609" spans="1:7" s="312" customFormat="1" ht="15.95" customHeight="1" x14ac:dyDescent="0.25">
      <c r="A2609" s="359"/>
      <c r="B2609" s="189"/>
      <c r="C2609" s="373"/>
      <c r="D2609" s="189"/>
      <c r="E2609" s="189"/>
      <c r="F2609" s="189"/>
      <c r="G2609" s="189"/>
    </row>
    <row r="2610" spans="1:7" s="312" customFormat="1" ht="15.95" customHeight="1" x14ac:dyDescent="0.25">
      <c r="A2610" s="385" t="s">
        <v>248</v>
      </c>
      <c r="B2610" s="385"/>
      <c r="C2610" s="372" t="str">
        <f>Budget!E205</f>
        <v>APE : 200F x (nbre de contribuables)</v>
      </c>
      <c r="D2610" s="385"/>
      <c r="E2610" s="385"/>
      <c r="F2610" s="189"/>
      <c r="G2610" s="189"/>
    </row>
    <row r="2611" spans="1:7" ht="30" customHeight="1" x14ac:dyDescent="0.25">
      <c r="A2611" s="54" t="s">
        <v>106</v>
      </c>
      <c r="B2611" s="59" t="s">
        <v>137</v>
      </c>
      <c r="C2611" s="397" t="s">
        <v>118</v>
      </c>
      <c r="D2611" s="65" t="s">
        <v>109</v>
      </c>
      <c r="E2611" s="59" t="s">
        <v>110</v>
      </c>
      <c r="F2611" s="59" t="s">
        <v>113</v>
      </c>
      <c r="G2611" s="65" t="s">
        <v>112</v>
      </c>
    </row>
    <row r="2612" spans="1:7" ht="15" customHeight="1" x14ac:dyDescent="0.25">
      <c r="A2612" s="11"/>
      <c r="B2612" s="552"/>
      <c r="C2612" s="459"/>
      <c r="D2612" s="66"/>
      <c r="E2612" s="65">
        <f>D2612</f>
        <v>0</v>
      </c>
      <c r="F2612" s="65">
        <f>G2607-E2612</f>
        <v>83600</v>
      </c>
      <c r="G2612" s="403"/>
    </row>
    <row r="2613" spans="1:7" ht="15" customHeight="1" x14ac:dyDescent="0.25">
      <c r="A2613" s="11"/>
      <c r="B2613" s="552"/>
      <c r="C2613" s="459"/>
      <c r="D2613" s="66"/>
      <c r="E2613" s="65">
        <f>SUM(E2612,D2613)</f>
        <v>0</v>
      </c>
      <c r="F2613" s="65">
        <f>F2612-D2613</f>
        <v>83600</v>
      </c>
      <c r="G2613" s="403"/>
    </row>
    <row r="2614" spans="1:7" ht="15" customHeight="1" x14ac:dyDescent="0.25">
      <c r="A2614" s="11"/>
      <c r="B2614" s="552"/>
      <c r="C2614" s="459"/>
      <c r="D2614" s="66"/>
      <c r="E2614" s="65">
        <f t="shared" ref="E2614:E2615" si="128">SUM(E2613,D2614)</f>
        <v>0</v>
      </c>
      <c r="F2614" s="65">
        <f t="shared" ref="F2614:F2615" si="129">F2613-D2614</f>
        <v>83600</v>
      </c>
      <c r="G2614" s="403"/>
    </row>
    <row r="2615" spans="1:7" ht="15" customHeight="1" x14ac:dyDescent="0.25">
      <c r="A2615" s="11"/>
      <c r="B2615" s="552"/>
      <c r="C2615" s="459"/>
      <c r="D2615" s="66"/>
      <c r="E2615" s="65">
        <f t="shared" si="128"/>
        <v>0</v>
      </c>
      <c r="F2615" s="65">
        <f t="shared" si="129"/>
        <v>83600</v>
      </c>
      <c r="G2615" s="403"/>
    </row>
    <row r="2616" spans="1:7" ht="15.95" customHeight="1" x14ac:dyDescent="0.25"/>
    <row r="2617" spans="1:7" ht="15.95" customHeight="1" x14ac:dyDescent="0.25">
      <c r="D2617" s="56"/>
      <c r="E2617" s="416" t="s">
        <v>116</v>
      </c>
      <c r="F2617" s="65" t="s">
        <v>117</v>
      </c>
    </row>
    <row r="2618" spans="1:7" ht="15.95" customHeight="1" x14ac:dyDescent="0.25">
      <c r="D2618" s="404">
        <f>C2608</f>
        <v>6492</v>
      </c>
      <c r="E2618" s="417">
        <f>G2607</f>
        <v>83600</v>
      </c>
      <c r="F2618" s="405">
        <f>E2612</f>
        <v>0</v>
      </c>
    </row>
    <row r="2619" spans="1:7" ht="15.95" customHeight="1" x14ac:dyDescent="0.25">
      <c r="D2619" s="409"/>
      <c r="E2619" s="393"/>
      <c r="F2619" s="393"/>
    </row>
    <row r="2620" spans="1:7" ht="15.95" customHeight="1" x14ac:dyDescent="0.25">
      <c r="D2620" s="409"/>
      <c r="E2620" s="393"/>
      <c r="F2620" s="393"/>
    </row>
    <row r="2621" spans="1:7" ht="15.95" customHeight="1" x14ac:dyDescent="0.25">
      <c r="D2621" s="409"/>
      <c r="E2621" s="393"/>
      <c r="F2621" s="393"/>
    </row>
    <row r="2622" spans="1:7" ht="15.95" customHeight="1" x14ac:dyDescent="0.25">
      <c r="D2622" s="409"/>
      <c r="E2622" s="393"/>
      <c r="F2622" s="393"/>
    </row>
    <row r="2623" spans="1:7" ht="15.95" customHeight="1" x14ac:dyDescent="0.25">
      <c r="D2623" s="409"/>
      <c r="E2623" s="393"/>
      <c r="F2623" s="393"/>
    </row>
    <row r="2624" spans="1:7" ht="15.95" customHeight="1" x14ac:dyDescent="0.25">
      <c r="D2624" s="409"/>
      <c r="E2624" s="393"/>
      <c r="F2624" s="393"/>
    </row>
    <row r="2625" spans="4:6" ht="15.95" customHeight="1" x14ac:dyDescent="0.25">
      <c r="D2625" s="409"/>
      <c r="E2625" s="393"/>
      <c r="F2625" s="393"/>
    </row>
    <row r="2626" spans="4:6" ht="15.95" customHeight="1" x14ac:dyDescent="0.25">
      <c r="D2626" s="409"/>
      <c r="E2626" s="393"/>
      <c r="F2626" s="393"/>
    </row>
    <row r="2627" spans="4:6" ht="15.95" customHeight="1" x14ac:dyDescent="0.25">
      <c r="D2627" s="409"/>
      <c r="E2627" s="393"/>
      <c r="F2627" s="393"/>
    </row>
    <row r="2628" spans="4:6" ht="15.95" customHeight="1" x14ac:dyDescent="0.25">
      <c r="D2628" s="409"/>
      <c r="E2628" s="393"/>
      <c r="F2628" s="393"/>
    </row>
    <row r="2629" spans="4:6" ht="15.95" customHeight="1" x14ac:dyDescent="0.25">
      <c r="D2629" s="409"/>
      <c r="E2629" s="393"/>
      <c r="F2629" s="393"/>
    </row>
    <row r="2630" spans="4:6" ht="15.95" customHeight="1" x14ac:dyDescent="0.25">
      <c r="D2630" s="409"/>
      <c r="E2630" s="393"/>
      <c r="F2630" s="393"/>
    </row>
    <row r="2631" spans="4:6" ht="15.95" customHeight="1" x14ac:dyDescent="0.25">
      <c r="D2631" s="409"/>
      <c r="E2631" s="393"/>
      <c r="F2631" s="393"/>
    </row>
    <row r="2632" spans="4:6" ht="15.95" customHeight="1" x14ac:dyDescent="0.25">
      <c r="D2632" s="409"/>
      <c r="E2632" s="393"/>
      <c r="F2632" s="393"/>
    </row>
    <row r="2633" spans="4:6" ht="15.95" customHeight="1" x14ac:dyDescent="0.25">
      <c r="D2633" s="409"/>
      <c r="E2633" s="393"/>
      <c r="F2633" s="393"/>
    </row>
    <row r="2634" spans="4:6" ht="15.95" customHeight="1" x14ac:dyDescent="0.25">
      <c r="D2634" s="409"/>
      <c r="E2634" s="393"/>
      <c r="F2634" s="393"/>
    </row>
    <row r="2635" spans="4:6" ht="15.95" customHeight="1" x14ac:dyDescent="0.25">
      <c r="D2635" s="409"/>
      <c r="E2635" s="393"/>
      <c r="F2635" s="393"/>
    </row>
    <row r="2636" spans="4:6" ht="15.95" customHeight="1" x14ac:dyDescent="0.25">
      <c r="D2636" s="409"/>
      <c r="E2636" s="393"/>
      <c r="F2636" s="393"/>
    </row>
    <row r="2637" spans="4:6" ht="15.95" customHeight="1" x14ac:dyDescent="0.25">
      <c r="D2637" s="409"/>
      <c r="E2637" s="393"/>
      <c r="F2637" s="393"/>
    </row>
    <row r="2638" spans="4:6" ht="15.95" customHeight="1" x14ac:dyDescent="0.25">
      <c r="D2638" s="409"/>
      <c r="E2638" s="393"/>
      <c r="F2638" s="393"/>
    </row>
    <row r="2639" spans="4:6" ht="15.95" customHeight="1" x14ac:dyDescent="0.25">
      <c r="D2639" s="409"/>
      <c r="E2639" s="393"/>
      <c r="F2639" s="393"/>
    </row>
    <row r="2640" spans="4:6" ht="15.95" customHeight="1" x14ac:dyDescent="0.25">
      <c r="D2640" s="409"/>
      <c r="E2640" s="393"/>
      <c r="F2640" s="393"/>
    </row>
    <row r="2641" spans="1:7" ht="15.95" customHeight="1" x14ac:dyDescent="0.25">
      <c r="D2641" s="409"/>
      <c r="E2641" s="393"/>
      <c r="F2641" s="393"/>
    </row>
    <row r="2642" spans="1:7" ht="15.95" customHeight="1" x14ac:dyDescent="0.25">
      <c r="D2642" s="409"/>
      <c r="E2642" s="393"/>
      <c r="F2642" s="393"/>
    </row>
    <row r="2643" spans="1:7" ht="15.95" customHeight="1" x14ac:dyDescent="0.25">
      <c r="D2643" s="409"/>
      <c r="E2643" s="393"/>
      <c r="F2643" s="393"/>
    </row>
    <row r="2644" spans="1:7" ht="15.95" customHeight="1" x14ac:dyDescent="0.25">
      <c r="D2644" s="409"/>
      <c r="E2644" s="393"/>
      <c r="F2644" s="393"/>
    </row>
    <row r="2645" spans="1:7" ht="15.95" customHeight="1" x14ac:dyDescent="0.25">
      <c r="D2645" s="409"/>
      <c r="E2645" s="393"/>
      <c r="F2645" s="393"/>
    </row>
    <row r="2646" spans="1:7" ht="15.95" customHeight="1" x14ac:dyDescent="0.25">
      <c r="D2646" s="409"/>
      <c r="E2646" s="393"/>
      <c r="F2646" s="393"/>
    </row>
    <row r="2647" spans="1:7" ht="15.95" customHeight="1" x14ac:dyDescent="0.25">
      <c r="D2647" s="409"/>
      <c r="E2647" s="393"/>
      <c r="F2647" s="393"/>
    </row>
    <row r="2648" spans="1:7" ht="15.95" customHeight="1" x14ac:dyDescent="0.25">
      <c r="D2648" s="409"/>
      <c r="E2648" s="393"/>
      <c r="F2648" s="393"/>
    </row>
    <row r="2649" spans="1:7" ht="15.95" customHeight="1" x14ac:dyDescent="0.25">
      <c r="D2649" s="409"/>
      <c r="E2649" s="393"/>
      <c r="F2649" s="393"/>
    </row>
    <row r="2650" spans="1:7" ht="15.95" customHeight="1" x14ac:dyDescent="0.25">
      <c r="D2650" s="409"/>
      <c r="E2650" s="393"/>
      <c r="F2650" s="393"/>
    </row>
    <row r="2651" spans="1:7" ht="15.95" customHeight="1" x14ac:dyDescent="0.25">
      <c r="D2651" s="409"/>
      <c r="E2651" s="393"/>
      <c r="F2651" s="393"/>
    </row>
    <row r="2652" spans="1:7" s="312" customFormat="1" ht="15.95" customHeight="1" x14ac:dyDescent="0.25">
      <c r="A2652" s="381" t="s">
        <v>102</v>
      </c>
      <c r="B2652" s="411"/>
      <c r="C2652" s="369" t="str">
        <f>Budget!$A$197</f>
        <v>D</v>
      </c>
      <c r="D2652" s="189"/>
      <c r="E2652" s="381" t="s">
        <v>103</v>
      </c>
      <c r="F2652" s="413"/>
      <c r="G2652" s="190">
        <f>Budget!F206</f>
        <v>0</v>
      </c>
    </row>
    <row r="2653" spans="1:7" s="312" customFormat="1" ht="15.95" customHeight="1" x14ac:dyDescent="0.25">
      <c r="A2653" s="381" t="str">
        <f>Budget!$B$89</f>
        <v>CP</v>
      </c>
      <c r="B2653" s="411"/>
      <c r="C2653" s="369">
        <f>Budget!$B$200</f>
        <v>64</v>
      </c>
      <c r="D2653" s="189"/>
      <c r="E2653" s="381" t="s">
        <v>104</v>
      </c>
      <c r="F2653" s="414"/>
      <c r="G2653" s="190">
        <f>IF(CB!H206&gt;0,CB!H206,-CB!I206)</f>
        <v>0</v>
      </c>
    </row>
    <row r="2654" spans="1:7" s="312" customFormat="1" ht="15.95" customHeight="1" x14ac:dyDescent="0.25">
      <c r="A2654" s="381" t="str">
        <f>Budget!$C$89</f>
        <v>CD</v>
      </c>
      <c r="B2654" s="411"/>
      <c r="C2654" s="369">
        <f>Budget!$C$202</f>
        <v>649</v>
      </c>
      <c r="D2654" s="189"/>
      <c r="E2654" s="381" t="s">
        <v>105</v>
      </c>
      <c r="F2654" s="414"/>
      <c r="G2654" s="190">
        <f>SUM(G2652:G2653)</f>
        <v>0</v>
      </c>
    </row>
    <row r="2655" spans="1:7" s="312" customFormat="1" ht="15.95" customHeight="1" x14ac:dyDescent="0.25">
      <c r="A2655" s="381" t="str">
        <f>Budget!$D$89</f>
        <v>SC</v>
      </c>
      <c r="B2655" s="382"/>
      <c r="C2655" s="369">
        <f>Budget!D206</f>
        <v>6493</v>
      </c>
      <c r="D2655" s="189"/>
      <c r="E2655" s="189"/>
      <c r="F2655" s="189"/>
      <c r="G2655" s="189"/>
    </row>
    <row r="2656" spans="1:7" s="312" customFormat="1" ht="15.95" customHeight="1" x14ac:dyDescent="0.25">
      <c r="A2656" s="359"/>
      <c r="B2656" s="189"/>
      <c r="C2656" s="373"/>
      <c r="D2656" s="189"/>
      <c r="E2656" s="189"/>
      <c r="F2656" s="189"/>
      <c r="G2656" s="189"/>
    </row>
    <row r="2657" spans="1:7" s="312" customFormat="1" ht="15.95" customHeight="1" x14ac:dyDescent="0.25">
      <c r="A2657" s="385" t="s">
        <v>248</v>
      </c>
      <c r="B2657" s="385"/>
      <c r="C2657" s="372">
        <f>Budget!E206</f>
        <v>0</v>
      </c>
      <c r="D2657" s="385"/>
      <c r="E2657" s="385"/>
      <c r="F2657" s="189"/>
      <c r="G2657" s="189"/>
    </row>
    <row r="2658" spans="1:7" ht="30" customHeight="1" x14ac:dyDescent="0.25">
      <c r="A2658" s="54" t="s">
        <v>106</v>
      </c>
      <c r="B2658" s="59" t="s">
        <v>137</v>
      </c>
      <c r="C2658" s="397" t="s">
        <v>118</v>
      </c>
      <c r="D2658" s="65" t="s">
        <v>109</v>
      </c>
      <c r="E2658" s="59" t="s">
        <v>110</v>
      </c>
      <c r="F2658" s="59" t="s">
        <v>113</v>
      </c>
      <c r="G2658" s="65" t="s">
        <v>112</v>
      </c>
    </row>
    <row r="2659" spans="1:7" ht="15.95" customHeight="1" x14ac:dyDescent="0.25">
      <c r="A2659" s="552"/>
      <c r="B2659" s="552"/>
      <c r="C2659" s="459"/>
      <c r="D2659" s="66"/>
      <c r="E2659" s="65">
        <f>D2659</f>
        <v>0</v>
      </c>
      <c r="F2659" s="65">
        <f>G2654-E2659</f>
        <v>0</v>
      </c>
      <c r="G2659" s="403"/>
    </row>
    <row r="2660" spans="1:7" ht="15.95" customHeight="1" x14ac:dyDescent="0.25">
      <c r="A2660" s="552"/>
      <c r="B2660" s="552"/>
      <c r="C2660" s="459"/>
      <c r="D2660" s="66"/>
      <c r="E2660" s="65">
        <f>SUM(E2659,D2660)</f>
        <v>0</v>
      </c>
      <c r="F2660" s="65">
        <f>F2659-D2660</f>
        <v>0</v>
      </c>
      <c r="G2660" s="403"/>
    </row>
    <row r="2661" spans="1:7" ht="15.95" customHeight="1" x14ac:dyDescent="0.25">
      <c r="A2661" s="552"/>
      <c r="B2661" s="552"/>
      <c r="C2661" s="459"/>
      <c r="D2661" s="66"/>
      <c r="E2661" s="65">
        <f t="shared" ref="E2661:E2662" si="130">SUM(E2660,D2661)</f>
        <v>0</v>
      </c>
      <c r="F2661" s="65">
        <f t="shared" ref="F2661:F2662" si="131">F2660-D2661</f>
        <v>0</v>
      </c>
      <c r="G2661" s="403"/>
    </row>
    <row r="2662" spans="1:7" ht="15.95" customHeight="1" x14ac:dyDescent="0.25">
      <c r="A2662" s="552"/>
      <c r="B2662" s="552"/>
      <c r="C2662" s="459"/>
      <c r="D2662" s="66"/>
      <c r="E2662" s="65">
        <f t="shared" si="130"/>
        <v>0</v>
      </c>
      <c r="F2662" s="65">
        <f t="shared" si="131"/>
        <v>0</v>
      </c>
      <c r="G2662" s="403"/>
    </row>
    <row r="2663" spans="1:7" ht="15.95" customHeight="1" x14ac:dyDescent="0.25"/>
    <row r="2664" spans="1:7" ht="15.95" customHeight="1" x14ac:dyDescent="0.25">
      <c r="D2664" s="56"/>
      <c r="E2664" s="65" t="s">
        <v>116</v>
      </c>
      <c r="F2664" s="65" t="s">
        <v>117</v>
      </c>
    </row>
    <row r="2665" spans="1:7" ht="15.95" customHeight="1" x14ac:dyDescent="0.25">
      <c r="D2665" s="404">
        <f>C2655</f>
        <v>6493</v>
      </c>
      <c r="E2665" s="405">
        <f>G2654</f>
        <v>0</v>
      </c>
      <c r="F2665" s="405">
        <f>E2662</f>
        <v>0</v>
      </c>
    </row>
    <row r="2666" spans="1:7" ht="15.95" customHeight="1" x14ac:dyDescent="0.25">
      <c r="D2666" s="404">
        <f>C2654</f>
        <v>649</v>
      </c>
      <c r="E2666" s="405">
        <f>SUM(E2523,E2580,E2618,E2665)</f>
        <v>399600</v>
      </c>
      <c r="F2666" s="405">
        <f>SUM(F2523,F2580,F2618,F2665)</f>
        <v>0</v>
      </c>
    </row>
    <row r="2667" spans="1:7" ht="15.95" customHeight="1" x14ac:dyDescent="0.25">
      <c r="D2667" s="404">
        <f>C2653</f>
        <v>64</v>
      </c>
      <c r="E2667" s="405">
        <f>SUM(E2480,E2666)</f>
        <v>409600</v>
      </c>
      <c r="F2667" s="405">
        <f>SUM(F2480,F2666)</f>
        <v>0</v>
      </c>
    </row>
    <row r="2668" spans="1:7" ht="15.95" customHeight="1" x14ac:dyDescent="0.25">
      <c r="D2668" s="404" t="str">
        <f>C2652</f>
        <v>D</v>
      </c>
      <c r="E2668" s="405">
        <f>E2667</f>
        <v>409600</v>
      </c>
      <c r="F2668" s="405">
        <f>F2667</f>
        <v>0</v>
      </c>
    </row>
    <row r="2669" spans="1:7" ht="15.95" customHeight="1" x14ac:dyDescent="0.25">
      <c r="D2669" s="409"/>
      <c r="E2669" s="393"/>
      <c r="F2669" s="393"/>
    </row>
    <row r="2670" spans="1:7" ht="15.95" customHeight="1" x14ac:dyDescent="0.25">
      <c r="D2670" s="409"/>
      <c r="E2670" s="393"/>
      <c r="F2670" s="393"/>
    </row>
    <row r="2671" spans="1:7" ht="15.95" customHeight="1" x14ac:dyDescent="0.25">
      <c r="D2671" s="409"/>
      <c r="E2671" s="393"/>
      <c r="F2671" s="393"/>
    </row>
    <row r="2672" spans="1:7" ht="15.95" customHeight="1" x14ac:dyDescent="0.25">
      <c r="D2672" s="409"/>
      <c r="E2672" s="393"/>
      <c r="F2672" s="393"/>
    </row>
    <row r="2673" spans="4:6" ht="15.95" customHeight="1" x14ac:dyDescent="0.25">
      <c r="D2673" s="409"/>
      <c r="E2673" s="393"/>
      <c r="F2673" s="393"/>
    </row>
    <row r="2674" spans="4:6" ht="15.95" customHeight="1" x14ac:dyDescent="0.25">
      <c r="D2674" s="409"/>
      <c r="E2674" s="393"/>
      <c r="F2674" s="393"/>
    </row>
    <row r="2675" spans="4:6" ht="15.95" customHeight="1" x14ac:dyDescent="0.25">
      <c r="D2675" s="409"/>
      <c r="E2675" s="393"/>
      <c r="F2675" s="393"/>
    </row>
    <row r="2676" spans="4:6" ht="15.95" customHeight="1" x14ac:dyDescent="0.25">
      <c r="D2676" s="409"/>
      <c r="E2676" s="393"/>
      <c r="F2676" s="393"/>
    </row>
    <row r="2677" spans="4:6" ht="15.95" customHeight="1" x14ac:dyDescent="0.25">
      <c r="D2677" s="409"/>
      <c r="E2677" s="393"/>
      <c r="F2677" s="393"/>
    </row>
    <row r="2678" spans="4:6" ht="15.95" customHeight="1" x14ac:dyDescent="0.25">
      <c r="D2678" s="409"/>
      <c r="E2678" s="393"/>
      <c r="F2678" s="393"/>
    </row>
    <row r="2679" spans="4:6" ht="15.95" customHeight="1" x14ac:dyDescent="0.25">
      <c r="D2679" s="409"/>
      <c r="E2679" s="393"/>
      <c r="F2679" s="393"/>
    </row>
    <row r="2680" spans="4:6" ht="15.95" customHeight="1" x14ac:dyDescent="0.25">
      <c r="D2680" s="409"/>
      <c r="E2680" s="393"/>
      <c r="F2680" s="393"/>
    </row>
    <row r="2681" spans="4:6" ht="15.95" customHeight="1" x14ac:dyDescent="0.25">
      <c r="D2681" s="409"/>
      <c r="E2681" s="393"/>
      <c r="F2681" s="393"/>
    </row>
    <row r="2682" spans="4:6" ht="15.95" customHeight="1" x14ac:dyDescent="0.25">
      <c r="D2682" s="409"/>
      <c r="E2682" s="393"/>
      <c r="F2682" s="393"/>
    </row>
    <row r="2683" spans="4:6" ht="15.95" customHeight="1" x14ac:dyDescent="0.25">
      <c r="D2683" s="409"/>
      <c r="E2683" s="393"/>
      <c r="F2683" s="393"/>
    </row>
    <row r="2684" spans="4:6" ht="15.95" customHeight="1" x14ac:dyDescent="0.25">
      <c r="D2684" s="409"/>
      <c r="E2684" s="393"/>
      <c r="F2684" s="393"/>
    </row>
    <row r="2685" spans="4:6" ht="15.95" customHeight="1" x14ac:dyDescent="0.25">
      <c r="D2685" s="409"/>
      <c r="E2685" s="393"/>
      <c r="F2685" s="393"/>
    </row>
    <row r="2686" spans="4:6" ht="15.95" customHeight="1" x14ac:dyDescent="0.25">
      <c r="D2686" s="409"/>
      <c r="E2686" s="393"/>
      <c r="F2686" s="393"/>
    </row>
    <row r="2687" spans="4:6" ht="15.95" customHeight="1" x14ac:dyDescent="0.25">
      <c r="D2687" s="409"/>
      <c r="E2687" s="393"/>
      <c r="F2687" s="393"/>
    </row>
    <row r="2688" spans="4:6" ht="15.95" customHeight="1" x14ac:dyDescent="0.25">
      <c r="D2688" s="409"/>
      <c r="E2688" s="393"/>
      <c r="F2688" s="393"/>
    </row>
    <row r="2689" spans="1:7" ht="15.95" customHeight="1" x14ac:dyDescent="0.25">
      <c r="D2689" s="409"/>
      <c r="E2689" s="393"/>
      <c r="F2689" s="393"/>
    </row>
    <row r="2690" spans="1:7" ht="15.95" customHeight="1" x14ac:dyDescent="0.25">
      <c r="D2690" s="409"/>
      <c r="E2690" s="393"/>
      <c r="F2690" s="393"/>
    </row>
    <row r="2691" spans="1:7" ht="15.95" customHeight="1" x14ac:dyDescent="0.25">
      <c r="D2691" s="409"/>
      <c r="E2691" s="393"/>
      <c r="F2691" s="393"/>
    </row>
    <row r="2692" spans="1:7" ht="15.95" customHeight="1" x14ac:dyDescent="0.25">
      <c r="D2692" s="409"/>
      <c r="E2692" s="393"/>
      <c r="F2692" s="393"/>
    </row>
    <row r="2693" spans="1:7" ht="15.95" customHeight="1" x14ac:dyDescent="0.25">
      <c r="D2693" s="409"/>
      <c r="E2693" s="393"/>
      <c r="F2693" s="393"/>
    </row>
    <row r="2694" spans="1:7" ht="15.95" customHeight="1" x14ac:dyDescent="0.25">
      <c r="D2694" s="409"/>
      <c r="E2694" s="393"/>
      <c r="F2694" s="393"/>
    </row>
    <row r="2695" spans="1:7" ht="15.95" customHeight="1" x14ac:dyDescent="0.25">
      <c r="D2695" s="409"/>
      <c r="E2695" s="393"/>
      <c r="F2695" s="393"/>
    </row>
    <row r="2696" spans="1:7" ht="15.95" customHeight="1" x14ac:dyDescent="0.25">
      <c r="D2696" s="409"/>
      <c r="E2696" s="393"/>
      <c r="F2696" s="393"/>
    </row>
    <row r="2697" spans="1:7" ht="15.95" customHeight="1" x14ac:dyDescent="0.25">
      <c r="D2697" s="409"/>
      <c r="E2697" s="393"/>
      <c r="F2697" s="393"/>
    </row>
    <row r="2698" spans="1:7" s="312" customFormat="1" ht="15.95" customHeight="1" x14ac:dyDescent="0.25">
      <c r="A2698" s="381" t="s">
        <v>102</v>
      </c>
      <c r="B2698" s="411"/>
      <c r="C2698" s="369" t="str">
        <f>Budget!$A$211</f>
        <v>Z</v>
      </c>
      <c r="D2698" s="189"/>
      <c r="E2698" s="383" t="s">
        <v>103</v>
      </c>
      <c r="F2698" s="384"/>
      <c r="G2698" s="190">
        <f>Budget!F216</f>
        <v>0</v>
      </c>
    </row>
    <row r="2699" spans="1:7" s="312" customFormat="1" ht="15.95" customHeight="1" x14ac:dyDescent="0.25">
      <c r="A2699" s="381" t="str">
        <f>Budget!$B$89</f>
        <v>CP</v>
      </c>
      <c r="B2699" s="411"/>
      <c r="C2699" s="369">
        <f>Budget!$B$214</f>
        <v>69</v>
      </c>
      <c r="D2699" s="189"/>
      <c r="E2699" s="383" t="s">
        <v>104</v>
      </c>
      <c r="F2699" s="384"/>
      <c r="G2699" s="190">
        <f>IF(CB!H216&gt;0,CB!H216,-CB!I216)</f>
        <v>0</v>
      </c>
    </row>
    <row r="2700" spans="1:7" s="312" customFormat="1" ht="15.95" customHeight="1" x14ac:dyDescent="0.25">
      <c r="A2700" s="381" t="str">
        <f>Budget!$C$89</f>
        <v>CD</v>
      </c>
      <c r="B2700" s="411"/>
      <c r="C2700" s="369">
        <f>Budget!$C$215</f>
        <v>691</v>
      </c>
      <c r="D2700" s="189"/>
      <c r="E2700" s="383" t="s">
        <v>105</v>
      </c>
      <c r="F2700" s="384"/>
      <c r="G2700" s="190">
        <f>SUM(G2698:G2699)</f>
        <v>0</v>
      </c>
    </row>
    <row r="2701" spans="1:7" s="312" customFormat="1" ht="15.95" customHeight="1" x14ac:dyDescent="0.25">
      <c r="A2701" s="381" t="str">
        <f>Budget!$D$89</f>
        <v>SC</v>
      </c>
      <c r="B2701" s="382"/>
      <c r="C2701" s="369">
        <f>Budget!D216</f>
        <v>6910</v>
      </c>
      <c r="D2701" s="189"/>
      <c r="E2701" s="189"/>
      <c r="F2701" s="189"/>
      <c r="G2701" s="189"/>
    </row>
    <row r="2702" spans="1:7" s="312" customFormat="1" ht="15.95" customHeight="1" x14ac:dyDescent="0.25">
      <c r="A2702" s="359"/>
      <c r="B2702" s="189"/>
      <c r="C2702" s="373"/>
      <c r="D2702" s="189"/>
      <c r="E2702" s="189"/>
      <c r="F2702" s="189"/>
      <c r="G2702" s="189"/>
    </row>
    <row r="2703" spans="1:7" s="312" customFormat="1" ht="15.95" customHeight="1" x14ac:dyDescent="0.25">
      <c r="A2703" s="385" t="s">
        <v>248</v>
      </c>
      <c r="B2703" s="385"/>
      <c r="C2703" s="372" t="str">
        <f>Budget!E216</f>
        <v>Bâtiments administratifs</v>
      </c>
      <c r="D2703" s="385"/>
      <c r="E2703" s="385"/>
      <c r="F2703" s="189"/>
      <c r="G2703" s="189"/>
    </row>
    <row r="2704" spans="1:7" ht="30" customHeight="1" x14ac:dyDescent="0.25">
      <c r="A2704" s="54" t="s">
        <v>106</v>
      </c>
      <c r="B2704" s="59" t="s">
        <v>137</v>
      </c>
      <c r="C2704" s="397" t="s">
        <v>118</v>
      </c>
      <c r="D2704" s="65" t="s">
        <v>109</v>
      </c>
      <c r="E2704" s="59" t="s">
        <v>110</v>
      </c>
      <c r="F2704" s="59" t="s">
        <v>113</v>
      </c>
      <c r="G2704" s="65" t="s">
        <v>112</v>
      </c>
    </row>
    <row r="2705" spans="1:7" ht="15.95" customHeight="1" x14ac:dyDescent="0.25">
      <c r="A2705" s="552"/>
      <c r="B2705" s="552"/>
      <c r="C2705" s="459"/>
      <c r="D2705" s="66"/>
      <c r="E2705" s="65">
        <f>D2705</f>
        <v>0</v>
      </c>
      <c r="F2705" s="65">
        <f>G2700-E2705</f>
        <v>0</v>
      </c>
      <c r="G2705" s="403"/>
    </row>
    <row r="2706" spans="1:7" ht="15.95" customHeight="1" x14ac:dyDescent="0.25">
      <c r="A2706" s="552"/>
      <c r="B2706" s="552"/>
      <c r="C2706" s="459"/>
      <c r="D2706" s="66"/>
      <c r="E2706" s="65">
        <f>SUM(E2705,D2706)</f>
        <v>0</v>
      </c>
      <c r="F2706" s="65">
        <f>F2705-D2706</f>
        <v>0</v>
      </c>
      <c r="G2706" s="403"/>
    </row>
    <row r="2707" spans="1:7" ht="15.95" customHeight="1" x14ac:dyDescent="0.25">
      <c r="A2707" s="552"/>
      <c r="B2707" s="552"/>
      <c r="C2707" s="459"/>
      <c r="D2707" s="66"/>
      <c r="E2707" s="65">
        <f t="shared" ref="E2707:E2708" si="132">SUM(E2706,D2707)</f>
        <v>0</v>
      </c>
      <c r="F2707" s="65">
        <f t="shared" ref="F2707:F2708" si="133">F2706-D2707</f>
        <v>0</v>
      </c>
      <c r="G2707" s="403"/>
    </row>
    <row r="2708" spans="1:7" ht="15.95" customHeight="1" x14ac:dyDescent="0.25">
      <c r="A2708" s="552"/>
      <c r="B2708" s="552"/>
      <c r="C2708" s="459"/>
      <c r="D2708" s="66"/>
      <c r="E2708" s="65">
        <f t="shared" si="132"/>
        <v>0</v>
      </c>
      <c r="F2708" s="65">
        <f t="shared" si="133"/>
        <v>0</v>
      </c>
      <c r="G2708" s="403"/>
    </row>
    <row r="2709" spans="1:7" ht="15.95" customHeight="1" x14ac:dyDescent="0.25"/>
    <row r="2710" spans="1:7" ht="15.95" customHeight="1" x14ac:dyDescent="0.25">
      <c r="D2710" s="56"/>
      <c r="E2710" s="65" t="s">
        <v>116</v>
      </c>
      <c r="F2710" s="65" t="s">
        <v>117</v>
      </c>
    </row>
    <row r="2711" spans="1:7" ht="15.95" customHeight="1" x14ac:dyDescent="0.25">
      <c r="D2711" s="404">
        <f>C2701</f>
        <v>6910</v>
      </c>
      <c r="E2711" s="405">
        <f>G2700</f>
        <v>0</v>
      </c>
      <c r="F2711" s="405">
        <f>E2708</f>
        <v>0</v>
      </c>
    </row>
    <row r="2712" spans="1:7" x14ac:dyDescent="0.25">
      <c r="D2712" s="392"/>
      <c r="E2712" s="393"/>
      <c r="F2712" s="393"/>
    </row>
    <row r="2713" spans="1:7" x14ac:dyDescent="0.25">
      <c r="D2713" s="392"/>
      <c r="E2713" s="393"/>
      <c r="F2713" s="393"/>
    </row>
    <row r="2714" spans="1:7" x14ac:dyDescent="0.25">
      <c r="D2714" s="392"/>
      <c r="E2714" s="393"/>
      <c r="F2714" s="393"/>
    </row>
    <row r="2715" spans="1:7" x14ac:dyDescent="0.25">
      <c r="D2715" s="392"/>
      <c r="E2715" s="393"/>
      <c r="F2715" s="393"/>
    </row>
    <row r="2716" spans="1:7" x14ac:dyDescent="0.25">
      <c r="D2716" s="392"/>
      <c r="E2716" s="393"/>
      <c r="F2716" s="393"/>
    </row>
    <row r="2717" spans="1:7" x14ac:dyDescent="0.25">
      <c r="D2717" s="392"/>
      <c r="E2717" s="393"/>
      <c r="F2717" s="393"/>
    </row>
    <row r="2718" spans="1:7" x14ac:dyDescent="0.25">
      <c r="D2718" s="392"/>
      <c r="E2718" s="393"/>
      <c r="F2718" s="393"/>
    </row>
    <row r="2719" spans="1:7" x14ac:dyDescent="0.25">
      <c r="D2719" s="392"/>
      <c r="E2719" s="393"/>
      <c r="F2719" s="393"/>
    </row>
    <row r="2720" spans="1:7" x14ac:dyDescent="0.25">
      <c r="D2720" s="392"/>
      <c r="E2720" s="393"/>
      <c r="F2720" s="393"/>
    </row>
    <row r="2721" spans="4:6" x14ac:dyDescent="0.25">
      <c r="D2721" s="392"/>
      <c r="E2721" s="393"/>
      <c r="F2721" s="393"/>
    </row>
    <row r="2722" spans="4:6" x14ac:dyDescent="0.25">
      <c r="D2722" s="392"/>
      <c r="E2722" s="393"/>
      <c r="F2722" s="393"/>
    </row>
    <row r="2723" spans="4:6" x14ac:dyDescent="0.25">
      <c r="D2723" s="392"/>
      <c r="E2723" s="393"/>
      <c r="F2723" s="393"/>
    </row>
    <row r="2724" spans="4:6" x14ac:dyDescent="0.25">
      <c r="D2724" s="392"/>
      <c r="E2724" s="393"/>
      <c r="F2724" s="393"/>
    </row>
    <row r="2725" spans="4:6" x14ac:dyDescent="0.25">
      <c r="D2725" s="392"/>
      <c r="E2725" s="393"/>
      <c r="F2725" s="393"/>
    </row>
    <row r="2726" spans="4:6" x14ac:dyDescent="0.25">
      <c r="D2726" s="392"/>
      <c r="E2726" s="393"/>
      <c r="F2726" s="393"/>
    </row>
    <row r="2727" spans="4:6" x14ac:dyDescent="0.25">
      <c r="D2727" s="392"/>
      <c r="E2727" s="393"/>
      <c r="F2727" s="393"/>
    </row>
    <row r="2728" spans="4:6" x14ac:dyDescent="0.25">
      <c r="D2728" s="392"/>
      <c r="E2728" s="393"/>
      <c r="F2728" s="393"/>
    </row>
    <row r="2729" spans="4:6" x14ac:dyDescent="0.25">
      <c r="D2729" s="392"/>
      <c r="E2729" s="393"/>
      <c r="F2729" s="393"/>
    </row>
    <row r="2730" spans="4:6" x14ac:dyDescent="0.25">
      <c r="D2730" s="392"/>
      <c r="E2730" s="393"/>
      <c r="F2730" s="393"/>
    </row>
    <row r="2731" spans="4:6" x14ac:dyDescent="0.25">
      <c r="D2731" s="392"/>
      <c r="E2731" s="393"/>
      <c r="F2731" s="393"/>
    </row>
    <row r="2732" spans="4:6" x14ac:dyDescent="0.25">
      <c r="D2732" s="392"/>
      <c r="E2732" s="393"/>
      <c r="F2732" s="393"/>
    </row>
    <row r="2733" spans="4:6" x14ac:dyDescent="0.25">
      <c r="D2733" s="392"/>
      <c r="E2733" s="393"/>
      <c r="F2733" s="393"/>
    </row>
    <row r="2734" spans="4:6" x14ac:dyDescent="0.25">
      <c r="D2734" s="392"/>
      <c r="E2734" s="393"/>
      <c r="F2734" s="393"/>
    </row>
    <row r="2735" spans="4:6" x14ac:dyDescent="0.25">
      <c r="D2735" s="392"/>
      <c r="E2735" s="393"/>
      <c r="F2735" s="393"/>
    </row>
    <row r="2736" spans="4:6" x14ac:dyDescent="0.25">
      <c r="D2736" s="392"/>
      <c r="E2736" s="393"/>
      <c r="F2736" s="393"/>
    </row>
    <row r="2737" spans="4:6" x14ac:dyDescent="0.25">
      <c r="D2737" s="392"/>
      <c r="E2737" s="393"/>
      <c r="F2737" s="393"/>
    </row>
    <row r="2738" spans="4:6" x14ac:dyDescent="0.25">
      <c r="D2738" s="392"/>
      <c r="E2738" s="393"/>
      <c r="F2738" s="393"/>
    </row>
    <row r="2739" spans="4:6" x14ac:dyDescent="0.25">
      <c r="D2739" s="392"/>
      <c r="E2739" s="393"/>
      <c r="F2739" s="393"/>
    </row>
    <row r="2740" spans="4:6" x14ac:dyDescent="0.25">
      <c r="D2740" s="392"/>
      <c r="E2740" s="393"/>
      <c r="F2740" s="393"/>
    </row>
    <row r="2741" spans="4:6" x14ac:dyDescent="0.25">
      <c r="D2741" s="392"/>
      <c r="E2741" s="393"/>
      <c r="F2741" s="393"/>
    </row>
    <row r="2742" spans="4:6" x14ac:dyDescent="0.25">
      <c r="D2742" s="392"/>
      <c r="E2742" s="393"/>
      <c r="F2742" s="393"/>
    </row>
    <row r="2743" spans="4:6" x14ac:dyDescent="0.25">
      <c r="D2743" s="392"/>
      <c r="E2743" s="393"/>
      <c r="F2743" s="393"/>
    </row>
    <row r="2744" spans="4:6" x14ac:dyDescent="0.25">
      <c r="D2744" s="392"/>
      <c r="E2744" s="393"/>
      <c r="F2744" s="393"/>
    </row>
    <row r="2745" spans="4:6" x14ac:dyDescent="0.25">
      <c r="D2745" s="392"/>
      <c r="E2745" s="393"/>
      <c r="F2745" s="393"/>
    </row>
    <row r="2746" spans="4:6" x14ac:dyDescent="0.25">
      <c r="D2746" s="392"/>
      <c r="E2746" s="393"/>
      <c r="F2746" s="393"/>
    </row>
    <row r="2747" spans="4:6" x14ac:dyDescent="0.25">
      <c r="D2747" s="392"/>
      <c r="E2747" s="393"/>
      <c r="F2747" s="393"/>
    </row>
    <row r="2748" spans="4:6" x14ac:dyDescent="0.25">
      <c r="D2748" s="392"/>
      <c r="E2748" s="393"/>
      <c r="F2748" s="393"/>
    </row>
    <row r="2749" spans="4:6" x14ac:dyDescent="0.25">
      <c r="D2749" s="392"/>
      <c r="E2749" s="393"/>
      <c r="F2749" s="393"/>
    </row>
    <row r="2750" spans="4:6" x14ac:dyDescent="0.25">
      <c r="D2750" s="392"/>
      <c r="E2750" s="393"/>
      <c r="F2750" s="393"/>
    </row>
    <row r="2751" spans="4:6" x14ac:dyDescent="0.25">
      <c r="D2751" s="392"/>
      <c r="E2751" s="393"/>
      <c r="F2751" s="393"/>
    </row>
    <row r="2752" spans="4:6" x14ac:dyDescent="0.25">
      <c r="D2752" s="392"/>
      <c r="E2752" s="393"/>
      <c r="F2752" s="393"/>
    </row>
    <row r="2753" spans="1:7" x14ac:dyDescent="0.25">
      <c r="D2753" s="392"/>
      <c r="E2753" s="393"/>
      <c r="F2753" s="393"/>
    </row>
    <row r="2754" spans="1:7" x14ac:dyDescent="0.25">
      <c r="D2754" s="392"/>
      <c r="E2754" s="393"/>
      <c r="F2754" s="393"/>
    </row>
    <row r="2755" spans="1:7" s="312" customFormat="1" ht="15.95" customHeight="1" x14ac:dyDescent="0.25">
      <c r="A2755" s="381" t="s">
        <v>102</v>
      </c>
      <c r="B2755" s="411"/>
      <c r="C2755" s="369" t="str">
        <f>Budget!$A$211</f>
        <v>Z</v>
      </c>
      <c r="D2755" s="189"/>
      <c r="E2755" s="383" t="s">
        <v>103</v>
      </c>
      <c r="F2755" s="384"/>
      <c r="G2755" s="190">
        <f>Budget!F217</f>
        <v>0</v>
      </c>
    </row>
    <row r="2756" spans="1:7" s="312" customFormat="1" ht="15.95" customHeight="1" x14ac:dyDescent="0.25">
      <c r="A2756" s="381" t="str">
        <f>Budget!$B$89</f>
        <v>CP</v>
      </c>
      <c r="B2756" s="411"/>
      <c r="C2756" s="369">
        <f>Budget!$B$214</f>
        <v>69</v>
      </c>
      <c r="D2756" s="189"/>
      <c r="E2756" s="383" t="s">
        <v>104</v>
      </c>
      <c r="F2756" s="384"/>
      <c r="G2756" s="190">
        <f>IF(CB!H217&gt;0,CB!H217,-CB!I217)</f>
        <v>0</v>
      </c>
    </row>
    <row r="2757" spans="1:7" s="312" customFormat="1" ht="15.95" customHeight="1" x14ac:dyDescent="0.25">
      <c r="A2757" s="381" t="str">
        <f>Budget!$C$89</f>
        <v>CD</v>
      </c>
      <c r="B2757" s="411"/>
      <c r="C2757" s="369">
        <f>Budget!$C$215</f>
        <v>691</v>
      </c>
      <c r="D2757" s="189"/>
      <c r="E2757" s="383" t="s">
        <v>105</v>
      </c>
      <c r="F2757" s="384"/>
      <c r="G2757" s="190">
        <f>SUM(G2755:G2756)</f>
        <v>0</v>
      </c>
    </row>
    <row r="2758" spans="1:7" s="312" customFormat="1" ht="15.95" customHeight="1" x14ac:dyDescent="0.25">
      <c r="A2758" s="381" t="str">
        <f>Budget!$D$89</f>
        <v>SC</v>
      </c>
      <c r="B2758" s="382"/>
      <c r="C2758" s="369">
        <f>Budget!D217</f>
        <v>6911</v>
      </c>
      <c r="D2758" s="189"/>
      <c r="E2758" s="189"/>
      <c r="F2758" s="189"/>
      <c r="G2758" s="189"/>
    </row>
    <row r="2759" spans="1:7" s="312" customFormat="1" ht="15.95" customHeight="1" x14ac:dyDescent="0.25">
      <c r="A2759" s="359"/>
      <c r="B2759" s="189"/>
      <c r="C2759" s="373"/>
      <c r="D2759" s="189"/>
      <c r="E2759" s="189"/>
      <c r="F2759" s="189"/>
      <c r="G2759" s="189"/>
    </row>
    <row r="2760" spans="1:7" s="312" customFormat="1" ht="15.95" customHeight="1" x14ac:dyDescent="0.25">
      <c r="A2760" s="385" t="s">
        <v>248</v>
      </c>
      <c r="B2760" s="385"/>
      <c r="C2760" s="372" t="str">
        <f>Budget!E217</f>
        <v>Salles de classe</v>
      </c>
      <c r="D2760" s="385"/>
      <c r="E2760" s="385"/>
      <c r="F2760" s="189"/>
      <c r="G2760" s="189"/>
    </row>
    <row r="2761" spans="1:7" ht="30" customHeight="1" x14ac:dyDescent="0.25">
      <c r="A2761" s="54" t="s">
        <v>106</v>
      </c>
      <c r="B2761" s="59" t="s">
        <v>137</v>
      </c>
      <c r="C2761" s="397" t="s">
        <v>118</v>
      </c>
      <c r="D2761" s="65" t="s">
        <v>109</v>
      </c>
      <c r="E2761" s="59" t="s">
        <v>110</v>
      </c>
      <c r="F2761" s="59" t="s">
        <v>113</v>
      </c>
      <c r="G2761" s="65" t="s">
        <v>112</v>
      </c>
    </row>
    <row r="2762" spans="1:7" ht="15.95" customHeight="1" x14ac:dyDescent="0.25">
      <c r="A2762" s="11"/>
      <c r="B2762" s="552"/>
      <c r="C2762" s="459"/>
      <c r="D2762" s="66"/>
      <c r="E2762" s="65">
        <f>D2762</f>
        <v>0</v>
      </c>
      <c r="F2762" s="65">
        <f>G2757-E2762</f>
        <v>0</v>
      </c>
      <c r="G2762" s="403"/>
    </row>
    <row r="2763" spans="1:7" ht="15.95" customHeight="1" x14ac:dyDescent="0.25">
      <c r="A2763" s="552"/>
      <c r="B2763" s="552"/>
      <c r="C2763" s="459"/>
      <c r="D2763" s="66"/>
      <c r="E2763" s="65">
        <f>SUM(E2762,D2763)</f>
        <v>0</v>
      </c>
      <c r="F2763" s="65">
        <f>F2762-D2763</f>
        <v>0</v>
      </c>
      <c r="G2763" s="403"/>
    </row>
    <row r="2764" spans="1:7" ht="15.95" customHeight="1" x14ac:dyDescent="0.25">
      <c r="A2764" s="552"/>
      <c r="B2764" s="552"/>
      <c r="C2764" s="459"/>
      <c r="D2764" s="66"/>
      <c r="E2764" s="65">
        <f>SUM(E2763,D2764)</f>
        <v>0</v>
      </c>
      <c r="F2764" s="65">
        <f>F2763-D2764</f>
        <v>0</v>
      </c>
      <c r="G2764" s="403"/>
    </row>
    <row r="2765" spans="1:7" ht="15.95" customHeight="1" x14ac:dyDescent="0.25"/>
    <row r="2766" spans="1:7" ht="15.95" customHeight="1" x14ac:dyDescent="0.25">
      <c r="D2766" s="56"/>
      <c r="E2766" s="65" t="s">
        <v>116</v>
      </c>
      <c r="F2766" s="65" t="s">
        <v>117</v>
      </c>
    </row>
    <row r="2767" spans="1:7" ht="15.95" customHeight="1" x14ac:dyDescent="0.25">
      <c r="D2767" s="404">
        <f>C2758</f>
        <v>6911</v>
      </c>
      <c r="E2767" s="405">
        <f>G2757</f>
        <v>0</v>
      </c>
      <c r="F2767" s="405">
        <f>E2764</f>
        <v>0</v>
      </c>
    </row>
    <row r="2768" spans="1:7" ht="15.95" customHeight="1" x14ac:dyDescent="0.25">
      <c r="D2768" s="409"/>
      <c r="E2768" s="393"/>
      <c r="F2768" s="393"/>
    </row>
    <row r="2769" spans="4:6" ht="15.95" customHeight="1" x14ac:dyDescent="0.25">
      <c r="D2769" s="409"/>
      <c r="E2769" s="393"/>
      <c r="F2769" s="393"/>
    </row>
    <row r="2770" spans="4:6" ht="15.95" customHeight="1" x14ac:dyDescent="0.25">
      <c r="D2770" s="409"/>
      <c r="E2770" s="393"/>
      <c r="F2770" s="393"/>
    </row>
    <row r="2771" spans="4:6" ht="15.95" customHeight="1" x14ac:dyDescent="0.25">
      <c r="D2771" s="409"/>
      <c r="E2771" s="393"/>
      <c r="F2771" s="393"/>
    </row>
    <row r="2772" spans="4:6" ht="15.95" customHeight="1" x14ac:dyDescent="0.25">
      <c r="D2772" s="409"/>
      <c r="E2772" s="393"/>
      <c r="F2772" s="393"/>
    </row>
    <row r="2773" spans="4:6" ht="15.95" customHeight="1" x14ac:dyDescent="0.25">
      <c r="D2773" s="409"/>
      <c r="E2773" s="393"/>
      <c r="F2773" s="393"/>
    </row>
    <row r="2774" spans="4:6" ht="15.95" customHeight="1" x14ac:dyDescent="0.25">
      <c r="D2774" s="409"/>
      <c r="E2774" s="393"/>
      <c r="F2774" s="393"/>
    </row>
    <row r="2775" spans="4:6" ht="15.95" customHeight="1" x14ac:dyDescent="0.25">
      <c r="D2775" s="409"/>
      <c r="E2775" s="393"/>
      <c r="F2775" s="393"/>
    </row>
    <row r="2776" spans="4:6" ht="15.95" customHeight="1" x14ac:dyDescent="0.25">
      <c r="D2776" s="409"/>
      <c r="E2776" s="393"/>
      <c r="F2776" s="393"/>
    </row>
    <row r="2777" spans="4:6" ht="15.95" customHeight="1" x14ac:dyDescent="0.25">
      <c r="D2777" s="409"/>
      <c r="E2777" s="393"/>
      <c r="F2777" s="393"/>
    </row>
    <row r="2778" spans="4:6" ht="15.95" customHeight="1" x14ac:dyDescent="0.25">
      <c r="D2778" s="409"/>
      <c r="E2778" s="393"/>
      <c r="F2778" s="393"/>
    </row>
    <row r="2779" spans="4:6" ht="15.95" customHeight="1" x14ac:dyDescent="0.25">
      <c r="D2779" s="409"/>
      <c r="E2779" s="393"/>
      <c r="F2779" s="393"/>
    </row>
    <row r="2780" spans="4:6" ht="15.95" customHeight="1" x14ac:dyDescent="0.25">
      <c r="D2780" s="409"/>
      <c r="E2780" s="393"/>
      <c r="F2780" s="393"/>
    </row>
    <row r="2781" spans="4:6" ht="15.95" customHeight="1" x14ac:dyDescent="0.25">
      <c r="D2781" s="409"/>
      <c r="E2781" s="393"/>
      <c r="F2781" s="393"/>
    </row>
    <row r="2782" spans="4:6" ht="15.95" customHeight="1" x14ac:dyDescent="0.25">
      <c r="D2782" s="409"/>
      <c r="E2782" s="393"/>
      <c r="F2782" s="393"/>
    </row>
    <row r="2783" spans="4:6" ht="15.95" customHeight="1" x14ac:dyDescent="0.25">
      <c r="D2783" s="409"/>
      <c r="E2783" s="393"/>
      <c r="F2783" s="393"/>
    </row>
    <row r="2784" spans="4:6" ht="15.95" customHeight="1" x14ac:dyDescent="0.25">
      <c r="D2784" s="409"/>
      <c r="E2784" s="393"/>
      <c r="F2784" s="393"/>
    </row>
    <row r="2785" spans="4:6" ht="15.95" customHeight="1" x14ac:dyDescent="0.25">
      <c r="D2785" s="409"/>
      <c r="E2785" s="393"/>
      <c r="F2785" s="393"/>
    </row>
    <row r="2786" spans="4:6" ht="15.95" customHeight="1" x14ac:dyDescent="0.25">
      <c r="D2786" s="409"/>
      <c r="E2786" s="393"/>
      <c r="F2786" s="393"/>
    </row>
    <row r="2787" spans="4:6" ht="15.95" customHeight="1" x14ac:dyDescent="0.25">
      <c r="D2787" s="409"/>
      <c r="E2787" s="393"/>
      <c r="F2787" s="393"/>
    </row>
    <row r="2788" spans="4:6" ht="15.95" customHeight="1" x14ac:dyDescent="0.25">
      <c r="D2788" s="409"/>
      <c r="E2788" s="393"/>
      <c r="F2788" s="393"/>
    </row>
    <row r="2789" spans="4:6" ht="15.95" customHeight="1" x14ac:dyDescent="0.25">
      <c r="D2789" s="409"/>
      <c r="E2789" s="393"/>
      <c r="F2789" s="393"/>
    </row>
    <row r="2790" spans="4:6" ht="15.95" customHeight="1" x14ac:dyDescent="0.25">
      <c r="D2790" s="409"/>
      <c r="E2790" s="393"/>
      <c r="F2790" s="393"/>
    </row>
    <row r="2791" spans="4:6" ht="15.95" customHeight="1" x14ac:dyDescent="0.25">
      <c r="D2791" s="409"/>
      <c r="E2791" s="393"/>
      <c r="F2791" s="393"/>
    </row>
    <row r="2792" spans="4:6" ht="15.95" customHeight="1" x14ac:dyDescent="0.25">
      <c r="D2792" s="409"/>
      <c r="E2792" s="393"/>
      <c r="F2792" s="393"/>
    </row>
    <row r="2793" spans="4:6" ht="15.95" customHeight="1" x14ac:dyDescent="0.25">
      <c r="D2793" s="409"/>
      <c r="E2793" s="393"/>
      <c r="F2793" s="393"/>
    </row>
    <row r="2794" spans="4:6" ht="15.95" customHeight="1" x14ac:dyDescent="0.25">
      <c r="D2794" s="409"/>
      <c r="E2794" s="393"/>
      <c r="F2794" s="393"/>
    </row>
    <row r="2795" spans="4:6" ht="15.95" customHeight="1" x14ac:dyDescent="0.25">
      <c r="D2795" s="409"/>
      <c r="E2795" s="393"/>
      <c r="F2795" s="393"/>
    </row>
    <row r="2796" spans="4:6" ht="15.95" customHeight="1" x14ac:dyDescent="0.25">
      <c r="D2796" s="409"/>
      <c r="E2796" s="393"/>
      <c r="F2796" s="393"/>
    </row>
    <row r="2797" spans="4:6" ht="15.95" customHeight="1" x14ac:dyDescent="0.25">
      <c r="D2797" s="409"/>
      <c r="E2797" s="393"/>
      <c r="F2797" s="393"/>
    </row>
    <row r="2798" spans="4:6" x14ac:dyDescent="0.25">
      <c r="D2798" s="392"/>
      <c r="E2798" s="393"/>
      <c r="F2798" s="393"/>
    </row>
    <row r="2799" spans="4:6" x14ac:dyDescent="0.25">
      <c r="D2799" s="392"/>
      <c r="E2799" s="393"/>
      <c r="F2799" s="393"/>
    </row>
    <row r="2800" spans="4:6" x14ac:dyDescent="0.25">
      <c r="D2800" s="392"/>
      <c r="E2800" s="393"/>
      <c r="F2800" s="393"/>
    </row>
    <row r="2801" spans="1:7" x14ac:dyDescent="0.25">
      <c r="D2801" s="392"/>
      <c r="E2801" s="393"/>
      <c r="F2801" s="393"/>
    </row>
    <row r="2802" spans="1:7" s="312" customFormat="1" ht="15.95" customHeight="1" x14ac:dyDescent="0.25">
      <c r="A2802" s="381" t="s">
        <v>102</v>
      </c>
      <c r="B2802" s="411"/>
      <c r="C2802" s="369" t="str">
        <f>Budget!$A$211</f>
        <v>Z</v>
      </c>
      <c r="D2802" s="189"/>
      <c r="E2802" s="383" t="s">
        <v>103</v>
      </c>
      <c r="F2802" s="384"/>
      <c r="G2802" s="190">
        <f>Budget!F218</f>
        <v>0</v>
      </c>
    </row>
    <row r="2803" spans="1:7" s="312" customFormat="1" ht="15.95" customHeight="1" x14ac:dyDescent="0.25">
      <c r="A2803" s="381" t="str">
        <f>Budget!$B$89</f>
        <v>CP</v>
      </c>
      <c r="B2803" s="411"/>
      <c r="C2803" s="369">
        <f>Budget!$B$214</f>
        <v>69</v>
      </c>
      <c r="D2803" s="189"/>
      <c r="E2803" s="383" t="s">
        <v>104</v>
      </c>
      <c r="F2803" s="384"/>
      <c r="G2803" s="190">
        <f>IF(CB!H218&gt;0,CB!H218,-CB!I218)</f>
        <v>0</v>
      </c>
    </row>
    <row r="2804" spans="1:7" s="312" customFormat="1" ht="15.95" customHeight="1" x14ac:dyDescent="0.25">
      <c r="A2804" s="381" t="str">
        <f>Budget!$C$89</f>
        <v>CD</v>
      </c>
      <c r="B2804" s="411"/>
      <c r="C2804" s="369">
        <f>Budget!$C$215</f>
        <v>691</v>
      </c>
      <c r="D2804" s="189"/>
      <c r="E2804" s="383" t="s">
        <v>105</v>
      </c>
      <c r="F2804" s="384"/>
      <c r="G2804" s="190">
        <f>SUM(G2802:G2803)</f>
        <v>0</v>
      </c>
    </row>
    <row r="2805" spans="1:7" s="312" customFormat="1" ht="15.95" customHeight="1" x14ac:dyDescent="0.25">
      <c r="A2805" s="381" t="str">
        <f>Budget!$D$89</f>
        <v>SC</v>
      </c>
      <c r="B2805" s="382"/>
      <c r="C2805" s="369">
        <f>Budget!D218</f>
        <v>6919</v>
      </c>
      <c r="D2805" s="189"/>
      <c r="E2805" s="189"/>
      <c r="F2805" s="189"/>
      <c r="G2805" s="189"/>
    </row>
    <row r="2806" spans="1:7" s="312" customFormat="1" ht="15.95" customHeight="1" x14ac:dyDescent="0.25">
      <c r="A2806" s="359"/>
      <c r="B2806" s="189"/>
      <c r="C2806" s="373"/>
      <c r="D2806" s="189"/>
      <c r="E2806" s="189"/>
      <c r="F2806" s="189"/>
      <c r="G2806" s="189"/>
    </row>
    <row r="2807" spans="1:7" s="312" customFormat="1" ht="15.95" customHeight="1" x14ac:dyDescent="0.25">
      <c r="A2807" s="385" t="s">
        <v>248</v>
      </c>
      <c r="B2807" s="353"/>
      <c r="C2807" s="372" t="str">
        <f>Budget!E218</f>
        <v>Autres constructions</v>
      </c>
      <c r="D2807" s="353"/>
      <c r="E2807" s="353"/>
      <c r="F2807" s="189"/>
      <c r="G2807" s="189"/>
    </row>
    <row r="2808" spans="1:7" ht="30" customHeight="1" x14ac:dyDescent="0.25">
      <c r="A2808" s="54" t="s">
        <v>106</v>
      </c>
      <c r="B2808" s="59" t="s">
        <v>137</v>
      </c>
      <c r="C2808" s="397" t="s">
        <v>118</v>
      </c>
      <c r="D2808" s="65" t="s">
        <v>109</v>
      </c>
      <c r="E2808" s="59" t="s">
        <v>110</v>
      </c>
      <c r="F2808" s="59" t="s">
        <v>113</v>
      </c>
      <c r="G2808" s="65" t="s">
        <v>112</v>
      </c>
    </row>
    <row r="2809" spans="1:7" ht="14.25" customHeight="1" x14ac:dyDescent="0.25">
      <c r="A2809" s="11"/>
      <c r="B2809" s="552"/>
      <c r="C2809" s="459"/>
      <c r="D2809" s="66"/>
      <c r="E2809" s="65">
        <f>D2809</f>
        <v>0</v>
      </c>
      <c r="F2809" s="65">
        <f>G2804-E2809</f>
        <v>0</v>
      </c>
      <c r="G2809" s="403"/>
    </row>
    <row r="2810" spans="1:7" ht="15.75" customHeight="1" x14ac:dyDescent="0.25">
      <c r="A2810" s="552"/>
      <c r="B2810" s="552"/>
      <c r="C2810" s="459"/>
      <c r="D2810" s="66"/>
      <c r="E2810" s="65">
        <f>SUM(E2809,D2810)</f>
        <v>0</v>
      </c>
      <c r="F2810" s="65">
        <f>F2809-D2810</f>
        <v>0</v>
      </c>
      <c r="G2810" s="403"/>
    </row>
    <row r="2811" spans="1:7" ht="16.5" customHeight="1" x14ac:dyDescent="0.25">
      <c r="A2811" s="552"/>
      <c r="B2811" s="552"/>
      <c r="C2811" s="459"/>
      <c r="D2811" s="66"/>
      <c r="E2811" s="65">
        <f t="shared" ref="E2811:E2813" si="134">SUM(E2810,D2811)</f>
        <v>0</v>
      </c>
      <c r="F2811" s="65">
        <f t="shared" ref="F2811:F2813" si="135">F2810-D2811</f>
        <v>0</v>
      </c>
      <c r="G2811" s="403"/>
    </row>
    <row r="2812" spans="1:7" ht="14.25" customHeight="1" x14ac:dyDescent="0.25">
      <c r="A2812" s="552"/>
      <c r="B2812" s="552"/>
      <c r="C2812" s="459"/>
      <c r="D2812" s="66"/>
      <c r="E2812" s="65">
        <f t="shared" si="134"/>
        <v>0</v>
      </c>
      <c r="F2812" s="65">
        <f t="shared" si="135"/>
        <v>0</v>
      </c>
      <c r="G2812" s="403"/>
    </row>
    <row r="2813" spans="1:7" ht="15.75" customHeight="1" x14ac:dyDescent="0.25">
      <c r="A2813" s="552"/>
      <c r="B2813" s="552"/>
      <c r="C2813" s="459"/>
      <c r="D2813" s="66"/>
      <c r="E2813" s="65">
        <f t="shared" si="134"/>
        <v>0</v>
      </c>
      <c r="F2813" s="65">
        <f t="shared" si="135"/>
        <v>0</v>
      </c>
      <c r="G2813" s="403"/>
    </row>
    <row r="2814" spans="1:7" ht="24" customHeight="1" x14ac:dyDescent="0.25"/>
    <row r="2815" spans="1:7" ht="15.95" customHeight="1" x14ac:dyDescent="0.25">
      <c r="D2815" s="56"/>
      <c r="E2815" s="65" t="s">
        <v>116</v>
      </c>
      <c r="F2815" s="65" t="s">
        <v>117</v>
      </c>
    </row>
    <row r="2816" spans="1:7" ht="15.95" customHeight="1" x14ac:dyDescent="0.25">
      <c r="D2816" s="404">
        <f>C2805</f>
        <v>6919</v>
      </c>
      <c r="E2816" s="405">
        <f>G2804</f>
        <v>0</v>
      </c>
      <c r="F2816" s="405">
        <f>E2813</f>
        <v>0</v>
      </c>
    </row>
    <row r="2817" spans="4:6" ht="15.95" customHeight="1" x14ac:dyDescent="0.25">
      <c r="D2817" s="404">
        <f>C2804</f>
        <v>691</v>
      </c>
      <c r="E2817" s="405">
        <f>SUM(E2711,E2767,E2816)</f>
        <v>0</v>
      </c>
      <c r="F2817" s="405">
        <f>SUM(F2711,F2767,F2816)</f>
        <v>0</v>
      </c>
    </row>
    <row r="2818" spans="4:6" ht="15.95" customHeight="1" x14ac:dyDescent="0.25">
      <c r="D2818" s="409"/>
      <c r="E2818" s="393"/>
      <c r="F2818" s="393"/>
    </row>
    <row r="2819" spans="4:6" ht="15.95" customHeight="1" x14ac:dyDescent="0.25">
      <c r="D2819" s="409"/>
      <c r="E2819" s="393"/>
      <c r="F2819" s="393"/>
    </row>
    <row r="2820" spans="4:6" ht="15.95" customHeight="1" x14ac:dyDescent="0.25">
      <c r="D2820" s="409"/>
      <c r="E2820" s="393"/>
      <c r="F2820" s="393"/>
    </row>
    <row r="2821" spans="4:6" ht="15.95" customHeight="1" x14ac:dyDescent="0.25">
      <c r="D2821" s="409"/>
      <c r="E2821" s="393"/>
      <c r="F2821" s="393"/>
    </row>
    <row r="2822" spans="4:6" ht="15.95" customHeight="1" x14ac:dyDescent="0.25">
      <c r="D2822" s="409"/>
      <c r="E2822" s="393"/>
      <c r="F2822" s="393"/>
    </row>
    <row r="2823" spans="4:6" ht="15.95" customHeight="1" x14ac:dyDescent="0.25">
      <c r="D2823" s="409"/>
      <c r="E2823" s="393"/>
      <c r="F2823" s="393"/>
    </row>
    <row r="2824" spans="4:6" ht="15.95" customHeight="1" x14ac:dyDescent="0.25">
      <c r="D2824" s="409"/>
      <c r="E2824" s="393"/>
      <c r="F2824" s="393"/>
    </row>
    <row r="2825" spans="4:6" ht="15.95" customHeight="1" x14ac:dyDescent="0.25">
      <c r="D2825" s="409"/>
      <c r="E2825" s="393"/>
      <c r="F2825" s="393"/>
    </row>
    <row r="2826" spans="4:6" ht="15.95" customHeight="1" x14ac:dyDescent="0.25">
      <c r="D2826" s="409"/>
      <c r="E2826" s="393"/>
      <c r="F2826" s="393"/>
    </row>
    <row r="2827" spans="4:6" ht="15.95" customHeight="1" x14ac:dyDescent="0.25">
      <c r="D2827" s="409"/>
      <c r="E2827" s="393"/>
      <c r="F2827" s="393"/>
    </row>
    <row r="2828" spans="4:6" ht="15.95" customHeight="1" x14ac:dyDescent="0.25">
      <c r="D2828" s="409"/>
      <c r="E2828" s="393"/>
      <c r="F2828" s="393"/>
    </row>
    <row r="2829" spans="4:6" ht="15.95" customHeight="1" x14ac:dyDescent="0.25">
      <c r="D2829" s="409"/>
      <c r="E2829" s="393"/>
      <c r="F2829" s="393"/>
    </row>
    <row r="2830" spans="4:6" ht="15.95" customHeight="1" x14ac:dyDescent="0.25">
      <c r="D2830" s="409"/>
      <c r="E2830" s="393"/>
      <c r="F2830" s="393"/>
    </row>
    <row r="2831" spans="4:6" ht="15.95" customHeight="1" x14ac:dyDescent="0.25">
      <c r="D2831" s="409"/>
      <c r="E2831" s="393"/>
      <c r="F2831" s="393"/>
    </row>
    <row r="2832" spans="4:6" ht="15.95" customHeight="1" x14ac:dyDescent="0.25">
      <c r="D2832" s="409"/>
      <c r="E2832" s="393"/>
      <c r="F2832" s="393"/>
    </row>
    <row r="2833" spans="1:7" ht="15.95" customHeight="1" x14ac:dyDescent="0.25">
      <c r="D2833" s="409"/>
      <c r="E2833" s="393"/>
      <c r="F2833" s="393"/>
    </row>
    <row r="2834" spans="1:7" ht="15.95" customHeight="1" x14ac:dyDescent="0.25">
      <c r="D2834" s="409"/>
      <c r="E2834" s="393"/>
      <c r="F2834" s="393"/>
    </row>
    <row r="2835" spans="1:7" ht="15.95" customHeight="1" x14ac:dyDescent="0.25">
      <c r="D2835" s="409"/>
      <c r="E2835" s="393"/>
      <c r="F2835" s="393"/>
    </row>
    <row r="2836" spans="1:7" ht="15.95" customHeight="1" x14ac:dyDescent="0.25">
      <c r="D2836" s="409"/>
      <c r="E2836" s="393"/>
      <c r="F2836" s="393"/>
    </row>
    <row r="2837" spans="1:7" ht="15.95" customHeight="1" x14ac:dyDescent="0.25">
      <c r="D2837" s="409"/>
      <c r="E2837" s="393"/>
      <c r="F2837" s="393"/>
    </row>
    <row r="2838" spans="1:7" ht="15.95" customHeight="1" x14ac:dyDescent="0.25">
      <c r="D2838" s="409"/>
      <c r="E2838" s="393"/>
      <c r="F2838" s="393"/>
    </row>
    <row r="2839" spans="1:7" ht="15.95" customHeight="1" x14ac:dyDescent="0.25">
      <c r="D2839" s="409"/>
      <c r="E2839" s="393"/>
      <c r="F2839" s="393"/>
    </row>
    <row r="2840" spans="1:7" ht="15.95" customHeight="1" x14ac:dyDescent="0.25">
      <c r="D2840" s="409"/>
      <c r="E2840" s="393"/>
      <c r="F2840" s="393"/>
    </row>
    <row r="2841" spans="1:7" ht="15.95" customHeight="1" x14ac:dyDescent="0.25">
      <c r="D2841" s="409"/>
      <c r="E2841" s="393"/>
      <c r="F2841" s="393"/>
    </row>
    <row r="2842" spans="1:7" ht="15.95" customHeight="1" x14ac:dyDescent="0.25">
      <c r="D2842" s="409"/>
      <c r="E2842" s="393"/>
      <c r="F2842" s="393"/>
    </row>
    <row r="2843" spans="1:7" ht="15.95" customHeight="1" x14ac:dyDescent="0.25">
      <c r="D2843" s="409"/>
      <c r="E2843" s="393"/>
      <c r="F2843" s="393"/>
    </row>
    <row r="2844" spans="1:7" ht="15.95" customHeight="1" x14ac:dyDescent="0.25">
      <c r="D2844" s="409"/>
      <c r="E2844" s="393"/>
      <c r="F2844" s="393"/>
    </row>
    <row r="2845" spans="1:7" ht="15.95" customHeight="1" x14ac:dyDescent="0.25">
      <c r="D2845" s="409"/>
      <c r="E2845" s="393"/>
      <c r="F2845" s="393"/>
    </row>
    <row r="2846" spans="1:7" ht="15.95" customHeight="1" x14ac:dyDescent="0.25">
      <c r="D2846" s="409"/>
      <c r="E2846" s="393"/>
      <c r="F2846" s="393"/>
    </row>
    <row r="2847" spans="1:7" ht="15.95" customHeight="1" x14ac:dyDescent="0.25">
      <c r="D2847" s="409"/>
      <c r="E2847" s="393"/>
      <c r="F2847" s="393"/>
    </row>
    <row r="2848" spans="1:7" s="312" customFormat="1" ht="15.95" customHeight="1" x14ac:dyDescent="0.25">
      <c r="A2848" s="381" t="s">
        <v>102</v>
      </c>
      <c r="B2848" s="411"/>
      <c r="C2848" s="369" t="str">
        <f>Budget!$A$211</f>
        <v>Z</v>
      </c>
      <c r="D2848" s="189"/>
      <c r="E2848" s="383" t="s">
        <v>103</v>
      </c>
      <c r="F2848" s="384"/>
      <c r="G2848" s="190">
        <f>Budget!F221</f>
        <v>398175</v>
      </c>
    </row>
    <row r="2849" spans="1:7" s="312" customFormat="1" ht="15.95" customHeight="1" x14ac:dyDescent="0.25">
      <c r="A2849" s="381" t="str">
        <f>Budget!$B$89</f>
        <v>CP</v>
      </c>
      <c r="B2849" s="411"/>
      <c r="C2849" s="369">
        <f>Budget!$B$214</f>
        <v>69</v>
      </c>
      <c r="D2849" s="189"/>
      <c r="E2849" s="383" t="s">
        <v>104</v>
      </c>
      <c r="F2849" s="384"/>
      <c r="G2849" s="190">
        <f>IF(CB!H221&gt;0,CB!H221,-CB!I221)</f>
        <v>0</v>
      </c>
    </row>
    <row r="2850" spans="1:7" s="312" customFormat="1" ht="15.95" customHeight="1" x14ac:dyDescent="0.25">
      <c r="A2850" s="381" t="str">
        <f>Budget!$C$89</f>
        <v>CD</v>
      </c>
      <c r="B2850" s="411"/>
      <c r="C2850" s="369">
        <f>Budget!$C$220</f>
        <v>692</v>
      </c>
      <c r="D2850" s="189"/>
      <c r="E2850" s="383" t="s">
        <v>105</v>
      </c>
      <c r="F2850" s="384"/>
      <c r="G2850" s="190">
        <f>SUM(G2848:G2849)</f>
        <v>398175</v>
      </c>
    </row>
    <row r="2851" spans="1:7" s="312" customFormat="1" ht="15.95" customHeight="1" x14ac:dyDescent="0.25">
      <c r="A2851" s="381" t="str">
        <f>Budget!$D$89</f>
        <v>SC</v>
      </c>
      <c r="B2851" s="382"/>
      <c r="C2851" s="369">
        <f>Budget!D221</f>
        <v>6920</v>
      </c>
      <c r="D2851" s="189"/>
      <c r="E2851" s="189"/>
      <c r="F2851" s="189"/>
      <c r="G2851" s="189"/>
    </row>
    <row r="2852" spans="1:7" s="312" customFormat="1" ht="15.95" customHeight="1" x14ac:dyDescent="0.25">
      <c r="A2852" s="359"/>
      <c r="B2852" s="189"/>
      <c r="C2852" s="373"/>
      <c r="D2852" s="189"/>
      <c r="E2852" s="189"/>
      <c r="F2852" s="189"/>
      <c r="G2852" s="189"/>
    </row>
    <row r="2853" spans="1:7" s="312" customFormat="1" ht="15.95" customHeight="1" x14ac:dyDescent="0.25">
      <c r="A2853" s="385" t="s">
        <v>248</v>
      </c>
      <c r="B2853" s="385"/>
      <c r="C2853" s="372" t="str">
        <f>Budget!E221</f>
        <v>Bâtiments administratifs</v>
      </c>
      <c r="D2853" s="385"/>
      <c r="E2853" s="385"/>
      <c r="F2853" s="189"/>
      <c r="G2853" s="189"/>
    </row>
    <row r="2854" spans="1:7" ht="30" customHeight="1" x14ac:dyDescent="0.25">
      <c r="A2854" s="54" t="s">
        <v>106</v>
      </c>
      <c r="B2854" s="59" t="s">
        <v>137</v>
      </c>
      <c r="C2854" s="397" t="s">
        <v>118</v>
      </c>
      <c r="D2854" s="65" t="s">
        <v>109</v>
      </c>
      <c r="E2854" s="59" t="s">
        <v>110</v>
      </c>
      <c r="F2854" s="59" t="s">
        <v>113</v>
      </c>
      <c r="G2854" s="65" t="s">
        <v>112</v>
      </c>
    </row>
    <row r="2855" spans="1:7" ht="24" customHeight="1" x14ac:dyDescent="0.25">
      <c r="A2855" s="11"/>
      <c r="B2855" s="552"/>
      <c r="C2855" s="459"/>
      <c r="D2855" s="66"/>
      <c r="E2855" s="65">
        <f>D2855</f>
        <v>0</v>
      </c>
      <c r="F2855" s="65">
        <f>G2850-E2855</f>
        <v>398175</v>
      </c>
      <c r="G2855" s="403"/>
    </row>
    <row r="2856" spans="1:7" ht="24" customHeight="1" x14ac:dyDescent="0.25">
      <c r="A2856" s="552"/>
      <c r="B2856" s="552"/>
      <c r="C2856" s="459"/>
      <c r="D2856" s="66"/>
      <c r="E2856" s="65">
        <f>SUM(E2855,D2856)</f>
        <v>0</v>
      </c>
      <c r="F2856" s="65">
        <f>F2855-D2856</f>
        <v>398175</v>
      </c>
      <c r="G2856" s="403"/>
    </row>
    <row r="2857" spans="1:7" ht="24" customHeight="1" x14ac:dyDescent="0.25">
      <c r="A2857" s="11"/>
      <c r="B2857" s="552"/>
      <c r="C2857" s="459"/>
      <c r="D2857" s="66"/>
      <c r="E2857" s="65">
        <f t="shared" ref="E2857:E2860" si="136">SUM(E2856,D2857)</f>
        <v>0</v>
      </c>
      <c r="F2857" s="65">
        <f t="shared" ref="F2857:F2860" si="137">F2856-D2857</f>
        <v>398175</v>
      </c>
      <c r="G2857" s="403"/>
    </row>
    <row r="2858" spans="1:7" ht="24" customHeight="1" x14ac:dyDescent="0.25">
      <c r="A2858" s="552"/>
      <c r="B2858" s="552"/>
      <c r="C2858" s="459"/>
      <c r="D2858" s="66"/>
      <c r="E2858" s="65">
        <f t="shared" si="136"/>
        <v>0</v>
      </c>
      <c r="F2858" s="65">
        <f t="shared" si="137"/>
        <v>398175</v>
      </c>
      <c r="G2858" s="403"/>
    </row>
    <row r="2859" spans="1:7" ht="24" customHeight="1" x14ac:dyDescent="0.25">
      <c r="A2859" s="552"/>
      <c r="B2859" s="552"/>
      <c r="C2859" s="459"/>
      <c r="D2859" s="66"/>
      <c r="E2859" s="65">
        <f t="shared" si="136"/>
        <v>0</v>
      </c>
      <c r="F2859" s="65">
        <f t="shared" si="137"/>
        <v>398175</v>
      </c>
      <c r="G2859" s="403"/>
    </row>
    <row r="2860" spans="1:7" ht="24" customHeight="1" x14ac:dyDescent="0.25">
      <c r="A2860" s="552"/>
      <c r="B2860" s="552"/>
      <c r="C2860" s="459"/>
      <c r="D2860" s="66"/>
      <c r="E2860" s="65">
        <f t="shared" si="136"/>
        <v>0</v>
      </c>
      <c r="F2860" s="65">
        <f t="shared" si="137"/>
        <v>398175</v>
      </c>
      <c r="G2860" s="403"/>
    </row>
    <row r="2862" spans="1:7" ht="15.95" customHeight="1" x14ac:dyDescent="0.25">
      <c r="D2862" s="56"/>
      <c r="E2862" s="65" t="s">
        <v>116</v>
      </c>
      <c r="F2862" s="65" t="s">
        <v>117</v>
      </c>
    </row>
    <row r="2863" spans="1:7" ht="15.95" customHeight="1" x14ac:dyDescent="0.25">
      <c r="D2863" s="404">
        <f>C2851</f>
        <v>6920</v>
      </c>
      <c r="E2863" s="405">
        <f>G2850</f>
        <v>398175</v>
      </c>
      <c r="F2863" s="405">
        <f>E2860</f>
        <v>0</v>
      </c>
    </row>
    <row r="2864" spans="1:7" ht="15.95" customHeight="1" x14ac:dyDescent="0.25">
      <c r="D2864" s="409"/>
      <c r="E2864" s="393"/>
      <c r="F2864" s="393"/>
    </row>
    <row r="2865" spans="4:6" ht="15.95" customHeight="1" x14ac:dyDescent="0.25">
      <c r="D2865" s="409"/>
      <c r="E2865" s="393"/>
      <c r="F2865" s="393"/>
    </row>
    <row r="2866" spans="4:6" ht="15.95" customHeight="1" x14ac:dyDescent="0.25">
      <c r="D2866" s="409"/>
      <c r="E2866" s="393"/>
      <c r="F2866" s="393"/>
    </row>
    <row r="2867" spans="4:6" ht="15.95" customHeight="1" x14ac:dyDescent="0.25">
      <c r="D2867" s="409"/>
      <c r="E2867" s="393"/>
      <c r="F2867" s="393"/>
    </row>
    <row r="2868" spans="4:6" ht="15.95" customHeight="1" x14ac:dyDescent="0.25">
      <c r="D2868" s="409"/>
      <c r="E2868" s="393"/>
      <c r="F2868" s="393"/>
    </row>
    <row r="2869" spans="4:6" ht="15.95" customHeight="1" x14ac:dyDescent="0.25">
      <c r="D2869" s="409"/>
      <c r="E2869" s="393"/>
      <c r="F2869" s="393"/>
    </row>
    <row r="2870" spans="4:6" ht="15.95" customHeight="1" x14ac:dyDescent="0.25">
      <c r="D2870" s="409"/>
      <c r="E2870" s="393"/>
      <c r="F2870" s="393"/>
    </row>
    <row r="2871" spans="4:6" ht="15.95" customHeight="1" x14ac:dyDescent="0.25">
      <c r="D2871" s="409"/>
      <c r="E2871" s="393"/>
      <c r="F2871" s="393"/>
    </row>
    <row r="2872" spans="4:6" ht="15.95" customHeight="1" x14ac:dyDescent="0.25">
      <c r="D2872" s="409"/>
      <c r="E2872" s="393"/>
      <c r="F2872" s="393"/>
    </row>
    <row r="2873" spans="4:6" ht="15.95" customHeight="1" x14ac:dyDescent="0.25">
      <c r="D2873" s="409"/>
      <c r="E2873" s="393"/>
      <c r="F2873" s="393"/>
    </row>
    <row r="2874" spans="4:6" ht="15.95" customHeight="1" x14ac:dyDescent="0.25">
      <c r="D2874" s="409"/>
      <c r="E2874" s="393"/>
      <c r="F2874" s="393"/>
    </row>
    <row r="2875" spans="4:6" ht="15.95" customHeight="1" x14ac:dyDescent="0.25">
      <c r="D2875" s="409"/>
      <c r="E2875" s="393"/>
      <c r="F2875" s="393"/>
    </row>
    <row r="2876" spans="4:6" ht="15.95" customHeight="1" x14ac:dyDescent="0.25">
      <c r="D2876" s="409"/>
      <c r="E2876" s="393"/>
      <c r="F2876" s="393"/>
    </row>
    <row r="2877" spans="4:6" ht="15.95" customHeight="1" x14ac:dyDescent="0.25">
      <c r="D2877" s="409"/>
      <c r="E2877" s="393"/>
      <c r="F2877" s="393"/>
    </row>
    <row r="2878" spans="4:6" ht="15.95" customHeight="1" x14ac:dyDescent="0.25">
      <c r="D2878" s="409"/>
      <c r="E2878" s="393"/>
      <c r="F2878" s="393"/>
    </row>
    <row r="2879" spans="4:6" ht="15.95" customHeight="1" x14ac:dyDescent="0.25">
      <c r="D2879" s="409"/>
      <c r="E2879" s="393"/>
      <c r="F2879" s="393"/>
    </row>
    <row r="2880" spans="4:6" ht="15.95" customHeight="1" x14ac:dyDescent="0.25">
      <c r="D2880" s="409"/>
      <c r="E2880" s="393"/>
      <c r="F2880" s="393"/>
    </row>
    <row r="2881" spans="1:7" ht="15.95" customHeight="1" x14ac:dyDescent="0.25">
      <c r="D2881" s="409"/>
      <c r="E2881" s="393"/>
      <c r="F2881" s="393"/>
    </row>
    <row r="2882" spans="1:7" ht="15.95" customHeight="1" x14ac:dyDescent="0.25">
      <c r="D2882" s="409"/>
      <c r="E2882" s="393"/>
      <c r="F2882" s="393"/>
    </row>
    <row r="2883" spans="1:7" ht="15.95" customHeight="1" x14ac:dyDescent="0.25">
      <c r="D2883" s="409"/>
      <c r="E2883" s="393"/>
      <c r="F2883" s="393"/>
    </row>
    <row r="2884" spans="1:7" ht="15.95" customHeight="1" x14ac:dyDescent="0.25">
      <c r="D2884" s="409"/>
      <c r="E2884" s="393"/>
      <c r="F2884" s="393"/>
    </row>
    <row r="2885" spans="1:7" ht="15.95" customHeight="1" x14ac:dyDescent="0.25">
      <c r="D2885" s="409"/>
      <c r="E2885" s="393"/>
      <c r="F2885" s="393"/>
    </row>
    <row r="2886" spans="1:7" ht="15.95" customHeight="1" x14ac:dyDescent="0.25">
      <c r="D2886" s="409"/>
      <c r="E2886" s="393"/>
      <c r="F2886" s="393"/>
    </row>
    <row r="2887" spans="1:7" ht="15.95" customHeight="1" x14ac:dyDescent="0.25">
      <c r="D2887" s="409"/>
      <c r="E2887" s="393"/>
      <c r="F2887" s="393"/>
    </row>
    <row r="2888" spans="1:7" ht="15.95" customHeight="1" x14ac:dyDescent="0.25">
      <c r="D2888" s="409"/>
      <c r="E2888" s="393"/>
      <c r="F2888" s="393"/>
    </row>
    <row r="2889" spans="1:7" ht="15.95" customHeight="1" x14ac:dyDescent="0.25">
      <c r="D2889" s="409"/>
      <c r="E2889" s="393"/>
      <c r="F2889" s="393"/>
    </row>
    <row r="2890" spans="1:7" x14ac:dyDescent="0.25">
      <c r="D2890" s="392"/>
      <c r="E2890" s="393"/>
      <c r="F2890" s="393"/>
    </row>
    <row r="2891" spans="1:7" x14ac:dyDescent="0.25">
      <c r="D2891" s="392"/>
      <c r="E2891" s="393"/>
      <c r="F2891" s="393"/>
    </row>
    <row r="2892" spans="1:7" s="312" customFormat="1" ht="15.95" customHeight="1" x14ac:dyDescent="0.25">
      <c r="A2892" s="381" t="s">
        <v>102</v>
      </c>
      <c r="B2892" s="411"/>
      <c r="C2892" s="369" t="str">
        <f>Budget!$A$211</f>
        <v>Z</v>
      </c>
      <c r="D2892" s="189"/>
      <c r="E2892" s="383" t="s">
        <v>103</v>
      </c>
      <c r="F2892" s="384"/>
      <c r="G2892" s="190">
        <f>Budget!F222</f>
        <v>88000</v>
      </c>
    </row>
    <row r="2893" spans="1:7" s="312" customFormat="1" ht="15.95" customHeight="1" x14ac:dyDescent="0.25">
      <c r="A2893" s="381" t="str">
        <f>Budget!$B$89</f>
        <v>CP</v>
      </c>
      <c r="B2893" s="411"/>
      <c r="C2893" s="369">
        <f>Budget!$B$214</f>
        <v>69</v>
      </c>
      <c r="D2893" s="189"/>
      <c r="E2893" s="383" t="s">
        <v>104</v>
      </c>
      <c r="F2893" s="384"/>
      <c r="G2893" s="190">
        <f>IF(CB!H222&gt;0,CB!H222,-CB!I222)</f>
        <v>0</v>
      </c>
    </row>
    <row r="2894" spans="1:7" s="312" customFormat="1" ht="15.95" customHeight="1" x14ac:dyDescent="0.25">
      <c r="A2894" s="381" t="str">
        <f>Budget!$C$89</f>
        <v>CD</v>
      </c>
      <c r="B2894" s="411"/>
      <c r="C2894" s="369">
        <f>Budget!$C$220</f>
        <v>692</v>
      </c>
      <c r="D2894" s="189"/>
      <c r="E2894" s="383" t="s">
        <v>105</v>
      </c>
      <c r="F2894" s="384"/>
      <c r="G2894" s="190">
        <f>SUM(G2892:G2893)</f>
        <v>88000</v>
      </c>
    </row>
    <row r="2895" spans="1:7" s="312" customFormat="1" ht="15.95" customHeight="1" x14ac:dyDescent="0.25">
      <c r="A2895" s="381" t="str">
        <f>Budget!$D$89</f>
        <v>SC</v>
      </c>
      <c r="B2895" s="382"/>
      <c r="C2895" s="369">
        <f>Budget!D222</f>
        <v>6921</v>
      </c>
      <c r="D2895" s="189"/>
      <c r="E2895" s="189"/>
      <c r="F2895" s="189"/>
      <c r="G2895" s="189"/>
    </row>
    <row r="2896" spans="1:7" s="312" customFormat="1" ht="15.95" customHeight="1" x14ac:dyDescent="0.25">
      <c r="A2896" s="359"/>
      <c r="B2896" s="189"/>
      <c r="C2896" s="373"/>
      <c r="D2896" s="189"/>
      <c r="E2896" s="189"/>
      <c r="F2896" s="189"/>
      <c r="G2896" s="189"/>
    </row>
    <row r="2897" spans="1:7" s="312" customFormat="1" ht="15.95" customHeight="1" x14ac:dyDescent="0.25">
      <c r="A2897" s="385" t="s">
        <v>248</v>
      </c>
      <c r="B2897" s="385"/>
      <c r="C2897" s="372" t="str">
        <f>Budget!E222</f>
        <v>Salles de classe (Noircissement de tableaux)</v>
      </c>
      <c r="D2897" s="385"/>
      <c r="E2897" s="385"/>
      <c r="F2897" s="189"/>
      <c r="G2897" s="189"/>
    </row>
    <row r="2898" spans="1:7" ht="30" customHeight="1" x14ac:dyDescent="0.25">
      <c r="A2898" s="54" t="s">
        <v>106</v>
      </c>
      <c r="B2898" s="59" t="s">
        <v>137</v>
      </c>
      <c r="C2898" s="397" t="s">
        <v>118</v>
      </c>
      <c r="D2898" s="65" t="s">
        <v>109</v>
      </c>
      <c r="E2898" s="59" t="s">
        <v>110</v>
      </c>
      <c r="F2898" s="59" t="s">
        <v>113</v>
      </c>
      <c r="G2898" s="65" t="s">
        <v>112</v>
      </c>
    </row>
    <row r="2899" spans="1:7" ht="15.95" customHeight="1" x14ac:dyDescent="0.25">
      <c r="A2899" s="11"/>
      <c r="B2899" s="552"/>
      <c r="C2899" s="459"/>
      <c r="D2899" s="66"/>
      <c r="E2899" s="65">
        <f>D2899</f>
        <v>0</v>
      </c>
      <c r="F2899" s="65">
        <f>G2894-E2899</f>
        <v>88000</v>
      </c>
      <c r="G2899" s="403"/>
    </row>
    <row r="2900" spans="1:7" ht="15.95" customHeight="1" x14ac:dyDescent="0.25">
      <c r="A2900" s="552"/>
      <c r="B2900" s="552"/>
      <c r="C2900" s="459"/>
      <c r="D2900" s="66"/>
      <c r="E2900" s="65">
        <f>SUM(E2899,D2900)</f>
        <v>0</v>
      </c>
      <c r="F2900" s="65">
        <f>F2899-D2900</f>
        <v>88000</v>
      </c>
      <c r="G2900" s="403"/>
    </row>
    <row r="2901" spans="1:7" ht="15.95" customHeight="1" x14ac:dyDescent="0.25">
      <c r="A2901" s="11"/>
      <c r="B2901" s="552"/>
      <c r="C2901" s="459"/>
      <c r="D2901" s="66"/>
      <c r="E2901" s="65">
        <f t="shared" ref="E2901:E2904" si="138">SUM(E2900,D2901)</f>
        <v>0</v>
      </c>
      <c r="F2901" s="65">
        <f t="shared" ref="F2901:F2904" si="139">F2900-D2901</f>
        <v>88000</v>
      </c>
      <c r="G2901" s="403"/>
    </row>
    <row r="2902" spans="1:7" ht="15.95" customHeight="1" x14ac:dyDescent="0.25">
      <c r="A2902" s="552"/>
      <c r="B2902" s="552"/>
      <c r="C2902" s="459"/>
      <c r="D2902" s="66"/>
      <c r="E2902" s="65">
        <f t="shared" si="138"/>
        <v>0</v>
      </c>
      <c r="F2902" s="65">
        <f t="shared" si="139"/>
        <v>88000</v>
      </c>
      <c r="G2902" s="403"/>
    </row>
    <row r="2903" spans="1:7" ht="15.95" customHeight="1" x14ac:dyDescent="0.25">
      <c r="A2903" s="552"/>
      <c r="B2903" s="552"/>
      <c r="C2903" s="459"/>
      <c r="D2903" s="66"/>
      <c r="E2903" s="65">
        <f t="shared" si="138"/>
        <v>0</v>
      </c>
      <c r="F2903" s="65">
        <f t="shared" si="139"/>
        <v>88000</v>
      </c>
      <c r="G2903" s="403"/>
    </row>
    <row r="2904" spans="1:7" ht="15.95" customHeight="1" x14ac:dyDescent="0.25">
      <c r="A2904" s="552"/>
      <c r="B2904" s="552"/>
      <c r="C2904" s="459"/>
      <c r="D2904" s="66"/>
      <c r="E2904" s="65">
        <f t="shared" si="138"/>
        <v>0</v>
      </c>
      <c r="F2904" s="65">
        <f t="shared" si="139"/>
        <v>88000</v>
      </c>
      <c r="G2904" s="403"/>
    </row>
    <row r="2905" spans="1:7" ht="15.95" customHeight="1" x14ac:dyDescent="0.25"/>
    <row r="2906" spans="1:7" ht="15.95" customHeight="1" x14ac:dyDescent="0.25">
      <c r="D2906" s="56"/>
      <c r="E2906" s="65" t="s">
        <v>116</v>
      </c>
      <c r="F2906" s="65" t="s">
        <v>117</v>
      </c>
    </row>
    <row r="2907" spans="1:7" ht="15.95" customHeight="1" x14ac:dyDescent="0.25">
      <c r="D2907" s="404">
        <f>C2895</f>
        <v>6921</v>
      </c>
      <c r="E2907" s="405">
        <f>G2894</f>
        <v>88000</v>
      </c>
      <c r="F2907" s="405">
        <f>E2904</f>
        <v>0</v>
      </c>
    </row>
    <row r="2908" spans="1:7" x14ac:dyDescent="0.25">
      <c r="D2908" s="392"/>
      <c r="E2908" s="393"/>
      <c r="F2908" s="393"/>
    </row>
    <row r="2909" spans="1:7" x14ac:dyDescent="0.25">
      <c r="D2909" s="392"/>
      <c r="E2909" s="393"/>
      <c r="F2909" s="393"/>
    </row>
    <row r="2910" spans="1:7" x14ac:dyDescent="0.25">
      <c r="D2910" s="392"/>
      <c r="E2910" s="393"/>
      <c r="F2910" s="393"/>
    </row>
    <row r="2911" spans="1:7" x14ac:dyDescent="0.25">
      <c r="D2911" s="392"/>
      <c r="E2911" s="393"/>
      <c r="F2911" s="393"/>
    </row>
    <row r="2912" spans="1:7" x14ac:dyDescent="0.25">
      <c r="D2912" s="392"/>
      <c r="E2912" s="393"/>
      <c r="F2912" s="393"/>
    </row>
    <row r="2913" spans="4:6" x14ac:dyDescent="0.25">
      <c r="D2913" s="392"/>
      <c r="E2913" s="393"/>
      <c r="F2913" s="393"/>
    </row>
    <row r="2914" spans="4:6" x14ac:dyDescent="0.25">
      <c r="D2914" s="392"/>
      <c r="E2914" s="393"/>
      <c r="F2914" s="393"/>
    </row>
    <row r="2915" spans="4:6" x14ac:dyDescent="0.25">
      <c r="D2915" s="392"/>
      <c r="E2915" s="393"/>
      <c r="F2915" s="393"/>
    </row>
    <row r="2916" spans="4:6" x14ac:dyDescent="0.25">
      <c r="D2916" s="392"/>
      <c r="E2916" s="393"/>
      <c r="F2916" s="393"/>
    </row>
    <row r="2917" spans="4:6" x14ac:dyDescent="0.25">
      <c r="D2917" s="392"/>
      <c r="E2917" s="393"/>
      <c r="F2917" s="393"/>
    </row>
    <row r="2918" spans="4:6" x14ac:dyDescent="0.25">
      <c r="D2918" s="392"/>
      <c r="E2918" s="393"/>
      <c r="F2918" s="393"/>
    </row>
    <row r="2919" spans="4:6" x14ac:dyDescent="0.25">
      <c r="D2919" s="392"/>
      <c r="E2919" s="393"/>
      <c r="F2919" s="393"/>
    </row>
    <row r="2920" spans="4:6" x14ac:dyDescent="0.25">
      <c r="D2920" s="392"/>
      <c r="E2920" s="393"/>
      <c r="F2920" s="393"/>
    </row>
    <row r="2921" spans="4:6" x14ac:dyDescent="0.25">
      <c r="D2921" s="392"/>
      <c r="E2921" s="393"/>
      <c r="F2921" s="393"/>
    </row>
    <row r="2922" spans="4:6" x14ac:dyDescent="0.25">
      <c r="D2922" s="392"/>
      <c r="E2922" s="393"/>
      <c r="F2922" s="393"/>
    </row>
    <row r="2923" spans="4:6" x14ac:dyDescent="0.25">
      <c r="D2923" s="392"/>
      <c r="E2923" s="393"/>
      <c r="F2923" s="393"/>
    </row>
    <row r="2924" spans="4:6" x14ac:dyDescent="0.25">
      <c r="D2924" s="392"/>
      <c r="E2924" s="393"/>
      <c r="F2924" s="393"/>
    </row>
    <row r="2925" spans="4:6" x14ac:dyDescent="0.25">
      <c r="D2925" s="392"/>
      <c r="E2925" s="393"/>
      <c r="F2925" s="393"/>
    </row>
    <row r="2926" spans="4:6" x14ac:dyDescent="0.25">
      <c r="D2926" s="392"/>
      <c r="E2926" s="393"/>
      <c r="F2926" s="393"/>
    </row>
    <row r="2927" spans="4:6" x14ac:dyDescent="0.25">
      <c r="D2927" s="392"/>
      <c r="E2927" s="393"/>
      <c r="F2927" s="393"/>
    </row>
    <row r="2928" spans="4:6" x14ac:dyDescent="0.25">
      <c r="D2928" s="392"/>
      <c r="E2928" s="393"/>
      <c r="F2928" s="393"/>
    </row>
    <row r="2929" spans="4:6" x14ac:dyDescent="0.25">
      <c r="D2929" s="392"/>
      <c r="E2929" s="393"/>
      <c r="F2929" s="393"/>
    </row>
    <row r="2930" spans="4:6" x14ac:dyDescent="0.25">
      <c r="D2930" s="392"/>
      <c r="E2930" s="393"/>
      <c r="F2930" s="393"/>
    </row>
    <row r="2931" spans="4:6" x14ac:dyDescent="0.25">
      <c r="D2931" s="392"/>
      <c r="E2931" s="393"/>
      <c r="F2931" s="393"/>
    </row>
    <row r="2932" spans="4:6" x14ac:dyDescent="0.25">
      <c r="D2932" s="392"/>
      <c r="E2932" s="393"/>
      <c r="F2932" s="393"/>
    </row>
    <row r="2933" spans="4:6" x14ac:dyDescent="0.25">
      <c r="D2933" s="392"/>
      <c r="E2933" s="393"/>
      <c r="F2933" s="393"/>
    </row>
    <row r="2934" spans="4:6" x14ac:dyDescent="0.25">
      <c r="D2934" s="392"/>
      <c r="E2934" s="393"/>
      <c r="F2934" s="393"/>
    </row>
    <row r="2935" spans="4:6" x14ac:dyDescent="0.25">
      <c r="D2935" s="392"/>
      <c r="E2935" s="393"/>
      <c r="F2935" s="393"/>
    </row>
    <row r="2936" spans="4:6" x14ac:dyDescent="0.25">
      <c r="D2936" s="392"/>
      <c r="E2936" s="393"/>
      <c r="F2936" s="393"/>
    </row>
    <row r="2937" spans="4:6" x14ac:dyDescent="0.25">
      <c r="D2937" s="392"/>
      <c r="E2937" s="393"/>
      <c r="F2937" s="393"/>
    </row>
    <row r="2938" spans="4:6" x14ac:dyDescent="0.25">
      <c r="D2938" s="392"/>
      <c r="E2938" s="393"/>
      <c r="F2938" s="393"/>
    </row>
    <row r="2939" spans="4:6" x14ac:dyDescent="0.25">
      <c r="D2939" s="392"/>
      <c r="E2939" s="393"/>
      <c r="F2939" s="393"/>
    </row>
    <row r="2940" spans="4:6" x14ac:dyDescent="0.25">
      <c r="D2940" s="392"/>
      <c r="E2940" s="393"/>
      <c r="F2940" s="393"/>
    </row>
    <row r="2941" spans="4:6" x14ac:dyDescent="0.25">
      <c r="D2941" s="392"/>
      <c r="E2941" s="393"/>
      <c r="F2941" s="393"/>
    </row>
    <row r="2942" spans="4:6" x14ac:dyDescent="0.25">
      <c r="D2942" s="392"/>
      <c r="E2942" s="393"/>
      <c r="F2942" s="393"/>
    </row>
    <row r="2943" spans="4:6" x14ac:dyDescent="0.25">
      <c r="D2943" s="392"/>
      <c r="E2943" s="393"/>
      <c r="F2943" s="393"/>
    </row>
    <row r="2944" spans="4:6" x14ac:dyDescent="0.25">
      <c r="D2944" s="392"/>
      <c r="E2944" s="393"/>
      <c r="F2944" s="393"/>
    </row>
    <row r="2945" spans="1:7" x14ac:dyDescent="0.25">
      <c r="D2945" s="392"/>
      <c r="E2945" s="393"/>
      <c r="F2945" s="393"/>
    </row>
    <row r="2946" spans="1:7" x14ac:dyDescent="0.25">
      <c r="D2946" s="392"/>
      <c r="E2946" s="393"/>
      <c r="F2946" s="393"/>
    </row>
    <row r="2947" spans="1:7" x14ac:dyDescent="0.25">
      <c r="D2947" s="392"/>
      <c r="E2947" s="393"/>
      <c r="F2947" s="393"/>
    </row>
    <row r="2948" spans="1:7" s="312" customFormat="1" ht="15.95" customHeight="1" x14ac:dyDescent="0.25">
      <c r="A2948" s="381" t="s">
        <v>102</v>
      </c>
      <c r="B2948" s="411"/>
      <c r="C2948" s="369" t="str">
        <f>Budget!$A$211</f>
        <v>Z</v>
      </c>
      <c r="D2948" s="189"/>
      <c r="E2948" s="383" t="s">
        <v>103</v>
      </c>
      <c r="F2948" s="384"/>
      <c r="G2948" s="190">
        <f>Budget!F223</f>
        <v>0</v>
      </c>
    </row>
    <row r="2949" spans="1:7" s="312" customFormat="1" ht="15.95" customHeight="1" x14ac:dyDescent="0.25">
      <c r="A2949" s="381" t="str">
        <f>Budget!$B$89</f>
        <v>CP</v>
      </c>
      <c r="B2949" s="411"/>
      <c r="C2949" s="369">
        <f>Budget!$B$214</f>
        <v>69</v>
      </c>
      <c r="D2949" s="189"/>
      <c r="E2949" s="383" t="s">
        <v>104</v>
      </c>
      <c r="F2949" s="384"/>
      <c r="G2949" s="190">
        <f>IF(CB!H229&gt;0,CB!H229,-CB!I229)</f>
        <v>0</v>
      </c>
    </row>
    <row r="2950" spans="1:7" s="312" customFormat="1" ht="15.95" customHeight="1" x14ac:dyDescent="0.25">
      <c r="A2950" s="381" t="str">
        <f>Budget!$C$89</f>
        <v>CD</v>
      </c>
      <c r="B2950" s="411"/>
      <c r="C2950" s="369">
        <f>Budget!$C$220</f>
        <v>692</v>
      </c>
      <c r="D2950" s="189"/>
      <c r="E2950" s="383" t="s">
        <v>105</v>
      </c>
      <c r="F2950" s="384"/>
      <c r="G2950" s="190">
        <f>SUM(G2948:G2949)</f>
        <v>0</v>
      </c>
    </row>
    <row r="2951" spans="1:7" s="312" customFormat="1" ht="15.95" customHeight="1" x14ac:dyDescent="0.25">
      <c r="A2951" s="381" t="str">
        <f>Budget!$D$89</f>
        <v>SC</v>
      </c>
      <c r="B2951" s="382"/>
      <c r="C2951" s="369">
        <f>Budget!D223</f>
        <v>6929</v>
      </c>
      <c r="D2951" s="189"/>
      <c r="E2951" s="189"/>
      <c r="F2951" s="189"/>
      <c r="G2951" s="189"/>
    </row>
    <row r="2952" spans="1:7" s="312" customFormat="1" ht="15.95" customHeight="1" x14ac:dyDescent="0.25">
      <c r="A2952" s="359"/>
      <c r="B2952" s="189"/>
      <c r="C2952" s="373"/>
      <c r="D2952" s="189"/>
      <c r="E2952" s="189"/>
      <c r="F2952" s="189"/>
      <c r="G2952" s="189"/>
    </row>
    <row r="2953" spans="1:7" s="312" customFormat="1" ht="15.95" customHeight="1" x14ac:dyDescent="0.25">
      <c r="A2953" s="385" t="s">
        <v>248</v>
      </c>
      <c r="B2953" s="385"/>
      <c r="C2953" s="372" t="str">
        <f>Budget!E223</f>
        <v>Autres aménagements</v>
      </c>
      <c r="D2953" s="385"/>
      <c r="E2953" s="385"/>
      <c r="F2953" s="189"/>
      <c r="G2953" s="189"/>
    </row>
    <row r="2954" spans="1:7" ht="30" customHeight="1" x14ac:dyDescent="0.25">
      <c r="A2954" s="54" t="s">
        <v>106</v>
      </c>
      <c r="B2954" s="59" t="s">
        <v>137</v>
      </c>
      <c r="C2954" s="397" t="s">
        <v>118</v>
      </c>
      <c r="D2954" s="65" t="s">
        <v>109</v>
      </c>
      <c r="E2954" s="59" t="s">
        <v>110</v>
      </c>
      <c r="F2954" s="59" t="s">
        <v>113</v>
      </c>
      <c r="G2954" s="65" t="s">
        <v>112</v>
      </c>
    </row>
    <row r="2955" spans="1:7" ht="15.95" customHeight="1" x14ac:dyDescent="0.25">
      <c r="A2955" s="11"/>
      <c r="B2955" s="552"/>
      <c r="C2955" s="374"/>
      <c r="D2955" s="66"/>
      <c r="E2955" s="65">
        <f>D2955</f>
        <v>0</v>
      </c>
      <c r="F2955" s="65">
        <f>G2950-E2955</f>
        <v>0</v>
      </c>
      <c r="G2955" s="403"/>
    </row>
    <row r="2956" spans="1:7" ht="15.95" customHeight="1" x14ac:dyDescent="0.25">
      <c r="A2956" s="11"/>
      <c r="B2956" s="552"/>
      <c r="C2956" s="459"/>
      <c r="D2956" s="66"/>
      <c r="E2956" s="65">
        <f>SUM(E2955,D2956)</f>
        <v>0</v>
      </c>
      <c r="F2956" s="65">
        <f>F2955-D2956</f>
        <v>0</v>
      </c>
      <c r="G2956" s="403"/>
    </row>
    <row r="2957" spans="1:7" ht="15.95" customHeight="1" x14ac:dyDescent="0.25">
      <c r="A2957" s="552"/>
      <c r="B2957" s="552"/>
      <c r="C2957" s="459"/>
      <c r="D2957" s="66"/>
      <c r="E2957" s="65">
        <f t="shared" ref="E2957:E2958" si="140">SUM(E2956,D2957)</f>
        <v>0</v>
      </c>
      <c r="F2957" s="65">
        <f t="shared" ref="F2957:F2959" si="141">F2956-D2957</f>
        <v>0</v>
      </c>
      <c r="G2957" s="403"/>
    </row>
    <row r="2958" spans="1:7" ht="15.95" customHeight="1" x14ac:dyDescent="0.25">
      <c r="A2958" s="552"/>
      <c r="B2958" s="552"/>
      <c r="C2958" s="459"/>
      <c r="D2958" s="66"/>
      <c r="E2958" s="65">
        <f t="shared" si="140"/>
        <v>0</v>
      </c>
      <c r="F2958" s="65">
        <f t="shared" si="141"/>
        <v>0</v>
      </c>
      <c r="G2958" s="403"/>
    </row>
    <row r="2959" spans="1:7" ht="15.95" customHeight="1" x14ac:dyDescent="0.25">
      <c r="A2959" s="552"/>
      <c r="B2959" s="552"/>
      <c r="C2959" s="459"/>
      <c r="D2959" s="66"/>
      <c r="E2959" s="65">
        <f>SUM(E2958,D2959)</f>
        <v>0</v>
      </c>
      <c r="F2959" s="65">
        <f t="shared" si="141"/>
        <v>0</v>
      </c>
      <c r="G2959" s="403"/>
    </row>
    <row r="2960" spans="1:7" ht="15.95" customHeight="1" x14ac:dyDescent="0.25">
      <c r="A2960" s="552"/>
      <c r="B2960" s="552"/>
      <c r="C2960" s="459"/>
      <c r="D2960" s="66"/>
      <c r="E2960" s="65">
        <f t="shared" ref="E2960:E2964" si="142">SUM(E2959,D2960)</f>
        <v>0</v>
      </c>
      <c r="F2960" s="65">
        <f t="shared" ref="F2960:F2964" si="143">F2959-D2960</f>
        <v>0</v>
      </c>
      <c r="G2960" s="403"/>
    </row>
    <row r="2961" spans="1:7" ht="15.95" customHeight="1" x14ac:dyDescent="0.25">
      <c r="A2961" s="552"/>
      <c r="B2961" s="552"/>
      <c r="C2961" s="459"/>
      <c r="D2961" s="66"/>
      <c r="E2961" s="65">
        <f t="shared" si="142"/>
        <v>0</v>
      </c>
      <c r="F2961" s="65">
        <f t="shared" si="143"/>
        <v>0</v>
      </c>
      <c r="G2961" s="403"/>
    </row>
    <row r="2962" spans="1:7" ht="15.95" customHeight="1" x14ac:dyDescent="0.25">
      <c r="A2962" s="552"/>
      <c r="B2962" s="552"/>
      <c r="C2962" s="459"/>
      <c r="D2962" s="66"/>
      <c r="E2962" s="65">
        <f t="shared" si="142"/>
        <v>0</v>
      </c>
      <c r="F2962" s="65">
        <f t="shared" si="143"/>
        <v>0</v>
      </c>
      <c r="G2962" s="403"/>
    </row>
    <row r="2963" spans="1:7" ht="15.95" customHeight="1" x14ac:dyDescent="0.25">
      <c r="A2963" s="552"/>
      <c r="B2963" s="552"/>
      <c r="C2963" s="459"/>
      <c r="D2963" s="66"/>
      <c r="E2963" s="65">
        <f t="shared" si="142"/>
        <v>0</v>
      </c>
      <c r="F2963" s="65">
        <f t="shared" si="143"/>
        <v>0</v>
      </c>
      <c r="G2963" s="403"/>
    </row>
    <row r="2964" spans="1:7" ht="15.95" customHeight="1" x14ac:dyDescent="0.25">
      <c r="A2964" s="552"/>
      <c r="B2964" s="552"/>
      <c r="C2964" s="459"/>
      <c r="D2964" s="66"/>
      <c r="E2964" s="65">
        <f t="shared" si="142"/>
        <v>0</v>
      </c>
      <c r="F2964" s="65">
        <f t="shared" si="143"/>
        <v>0</v>
      </c>
      <c r="G2964" s="403"/>
    </row>
    <row r="2965" spans="1:7" ht="15.95" customHeight="1" x14ac:dyDescent="0.25"/>
    <row r="2966" spans="1:7" ht="15.95" customHeight="1" x14ac:dyDescent="0.25">
      <c r="D2966" s="56"/>
      <c r="E2966" s="416" t="s">
        <v>116</v>
      </c>
      <c r="F2966" s="65" t="s">
        <v>117</v>
      </c>
    </row>
    <row r="2967" spans="1:7" ht="15.95" customHeight="1" x14ac:dyDescent="0.25">
      <c r="D2967" s="404">
        <f>C2951</f>
        <v>6929</v>
      </c>
      <c r="E2967" s="417">
        <f>G2950</f>
        <v>0</v>
      </c>
      <c r="F2967" s="405">
        <f>E2964</f>
        <v>0</v>
      </c>
    </row>
    <row r="2968" spans="1:7" ht="15.95" customHeight="1" x14ac:dyDescent="0.25">
      <c r="D2968" s="404">
        <f>C2950</f>
        <v>692</v>
      </c>
      <c r="E2968" s="405">
        <f>SUM(E2863,E2907,E2967)</f>
        <v>486175</v>
      </c>
      <c r="F2968" s="405">
        <f>SUM(F2863,F2907,F2967)</f>
        <v>0</v>
      </c>
    </row>
    <row r="2969" spans="1:7" ht="15.95" customHeight="1" x14ac:dyDescent="0.25">
      <c r="D2969" s="409"/>
      <c r="E2969" s="393"/>
      <c r="F2969" s="393"/>
    </row>
    <row r="2970" spans="1:7" ht="15.95" customHeight="1" x14ac:dyDescent="0.25">
      <c r="D2970" s="409"/>
      <c r="E2970" s="393"/>
      <c r="F2970" s="393"/>
    </row>
    <row r="2971" spans="1:7" ht="15.95" customHeight="1" x14ac:dyDescent="0.25">
      <c r="D2971" s="409"/>
      <c r="E2971" s="393"/>
      <c r="F2971" s="393"/>
    </row>
    <row r="2972" spans="1:7" ht="15.95" customHeight="1" x14ac:dyDescent="0.25">
      <c r="D2972" s="409"/>
      <c r="E2972" s="393"/>
      <c r="F2972" s="393"/>
    </row>
    <row r="2973" spans="1:7" ht="15.95" customHeight="1" x14ac:dyDescent="0.25">
      <c r="D2973" s="409"/>
      <c r="E2973" s="393"/>
      <c r="F2973" s="393"/>
    </row>
    <row r="2974" spans="1:7" ht="15.95" customHeight="1" x14ac:dyDescent="0.25">
      <c r="D2974" s="409"/>
      <c r="E2974" s="393"/>
      <c r="F2974" s="393"/>
    </row>
    <row r="2975" spans="1:7" ht="15.95" customHeight="1" x14ac:dyDescent="0.25">
      <c r="D2975" s="409"/>
      <c r="E2975" s="393"/>
      <c r="F2975" s="393"/>
    </row>
    <row r="2976" spans="1:7" ht="15.95" customHeight="1" x14ac:dyDescent="0.25">
      <c r="D2976" s="409"/>
      <c r="E2976" s="393"/>
      <c r="F2976" s="393"/>
    </row>
    <row r="2977" spans="4:6" ht="15.95" customHeight="1" x14ac:dyDescent="0.25">
      <c r="D2977" s="409"/>
      <c r="E2977" s="393"/>
      <c r="F2977" s="393"/>
    </row>
    <row r="2978" spans="4:6" ht="15.95" customHeight="1" x14ac:dyDescent="0.25">
      <c r="D2978" s="409"/>
      <c r="E2978" s="393"/>
      <c r="F2978" s="393"/>
    </row>
    <row r="2979" spans="4:6" ht="15.95" customHeight="1" x14ac:dyDescent="0.25">
      <c r="D2979" s="409"/>
      <c r="E2979" s="393"/>
      <c r="F2979" s="393"/>
    </row>
    <row r="2980" spans="4:6" ht="15.95" customHeight="1" x14ac:dyDescent="0.25">
      <c r="D2980" s="409"/>
      <c r="E2980" s="393"/>
      <c r="F2980" s="393"/>
    </row>
    <row r="2981" spans="4:6" ht="15.95" customHeight="1" x14ac:dyDescent="0.25">
      <c r="D2981" s="409"/>
      <c r="E2981" s="393"/>
      <c r="F2981" s="393"/>
    </row>
    <row r="2982" spans="4:6" ht="15.95" customHeight="1" x14ac:dyDescent="0.25">
      <c r="D2982" s="409"/>
      <c r="E2982" s="393"/>
      <c r="F2982" s="393"/>
    </row>
    <row r="2983" spans="4:6" ht="15.95" customHeight="1" x14ac:dyDescent="0.25">
      <c r="D2983" s="409"/>
      <c r="E2983" s="393"/>
      <c r="F2983" s="393"/>
    </row>
    <row r="2984" spans="4:6" ht="15.95" customHeight="1" x14ac:dyDescent="0.25">
      <c r="D2984" s="409"/>
      <c r="E2984" s="393"/>
      <c r="F2984" s="393"/>
    </row>
    <row r="2985" spans="4:6" ht="15.95" customHeight="1" x14ac:dyDescent="0.25">
      <c r="D2985" s="409"/>
      <c r="E2985" s="393"/>
      <c r="F2985" s="393"/>
    </row>
    <row r="2986" spans="4:6" ht="15.95" customHeight="1" x14ac:dyDescent="0.25">
      <c r="D2986" s="409"/>
      <c r="E2986" s="393"/>
      <c r="F2986" s="393"/>
    </row>
    <row r="2987" spans="4:6" ht="15.95" customHeight="1" x14ac:dyDescent="0.25">
      <c r="D2987" s="409"/>
      <c r="E2987" s="393"/>
      <c r="F2987" s="393"/>
    </row>
    <row r="2988" spans="4:6" ht="15.95" customHeight="1" x14ac:dyDescent="0.25">
      <c r="D2988" s="409"/>
      <c r="E2988" s="393"/>
      <c r="F2988" s="393"/>
    </row>
    <row r="2989" spans="4:6" ht="15.95" customHeight="1" x14ac:dyDescent="0.25">
      <c r="D2989" s="409"/>
      <c r="E2989" s="393"/>
      <c r="F2989" s="393"/>
    </row>
    <row r="2990" spans="4:6" ht="15.95" customHeight="1" x14ac:dyDescent="0.25">
      <c r="D2990" s="409"/>
      <c r="E2990" s="393"/>
      <c r="F2990" s="393"/>
    </row>
    <row r="2991" spans="4:6" ht="15.95" customHeight="1" x14ac:dyDescent="0.25">
      <c r="D2991" s="409"/>
      <c r="E2991" s="393"/>
      <c r="F2991" s="393"/>
    </row>
    <row r="2992" spans="4:6" ht="15.95" customHeight="1" x14ac:dyDescent="0.25">
      <c r="D2992" s="409"/>
      <c r="E2992" s="393"/>
      <c r="F2992" s="393"/>
    </row>
    <row r="2993" spans="1:7" ht="15.95" customHeight="1" x14ac:dyDescent="0.25">
      <c r="D2993" s="409"/>
      <c r="E2993" s="393"/>
      <c r="F2993" s="393"/>
    </row>
    <row r="2994" spans="1:7" ht="15.95" customHeight="1" x14ac:dyDescent="0.25">
      <c r="A2994" s="381" t="s">
        <v>102</v>
      </c>
      <c r="B2994" s="411"/>
      <c r="C2994" s="369" t="str">
        <f>Budget!$A$211</f>
        <v>Z</v>
      </c>
      <c r="D2994" s="64"/>
      <c r="E2994" s="424" t="s">
        <v>103</v>
      </c>
      <c r="F2994" s="425"/>
      <c r="G2994" s="65">
        <f>Budget!F226</f>
        <v>0</v>
      </c>
    </row>
    <row r="2995" spans="1:7" ht="15.95" customHeight="1" x14ac:dyDescent="0.25">
      <c r="A2995" s="381" t="str">
        <f>Budget!$B$89</f>
        <v>CP</v>
      </c>
      <c r="B2995" s="411"/>
      <c r="C2995" s="369">
        <f>Budget!$B$214</f>
        <v>69</v>
      </c>
      <c r="D2995" s="64"/>
      <c r="E2995" s="424" t="s">
        <v>104</v>
      </c>
      <c r="F2995" s="425"/>
      <c r="G2995" s="65">
        <f>IF(CB!H226&gt;0,CB!H226,-CB!I226)</f>
        <v>0</v>
      </c>
    </row>
    <row r="2996" spans="1:7" ht="15.95" customHeight="1" x14ac:dyDescent="0.25">
      <c r="A2996" s="381" t="str">
        <f>Budget!$C$89</f>
        <v>CD</v>
      </c>
      <c r="B2996" s="411"/>
      <c r="C2996" s="369">
        <f>Budget!$C$225</f>
        <v>693</v>
      </c>
      <c r="D2996" s="64"/>
      <c r="E2996" s="424" t="s">
        <v>105</v>
      </c>
      <c r="F2996" s="425"/>
      <c r="G2996" s="65">
        <f>SUM(G2994:G2995)</f>
        <v>0</v>
      </c>
    </row>
    <row r="2997" spans="1:7" ht="15.95" customHeight="1" x14ac:dyDescent="0.25">
      <c r="A2997" s="381" t="str">
        <f>Budget!$D$89</f>
        <v>SC</v>
      </c>
      <c r="B2997" s="382"/>
      <c r="C2997" s="369">
        <f>Budget!D226</f>
        <v>6934</v>
      </c>
      <c r="D2997" s="64"/>
      <c r="E2997" s="64"/>
      <c r="F2997" s="64"/>
      <c r="G2997" s="64"/>
    </row>
    <row r="2998" spans="1:7" ht="15.95" customHeight="1" x14ac:dyDescent="0.25">
      <c r="A2998" s="56"/>
      <c r="B2998" s="64"/>
      <c r="D2998" s="64"/>
      <c r="E2998" s="64"/>
      <c r="F2998" s="64"/>
      <c r="G2998" s="64"/>
    </row>
    <row r="2999" spans="1:7" ht="15.95" customHeight="1" x14ac:dyDescent="0.25">
      <c r="A2999" s="400" t="s">
        <v>246</v>
      </c>
      <c r="B2999" s="400"/>
      <c r="C2999" s="372" t="str">
        <f>Budget!E226</f>
        <v xml:space="preserve">Mobilier et matériel pédagogique
</v>
      </c>
      <c r="D2999" s="400"/>
      <c r="E2999" s="400"/>
      <c r="F2999" s="64"/>
      <c r="G2999" s="64"/>
    </row>
    <row r="3000" spans="1:7" ht="30" customHeight="1" x14ac:dyDescent="0.25">
      <c r="A3000" s="54" t="s">
        <v>106</v>
      </c>
      <c r="B3000" s="59" t="s">
        <v>137</v>
      </c>
      <c r="C3000" s="397" t="s">
        <v>118</v>
      </c>
      <c r="D3000" s="65" t="s">
        <v>109</v>
      </c>
      <c r="E3000" s="59" t="s">
        <v>110</v>
      </c>
      <c r="F3000" s="59" t="s">
        <v>113</v>
      </c>
      <c r="G3000" s="65" t="s">
        <v>112</v>
      </c>
    </row>
    <row r="3001" spans="1:7" ht="15.95" customHeight="1" x14ac:dyDescent="0.25">
      <c r="A3001" s="11"/>
      <c r="B3001" s="552"/>
      <c r="C3001" s="459"/>
      <c r="D3001" s="66"/>
      <c r="E3001" s="65">
        <f>D3001</f>
        <v>0</v>
      </c>
      <c r="F3001" s="65">
        <f>G2996-E3001</f>
        <v>0</v>
      </c>
      <c r="G3001" s="403"/>
    </row>
    <row r="3002" spans="1:7" ht="15.95" customHeight="1" x14ac:dyDescent="0.25">
      <c r="A3002" s="552"/>
      <c r="B3002" s="552"/>
      <c r="C3002" s="459"/>
      <c r="D3002" s="66"/>
      <c r="E3002" s="65">
        <f>SUM(E3001,D3002)</f>
        <v>0</v>
      </c>
      <c r="F3002" s="65">
        <f>F3001-D3002</f>
        <v>0</v>
      </c>
      <c r="G3002" s="403"/>
    </row>
    <row r="3003" spans="1:7" ht="15.95" customHeight="1" x14ac:dyDescent="0.25">
      <c r="A3003" s="552"/>
      <c r="B3003" s="552"/>
      <c r="C3003" s="459"/>
      <c r="D3003" s="66"/>
      <c r="E3003" s="65">
        <f t="shared" ref="E3003:E3006" si="144">SUM(E3002,D3003)</f>
        <v>0</v>
      </c>
      <c r="F3003" s="65">
        <f t="shared" ref="F3003:F3006" si="145">F3002-D3003</f>
        <v>0</v>
      </c>
      <c r="G3003" s="403"/>
    </row>
    <row r="3004" spans="1:7" ht="15.95" customHeight="1" x14ac:dyDescent="0.25">
      <c r="A3004" s="552"/>
      <c r="B3004" s="552"/>
      <c r="C3004" s="459"/>
      <c r="D3004" s="66"/>
      <c r="E3004" s="65">
        <f t="shared" si="144"/>
        <v>0</v>
      </c>
      <c r="F3004" s="65">
        <f t="shared" si="145"/>
        <v>0</v>
      </c>
      <c r="G3004" s="403"/>
    </row>
    <row r="3005" spans="1:7" ht="15.95" customHeight="1" x14ac:dyDescent="0.25">
      <c r="A3005" s="552"/>
      <c r="B3005" s="552"/>
      <c r="C3005" s="459"/>
      <c r="D3005" s="66"/>
      <c r="E3005" s="65">
        <f t="shared" si="144"/>
        <v>0</v>
      </c>
      <c r="F3005" s="65">
        <f t="shared" si="145"/>
        <v>0</v>
      </c>
      <c r="G3005" s="403"/>
    </row>
    <row r="3006" spans="1:7" ht="15.95" customHeight="1" x14ac:dyDescent="0.25">
      <c r="A3006" s="552"/>
      <c r="B3006" s="552"/>
      <c r="C3006" s="459"/>
      <c r="D3006" s="66"/>
      <c r="E3006" s="65">
        <f t="shared" si="144"/>
        <v>0</v>
      </c>
      <c r="F3006" s="65">
        <f t="shared" si="145"/>
        <v>0</v>
      </c>
      <c r="G3006" s="403"/>
    </row>
    <row r="3007" spans="1:7" ht="15.95" customHeight="1" x14ac:dyDescent="0.25"/>
    <row r="3008" spans="1:7" ht="15.95" customHeight="1" x14ac:dyDescent="0.25">
      <c r="D3008" s="56"/>
      <c r="E3008" s="65" t="s">
        <v>116</v>
      </c>
      <c r="F3008" s="65" t="s">
        <v>117</v>
      </c>
    </row>
    <row r="3009" spans="4:6" ht="15.95" customHeight="1" x14ac:dyDescent="0.25">
      <c r="D3009" s="404">
        <f>C2997</f>
        <v>6934</v>
      </c>
      <c r="E3009" s="405">
        <f>G2996</f>
        <v>0</v>
      </c>
      <c r="F3009" s="405">
        <f>E3006</f>
        <v>0</v>
      </c>
    </row>
    <row r="3010" spans="4:6" ht="15.95" customHeight="1" x14ac:dyDescent="0.25">
      <c r="D3010" s="409"/>
      <c r="E3010" s="393"/>
      <c r="F3010" s="393"/>
    </row>
    <row r="3011" spans="4:6" ht="15.95" customHeight="1" x14ac:dyDescent="0.25">
      <c r="D3011" s="409"/>
      <c r="E3011" s="393"/>
      <c r="F3011" s="393"/>
    </row>
    <row r="3012" spans="4:6" ht="15.95" customHeight="1" x14ac:dyDescent="0.25">
      <c r="D3012" s="409"/>
      <c r="E3012" s="393"/>
      <c r="F3012" s="393"/>
    </row>
    <row r="3013" spans="4:6" ht="15.95" customHeight="1" x14ac:dyDescent="0.25">
      <c r="D3013" s="409"/>
      <c r="E3013" s="393"/>
      <c r="F3013" s="393"/>
    </row>
    <row r="3014" spans="4:6" ht="15.95" customHeight="1" x14ac:dyDescent="0.25">
      <c r="D3014" s="409"/>
      <c r="E3014" s="393"/>
      <c r="F3014" s="393"/>
    </row>
    <row r="3015" spans="4:6" ht="15.95" customHeight="1" x14ac:dyDescent="0.25">
      <c r="D3015" s="409"/>
      <c r="E3015" s="393"/>
      <c r="F3015" s="393"/>
    </row>
    <row r="3016" spans="4:6" ht="15.95" customHeight="1" x14ac:dyDescent="0.25">
      <c r="D3016" s="409"/>
      <c r="E3016" s="393"/>
      <c r="F3016" s="393"/>
    </row>
    <row r="3017" spans="4:6" ht="15.95" customHeight="1" x14ac:dyDescent="0.25">
      <c r="D3017" s="409"/>
      <c r="E3017" s="393"/>
      <c r="F3017" s="393"/>
    </row>
    <row r="3018" spans="4:6" ht="15.95" customHeight="1" x14ac:dyDescent="0.25">
      <c r="D3018" s="409"/>
      <c r="E3018" s="393"/>
      <c r="F3018" s="393"/>
    </row>
    <row r="3019" spans="4:6" ht="15.95" customHeight="1" x14ac:dyDescent="0.25">
      <c r="D3019" s="409"/>
      <c r="E3019" s="393"/>
      <c r="F3019" s="393"/>
    </row>
    <row r="3020" spans="4:6" ht="15.95" customHeight="1" x14ac:dyDescent="0.25">
      <c r="D3020" s="409"/>
      <c r="E3020" s="393"/>
      <c r="F3020" s="393"/>
    </row>
    <row r="3021" spans="4:6" ht="15.95" customHeight="1" x14ac:dyDescent="0.25">
      <c r="D3021" s="409"/>
      <c r="E3021" s="393"/>
      <c r="F3021" s="393"/>
    </row>
    <row r="3022" spans="4:6" ht="15.95" customHeight="1" x14ac:dyDescent="0.25">
      <c r="D3022" s="409"/>
      <c r="E3022" s="393"/>
      <c r="F3022" s="393"/>
    </row>
    <row r="3023" spans="4:6" ht="15.95" customHeight="1" x14ac:dyDescent="0.25">
      <c r="D3023" s="409"/>
      <c r="E3023" s="393"/>
      <c r="F3023" s="393"/>
    </row>
    <row r="3024" spans="4:6" ht="15.95" customHeight="1" x14ac:dyDescent="0.25">
      <c r="D3024" s="409"/>
      <c r="E3024" s="393"/>
      <c r="F3024" s="393"/>
    </row>
    <row r="3025" spans="1:7" ht="15.95" customHeight="1" x14ac:dyDescent="0.25">
      <c r="D3025" s="409"/>
      <c r="E3025" s="393"/>
      <c r="F3025" s="393"/>
    </row>
    <row r="3026" spans="1:7" ht="15.95" customHeight="1" x14ac:dyDescent="0.25">
      <c r="D3026" s="409"/>
      <c r="E3026" s="393"/>
      <c r="F3026" s="393"/>
    </row>
    <row r="3027" spans="1:7" ht="15.95" customHeight="1" x14ac:dyDescent="0.25">
      <c r="D3027" s="409"/>
      <c r="E3027" s="393"/>
      <c r="F3027" s="393"/>
    </row>
    <row r="3028" spans="1:7" ht="15.95" customHeight="1" x14ac:dyDescent="0.25">
      <c r="D3028" s="409"/>
      <c r="E3028" s="393"/>
      <c r="F3028" s="393"/>
    </row>
    <row r="3029" spans="1:7" ht="15.95" customHeight="1" x14ac:dyDescent="0.25">
      <c r="D3029" s="409"/>
      <c r="E3029" s="393"/>
      <c r="F3029" s="393"/>
    </row>
    <row r="3030" spans="1:7" ht="15.95" customHeight="1" x14ac:dyDescent="0.25">
      <c r="D3030" s="409"/>
      <c r="E3030" s="393"/>
      <c r="F3030" s="393"/>
    </row>
    <row r="3031" spans="1:7" ht="15.95" customHeight="1" x14ac:dyDescent="0.25">
      <c r="D3031" s="409"/>
      <c r="E3031" s="393"/>
      <c r="F3031" s="393"/>
    </row>
    <row r="3032" spans="1:7" ht="15.95" customHeight="1" x14ac:dyDescent="0.25">
      <c r="D3032" s="409"/>
      <c r="E3032" s="393"/>
      <c r="F3032" s="393"/>
    </row>
    <row r="3033" spans="1:7" ht="15.95" customHeight="1" x14ac:dyDescent="0.25">
      <c r="D3033" s="409"/>
      <c r="E3033" s="393"/>
      <c r="F3033" s="393"/>
    </row>
    <row r="3034" spans="1:7" ht="15.95" customHeight="1" x14ac:dyDescent="0.25">
      <c r="D3034" s="409"/>
      <c r="E3034" s="393"/>
      <c r="F3034" s="393"/>
    </row>
    <row r="3035" spans="1:7" ht="15.95" customHeight="1" x14ac:dyDescent="0.25">
      <c r="D3035" s="409"/>
      <c r="E3035" s="393"/>
      <c r="F3035" s="393"/>
    </row>
    <row r="3036" spans="1:7" ht="15.95" customHeight="1" x14ac:dyDescent="0.25">
      <c r="D3036" s="409"/>
      <c r="E3036" s="393"/>
      <c r="F3036" s="393"/>
    </row>
    <row r="3037" spans="1:7" ht="15.95" customHeight="1" x14ac:dyDescent="0.25">
      <c r="D3037" s="409"/>
      <c r="E3037" s="393"/>
      <c r="F3037" s="393"/>
    </row>
    <row r="3038" spans="1:7" ht="15.95" customHeight="1" x14ac:dyDescent="0.25">
      <c r="D3038" s="409"/>
      <c r="E3038" s="393"/>
      <c r="F3038" s="393"/>
    </row>
    <row r="3039" spans="1:7" ht="15.95" customHeight="1" x14ac:dyDescent="0.25">
      <c r="D3039" s="409"/>
      <c r="E3039" s="393"/>
      <c r="F3039" s="393"/>
    </row>
    <row r="3040" spans="1:7" s="312" customFormat="1" ht="15.95" customHeight="1" x14ac:dyDescent="0.25">
      <c r="A3040" s="381" t="s">
        <v>102</v>
      </c>
      <c r="B3040" s="411"/>
      <c r="C3040" s="369" t="str">
        <f>Budget!$A$211</f>
        <v>Z</v>
      </c>
      <c r="D3040" s="189"/>
      <c r="E3040" s="383" t="s">
        <v>103</v>
      </c>
      <c r="F3040" s="384"/>
      <c r="G3040" s="190">
        <f>Budget!F227</f>
        <v>0</v>
      </c>
    </row>
    <row r="3041" spans="1:7" s="312" customFormat="1" ht="15.95" customHeight="1" x14ac:dyDescent="0.25">
      <c r="A3041" s="381" t="str">
        <f>Budget!$B$89</f>
        <v>CP</v>
      </c>
      <c r="B3041" s="411"/>
      <c r="C3041" s="369">
        <f>Budget!$B$214</f>
        <v>69</v>
      </c>
      <c r="D3041" s="189"/>
      <c r="E3041" s="383" t="s">
        <v>104</v>
      </c>
      <c r="F3041" s="384"/>
      <c r="G3041" s="190">
        <f>IF(CB!H227&gt;0,CB!H227,-CB!I227)</f>
        <v>0</v>
      </c>
    </row>
    <row r="3042" spans="1:7" s="312" customFormat="1" ht="15.95" customHeight="1" x14ac:dyDescent="0.25">
      <c r="A3042" s="381" t="str">
        <f>Budget!$C$89</f>
        <v>CD</v>
      </c>
      <c r="B3042" s="411"/>
      <c r="C3042" s="369">
        <f>Budget!$C$225</f>
        <v>693</v>
      </c>
      <c r="D3042" s="189"/>
      <c r="E3042" s="383" t="s">
        <v>105</v>
      </c>
      <c r="F3042" s="384"/>
      <c r="G3042" s="190">
        <f>SUM(G3040:G3041)</f>
        <v>0</v>
      </c>
    </row>
    <row r="3043" spans="1:7" s="312" customFormat="1" ht="15.95" customHeight="1" x14ac:dyDescent="0.25">
      <c r="A3043" s="381" t="str">
        <f>Budget!$D$89</f>
        <v>SC</v>
      </c>
      <c r="B3043" s="382"/>
      <c r="C3043" s="369">
        <f>Budget!D227</f>
        <v>6935</v>
      </c>
      <c r="D3043" s="189"/>
      <c r="E3043" s="189"/>
      <c r="F3043" s="189"/>
      <c r="G3043" s="189"/>
    </row>
    <row r="3044" spans="1:7" s="312" customFormat="1" ht="15.95" customHeight="1" x14ac:dyDescent="0.25">
      <c r="A3044" s="359"/>
      <c r="B3044" s="189"/>
      <c r="C3044" s="373"/>
      <c r="D3044" s="189"/>
      <c r="E3044" s="189"/>
      <c r="F3044" s="189"/>
      <c r="G3044" s="189"/>
    </row>
    <row r="3045" spans="1:7" s="312" customFormat="1" ht="15.95" customHeight="1" x14ac:dyDescent="0.25">
      <c r="A3045" s="385" t="s">
        <v>248</v>
      </c>
      <c r="B3045" s="385"/>
      <c r="C3045" s="372" t="str">
        <f>Budget!E227</f>
        <v xml:space="preserve">Mobilier et matériel de bureau </v>
      </c>
      <c r="D3045" s="385"/>
      <c r="E3045" s="385"/>
      <c r="F3045" s="189"/>
      <c r="G3045" s="189"/>
    </row>
    <row r="3046" spans="1:7" ht="30" customHeight="1" x14ac:dyDescent="0.25">
      <c r="A3046" s="54" t="s">
        <v>106</v>
      </c>
      <c r="B3046" s="59" t="s">
        <v>137</v>
      </c>
      <c r="C3046" s="397" t="s">
        <v>118</v>
      </c>
      <c r="D3046" s="65" t="s">
        <v>109</v>
      </c>
      <c r="E3046" s="59" t="s">
        <v>110</v>
      </c>
      <c r="F3046" s="59" t="s">
        <v>113</v>
      </c>
      <c r="G3046" s="65" t="s">
        <v>112</v>
      </c>
    </row>
    <row r="3047" spans="1:7" ht="15.95" customHeight="1" x14ac:dyDescent="0.25">
      <c r="A3047" s="552"/>
      <c r="B3047" s="552"/>
      <c r="C3047" s="459"/>
      <c r="D3047" s="66"/>
      <c r="E3047" s="65">
        <f>D3047</f>
        <v>0</v>
      </c>
      <c r="F3047" s="65">
        <f>G3042-E3047</f>
        <v>0</v>
      </c>
      <c r="G3047" s="403"/>
    </row>
    <row r="3048" spans="1:7" ht="15.95" customHeight="1" x14ac:dyDescent="0.25">
      <c r="A3048" s="552"/>
      <c r="B3048" s="552"/>
      <c r="C3048" s="459"/>
      <c r="D3048" s="66"/>
      <c r="E3048" s="65">
        <f>SUM(E3047,D3048)</f>
        <v>0</v>
      </c>
      <c r="F3048" s="65">
        <f>F3047-D3048</f>
        <v>0</v>
      </c>
      <c r="G3048" s="403"/>
    </row>
    <row r="3049" spans="1:7" ht="15.95" customHeight="1" x14ac:dyDescent="0.25">
      <c r="A3049" s="552"/>
      <c r="B3049" s="552"/>
      <c r="C3049" s="459"/>
      <c r="D3049" s="66"/>
      <c r="E3049" s="65">
        <f t="shared" ref="E3049:E3056" si="146">SUM(E3048,D3049)</f>
        <v>0</v>
      </c>
      <c r="F3049" s="65">
        <f t="shared" ref="F3049:F3056" si="147">F3048-D3049</f>
        <v>0</v>
      </c>
      <c r="G3049" s="403"/>
    </row>
    <row r="3050" spans="1:7" ht="15.95" customHeight="1" x14ac:dyDescent="0.25">
      <c r="A3050" s="552"/>
      <c r="B3050" s="552"/>
      <c r="C3050" s="459"/>
      <c r="D3050" s="66"/>
      <c r="E3050" s="65">
        <f t="shared" si="146"/>
        <v>0</v>
      </c>
      <c r="F3050" s="65">
        <f t="shared" si="147"/>
        <v>0</v>
      </c>
      <c r="G3050" s="403"/>
    </row>
    <row r="3051" spans="1:7" ht="15.95" customHeight="1" x14ac:dyDescent="0.25">
      <c r="A3051" s="552"/>
      <c r="B3051" s="552"/>
      <c r="C3051" s="459"/>
      <c r="D3051" s="66"/>
      <c r="E3051" s="65">
        <f t="shared" si="146"/>
        <v>0</v>
      </c>
      <c r="F3051" s="65">
        <f t="shared" si="147"/>
        <v>0</v>
      </c>
      <c r="G3051" s="403"/>
    </row>
    <row r="3052" spans="1:7" ht="15.95" customHeight="1" x14ac:dyDescent="0.25">
      <c r="A3052" s="552"/>
      <c r="B3052" s="552"/>
      <c r="C3052" s="459"/>
      <c r="D3052" s="66"/>
      <c r="E3052" s="65">
        <f t="shared" si="146"/>
        <v>0</v>
      </c>
      <c r="F3052" s="65">
        <f t="shared" si="147"/>
        <v>0</v>
      </c>
      <c r="G3052" s="403"/>
    </row>
    <row r="3053" spans="1:7" ht="15.95" customHeight="1" x14ac:dyDescent="0.25">
      <c r="A3053" s="552"/>
      <c r="B3053" s="552"/>
      <c r="C3053" s="459"/>
      <c r="D3053" s="66"/>
      <c r="E3053" s="65">
        <f t="shared" si="146"/>
        <v>0</v>
      </c>
      <c r="F3053" s="65">
        <f t="shared" si="147"/>
        <v>0</v>
      </c>
      <c r="G3053" s="403"/>
    </row>
    <row r="3054" spans="1:7" ht="15.95" customHeight="1" x14ac:dyDescent="0.25">
      <c r="A3054" s="552"/>
      <c r="B3054" s="552"/>
      <c r="C3054" s="459"/>
      <c r="D3054" s="66"/>
      <c r="E3054" s="65">
        <f t="shared" si="146"/>
        <v>0</v>
      </c>
      <c r="F3054" s="65">
        <f t="shared" si="147"/>
        <v>0</v>
      </c>
      <c r="G3054" s="403"/>
    </row>
    <row r="3055" spans="1:7" ht="15.95" customHeight="1" x14ac:dyDescent="0.25">
      <c r="A3055" s="552"/>
      <c r="B3055" s="552"/>
      <c r="C3055" s="459"/>
      <c r="D3055" s="66"/>
      <c r="E3055" s="65">
        <f t="shared" si="146"/>
        <v>0</v>
      </c>
      <c r="F3055" s="65">
        <f t="shared" si="147"/>
        <v>0</v>
      </c>
      <c r="G3055" s="403"/>
    </row>
    <row r="3056" spans="1:7" ht="15.95" customHeight="1" x14ac:dyDescent="0.25">
      <c r="A3056" s="552"/>
      <c r="B3056" s="552"/>
      <c r="C3056" s="459"/>
      <c r="D3056" s="66"/>
      <c r="E3056" s="65">
        <f t="shared" si="146"/>
        <v>0</v>
      </c>
      <c r="F3056" s="65">
        <f t="shared" si="147"/>
        <v>0</v>
      </c>
      <c r="G3056" s="403"/>
    </row>
    <row r="3057" spans="4:6" ht="15.95" customHeight="1" x14ac:dyDescent="0.25"/>
    <row r="3058" spans="4:6" ht="15.95" customHeight="1" x14ac:dyDescent="0.25">
      <c r="D3058" s="56"/>
      <c r="E3058" s="65" t="s">
        <v>116</v>
      </c>
      <c r="F3058" s="65" t="s">
        <v>117</v>
      </c>
    </row>
    <row r="3059" spans="4:6" ht="15.95" customHeight="1" x14ac:dyDescent="0.25">
      <c r="D3059" s="404">
        <f>C3043</f>
        <v>6935</v>
      </c>
      <c r="E3059" s="405">
        <f>G3042</f>
        <v>0</v>
      </c>
      <c r="F3059" s="405">
        <f>E3056</f>
        <v>0</v>
      </c>
    </row>
    <row r="3060" spans="4:6" ht="15.95" customHeight="1" x14ac:dyDescent="0.25">
      <c r="D3060" s="409"/>
      <c r="E3060" s="393"/>
      <c r="F3060" s="393"/>
    </row>
    <row r="3061" spans="4:6" ht="15.95" customHeight="1" x14ac:dyDescent="0.25">
      <c r="D3061" s="409"/>
      <c r="E3061" s="393"/>
      <c r="F3061" s="393"/>
    </row>
    <row r="3062" spans="4:6" ht="15.95" customHeight="1" x14ac:dyDescent="0.25">
      <c r="D3062" s="409"/>
      <c r="E3062" s="393"/>
      <c r="F3062" s="393"/>
    </row>
    <row r="3063" spans="4:6" ht="15.95" customHeight="1" x14ac:dyDescent="0.25">
      <c r="D3063" s="409"/>
      <c r="E3063" s="393"/>
      <c r="F3063" s="393"/>
    </row>
    <row r="3064" spans="4:6" ht="15.95" customHeight="1" x14ac:dyDescent="0.25">
      <c r="D3064" s="409"/>
      <c r="E3064" s="393"/>
      <c r="F3064" s="393"/>
    </row>
    <row r="3065" spans="4:6" ht="15.95" customHeight="1" x14ac:dyDescent="0.25">
      <c r="D3065" s="409"/>
      <c r="E3065" s="393"/>
      <c r="F3065" s="393"/>
    </row>
    <row r="3066" spans="4:6" ht="15.95" customHeight="1" x14ac:dyDescent="0.25">
      <c r="D3066" s="409"/>
      <c r="E3066" s="393"/>
      <c r="F3066" s="393"/>
    </row>
    <row r="3067" spans="4:6" ht="15.95" customHeight="1" x14ac:dyDescent="0.25">
      <c r="D3067" s="409"/>
      <c r="E3067" s="393"/>
      <c r="F3067" s="393"/>
    </row>
    <row r="3068" spans="4:6" ht="15.95" customHeight="1" x14ac:dyDescent="0.25">
      <c r="D3068" s="409"/>
      <c r="E3068" s="393"/>
      <c r="F3068" s="393"/>
    </row>
    <row r="3069" spans="4:6" ht="15.95" customHeight="1" x14ac:dyDescent="0.25">
      <c r="D3069" s="409"/>
      <c r="E3069" s="393"/>
      <c r="F3069" s="393"/>
    </row>
    <row r="3070" spans="4:6" ht="15.95" customHeight="1" x14ac:dyDescent="0.25">
      <c r="D3070" s="409"/>
      <c r="E3070" s="393"/>
      <c r="F3070" s="393"/>
    </row>
    <row r="3071" spans="4:6" ht="15.95" customHeight="1" x14ac:dyDescent="0.25">
      <c r="D3071" s="409"/>
      <c r="E3071" s="393"/>
      <c r="F3071" s="393"/>
    </row>
    <row r="3072" spans="4:6" ht="15.95" customHeight="1" x14ac:dyDescent="0.25">
      <c r="D3072" s="409"/>
      <c r="E3072" s="393"/>
      <c r="F3072" s="393"/>
    </row>
    <row r="3073" spans="1:7" ht="15.95" customHeight="1" x14ac:dyDescent="0.25">
      <c r="D3073" s="409"/>
      <c r="E3073" s="393"/>
      <c r="F3073" s="393"/>
    </row>
    <row r="3074" spans="1:7" ht="15.95" customHeight="1" x14ac:dyDescent="0.25">
      <c r="D3074" s="409"/>
      <c r="E3074" s="393"/>
      <c r="F3074" s="393"/>
    </row>
    <row r="3075" spans="1:7" ht="15.95" customHeight="1" x14ac:dyDescent="0.25">
      <c r="D3075" s="409"/>
      <c r="E3075" s="393"/>
      <c r="F3075" s="393"/>
    </row>
    <row r="3076" spans="1:7" ht="15.95" customHeight="1" x14ac:dyDescent="0.25">
      <c r="D3076" s="409"/>
      <c r="E3076" s="393"/>
      <c r="F3076" s="393"/>
    </row>
    <row r="3077" spans="1:7" ht="15.95" customHeight="1" x14ac:dyDescent="0.25">
      <c r="D3077" s="409"/>
      <c r="E3077" s="393"/>
      <c r="F3077" s="393"/>
    </row>
    <row r="3078" spans="1:7" ht="15.95" customHeight="1" x14ac:dyDescent="0.25">
      <c r="D3078" s="409"/>
      <c r="E3078" s="393"/>
      <c r="F3078" s="393"/>
    </row>
    <row r="3079" spans="1:7" ht="15.95" customHeight="1" x14ac:dyDescent="0.25">
      <c r="D3079" s="409"/>
      <c r="E3079" s="393"/>
      <c r="F3079" s="393"/>
    </row>
    <row r="3080" spans="1:7" ht="15.95" customHeight="1" x14ac:dyDescent="0.25">
      <c r="D3080" s="409"/>
      <c r="E3080" s="393"/>
      <c r="F3080" s="393"/>
    </row>
    <row r="3081" spans="1:7" ht="15.95" customHeight="1" x14ac:dyDescent="0.25">
      <c r="D3081" s="409"/>
      <c r="E3081" s="393"/>
      <c r="F3081" s="393"/>
    </row>
    <row r="3082" spans="1:7" ht="15.95" customHeight="1" x14ac:dyDescent="0.25">
      <c r="D3082" s="409"/>
      <c r="E3082" s="393"/>
      <c r="F3082" s="393"/>
    </row>
    <row r="3083" spans="1:7" ht="15.95" customHeight="1" x14ac:dyDescent="0.25">
      <c r="D3083" s="409"/>
      <c r="E3083" s="393"/>
      <c r="F3083" s="393"/>
    </row>
    <row r="3084" spans="1:7" ht="15.95" customHeight="1" x14ac:dyDescent="0.25">
      <c r="D3084" s="409"/>
      <c r="E3084" s="393"/>
      <c r="F3084" s="393"/>
    </row>
    <row r="3085" spans="1:7" ht="15.95" customHeight="1" x14ac:dyDescent="0.25">
      <c r="D3085" s="409"/>
      <c r="E3085" s="393"/>
      <c r="F3085" s="393"/>
    </row>
    <row r="3086" spans="1:7" s="312" customFormat="1" ht="15.95" customHeight="1" x14ac:dyDescent="0.25">
      <c r="A3086" s="381" t="s">
        <v>102</v>
      </c>
      <c r="B3086" s="411"/>
      <c r="C3086" s="369" t="str">
        <f>Budget!$A$211</f>
        <v>Z</v>
      </c>
      <c r="D3086" s="189"/>
      <c r="E3086" s="383" t="s">
        <v>103</v>
      </c>
      <c r="F3086" s="384"/>
      <c r="G3086" s="190">
        <f>Budget!F228</f>
        <v>79954</v>
      </c>
    </row>
    <row r="3087" spans="1:7" s="312" customFormat="1" ht="15.95" customHeight="1" x14ac:dyDescent="0.25">
      <c r="A3087" s="381" t="str">
        <f>Budget!$B$89</f>
        <v>CP</v>
      </c>
      <c r="B3087" s="411"/>
      <c r="C3087" s="369">
        <f>Budget!$B$214</f>
        <v>69</v>
      </c>
      <c r="D3087" s="189"/>
      <c r="E3087" s="383" t="s">
        <v>104</v>
      </c>
      <c r="F3087" s="384"/>
      <c r="G3087" s="190">
        <f>IF(CB!H228&gt;0,CB!H228,-CB!I228)</f>
        <v>0</v>
      </c>
    </row>
    <row r="3088" spans="1:7" s="312" customFormat="1" ht="15.95" customHeight="1" x14ac:dyDescent="0.25">
      <c r="A3088" s="381" t="str">
        <f>Budget!$C$89</f>
        <v>CD</v>
      </c>
      <c r="B3088" s="411"/>
      <c r="C3088" s="369">
        <f>Budget!$C$225</f>
        <v>693</v>
      </c>
      <c r="D3088" s="189"/>
      <c r="E3088" s="383" t="s">
        <v>105</v>
      </c>
      <c r="F3088" s="384"/>
      <c r="G3088" s="190">
        <f>SUM(G3086:G3087)</f>
        <v>79954</v>
      </c>
    </row>
    <row r="3089" spans="1:7" s="312" customFormat="1" ht="15.95" customHeight="1" x14ac:dyDescent="0.25">
      <c r="A3089" s="381" t="str">
        <f>Budget!$D$89</f>
        <v>SC</v>
      </c>
      <c r="B3089" s="382"/>
      <c r="C3089" s="369">
        <f>Budget!D228</f>
        <v>6936</v>
      </c>
      <c r="D3089" s="189"/>
      <c r="E3089" s="189"/>
      <c r="F3089" s="189"/>
      <c r="G3089" s="189"/>
    </row>
    <row r="3090" spans="1:7" s="312" customFormat="1" ht="15.95" customHeight="1" x14ac:dyDescent="0.25">
      <c r="A3090" s="359"/>
      <c r="B3090" s="189"/>
      <c r="C3090" s="373"/>
      <c r="D3090" s="189"/>
      <c r="E3090" s="189"/>
      <c r="F3090" s="189"/>
      <c r="G3090" s="189"/>
    </row>
    <row r="3091" spans="1:7" s="312" customFormat="1" ht="15.95" customHeight="1" x14ac:dyDescent="0.25">
      <c r="A3091" s="385" t="s">
        <v>248</v>
      </c>
      <c r="B3091" s="385"/>
      <c r="C3091" s="372" t="str">
        <f>Budget!E228</f>
        <v>Matériel de sport et de culture + mégaphone</v>
      </c>
      <c r="D3091" s="385"/>
      <c r="E3091" s="385"/>
      <c r="F3091" s="189"/>
      <c r="G3091" s="189"/>
    </row>
    <row r="3092" spans="1:7" ht="30" customHeight="1" x14ac:dyDescent="0.25">
      <c r="A3092" s="54" t="s">
        <v>106</v>
      </c>
      <c r="B3092" s="59" t="s">
        <v>137</v>
      </c>
      <c r="C3092" s="397" t="s">
        <v>118</v>
      </c>
      <c r="D3092" s="65" t="s">
        <v>109</v>
      </c>
      <c r="E3092" s="59" t="s">
        <v>110</v>
      </c>
      <c r="F3092" s="59" t="s">
        <v>113</v>
      </c>
      <c r="G3092" s="65" t="s">
        <v>112</v>
      </c>
    </row>
    <row r="3093" spans="1:7" ht="15.95" customHeight="1" x14ac:dyDescent="0.25">
      <c r="A3093" s="11"/>
      <c r="B3093" s="552"/>
      <c r="C3093" s="459"/>
      <c r="D3093" s="66"/>
      <c r="E3093" s="65">
        <f>D3093</f>
        <v>0</v>
      </c>
      <c r="F3093" s="65">
        <f>G3088-E3093</f>
        <v>79954</v>
      </c>
      <c r="G3093" s="403"/>
    </row>
    <row r="3094" spans="1:7" ht="15.95" customHeight="1" x14ac:dyDescent="0.25">
      <c r="A3094" s="552"/>
      <c r="B3094" s="552"/>
      <c r="C3094" s="459"/>
      <c r="D3094" s="66"/>
      <c r="E3094" s="65">
        <f>SUM(E3093,D3094)</f>
        <v>0</v>
      </c>
      <c r="F3094" s="65">
        <f>F3093-D3094</f>
        <v>79954</v>
      </c>
      <c r="G3094" s="403"/>
    </row>
    <row r="3095" spans="1:7" ht="15.95" customHeight="1" x14ac:dyDescent="0.25">
      <c r="A3095" s="552"/>
      <c r="B3095" s="552"/>
      <c r="C3095" s="459"/>
      <c r="D3095" s="66"/>
      <c r="E3095" s="65">
        <f t="shared" ref="E3095:E3102" si="148">SUM(E3094,D3095)</f>
        <v>0</v>
      </c>
      <c r="F3095" s="65">
        <f t="shared" ref="F3095:F3102" si="149">F3094-D3095</f>
        <v>79954</v>
      </c>
      <c r="G3095" s="403"/>
    </row>
    <row r="3096" spans="1:7" ht="15.95" customHeight="1" x14ac:dyDescent="0.25">
      <c r="A3096" s="552"/>
      <c r="B3096" s="552"/>
      <c r="C3096" s="459"/>
      <c r="D3096" s="66"/>
      <c r="E3096" s="65">
        <f t="shared" si="148"/>
        <v>0</v>
      </c>
      <c r="F3096" s="65">
        <f t="shared" si="149"/>
        <v>79954</v>
      </c>
      <c r="G3096" s="403"/>
    </row>
    <row r="3097" spans="1:7" ht="15.95" customHeight="1" x14ac:dyDescent="0.25">
      <c r="A3097" s="552"/>
      <c r="B3097" s="552"/>
      <c r="C3097" s="459"/>
      <c r="D3097" s="66"/>
      <c r="E3097" s="65">
        <f t="shared" si="148"/>
        <v>0</v>
      </c>
      <c r="F3097" s="65">
        <f t="shared" si="149"/>
        <v>79954</v>
      </c>
      <c r="G3097" s="403"/>
    </row>
    <row r="3098" spans="1:7" ht="15.95" customHeight="1" x14ac:dyDescent="0.25">
      <c r="A3098" s="552"/>
      <c r="B3098" s="552"/>
      <c r="C3098" s="459"/>
      <c r="D3098" s="66"/>
      <c r="E3098" s="65">
        <f t="shared" si="148"/>
        <v>0</v>
      </c>
      <c r="F3098" s="65">
        <f t="shared" si="149"/>
        <v>79954</v>
      </c>
      <c r="G3098" s="403"/>
    </row>
    <row r="3099" spans="1:7" ht="15.95" customHeight="1" x14ac:dyDescent="0.25">
      <c r="A3099" s="552"/>
      <c r="B3099" s="552"/>
      <c r="C3099" s="459"/>
      <c r="D3099" s="66"/>
      <c r="E3099" s="65">
        <f t="shared" si="148"/>
        <v>0</v>
      </c>
      <c r="F3099" s="65">
        <f t="shared" si="149"/>
        <v>79954</v>
      </c>
      <c r="G3099" s="403"/>
    </row>
    <row r="3100" spans="1:7" ht="15.95" customHeight="1" x14ac:dyDescent="0.25">
      <c r="A3100" s="552"/>
      <c r="B3100" s="552"/>
      <c r="C3100" s="459"/>
      <c r="D3100" s="66"/>
      <c r="E3100" s="65">
        <f t="shared" si="148"/>
        <v>0</v>
      </c>
      <c r="F3100" s="65">
        <f t="shared" si="149"/>
        <v>79954</v>
      </c>
      <c r="G3100" s="403"/>
    </row>
    <row r="3101" spans="1:7" ht="15.95" customHeight="1" x14ac:dyDescent="0.25">
      <c r="A3101" s="552"/>
      <c r="B3101" s="552"/>
      <c r="C3101" s="459"/>
      <c r="D3101" s="66"/>
      <c r="E3101" s="65">
        <f t="shared" si="148"/>
        <v>0</v>
      </c>
      <c r="F3101" s="65">
        <f t="shared" si="149"/>
        <v>79954</v>
      </c>
      <c r="G3101" s="403"/>
    </row>
    <row r="3102" spans="1:7" ht="15.95" customHeight="1" x14ac:dyDescent="0.25">
      <c r="A3102" s="552"/>
      <c r="B3102" s="552"/>
      <c r="C3102" s="459"/>
      <c r="D3102" s="66"/>
      <c r="E3102" s="65">
        <f t="shared" si="148"/>
        <v>0</v>
      </c>
      <c r="F3102" s="65">
        <f t="shared" si="149"/>
        <v>79954</v>
      </c>
      <c r="G3102" s="403"/>
    </row>
    <row r="3103" spans="1:7" ht="15.95" customHeight="1" x14ac:dyDescent="0.25"/>
    <row r="3104" spans="1:7" ht="15.95" customHeight="1" x14ac:dyDescent="0.25">
      <c r="D3104" s="56"/>
      <c r="E3104" s="65" t="s">
        <v>116</v>
      </c>
      <c r="F3104" s="65" t="s">
        <v>117</v>
      </c>
    </row>
    <row r="3105" spans="4:6" ht="15.95" customHeight="1" x14ac:dyDescent="0.25">
      <c r="D3105" s="404">
        <f>C3089</f>
        <v>6936</v>
      </c>
      <c r="E3105" s="405">
        <f>G3088</f>
        <v>79954</v>
      </c>
      <c r="F3105" s="405">
        <f>E3102</f>
        <v>0</v>
      </c>
    </row>
    <row r="3106" spans="4:6" ht="15.95" customHeight="1" x14ac:dyDescent="0.25">
      <c r="D3106" s="409"/>
      <c r="E3106" s="393"/>
      <c r="F3106" s="393"/>
    </row>
    <row r="3107" spans="4:6" ht="15.95" customHeight="1" x14ac:dyDescent="0.25">
      <c r="D3107" s="409"/>
      <c r="E3107" s="393"/>
      <c r="F3107" s="393"/>
    </row>
    <row r="3108" spans="4:6" ht="15.95" customHeight="1" x14ac:dyDescent="0.25">
      <c r="D3108" s="409"/>
      <c r="E3108" s="393"/>
      <c r="F3108" s="393"/>
    </row>
    <row r="3109" spans="4:6" ht="15.95" customHeight="1" x14ac:dyDescent="0.25">
      <c r="D3109" s="409"/>
      <c r="E3109" s="393"/>
      <c r="F3109" s="393"/>
    </row>
    <row r="3110" spans="4:6" ht="15.95" customHeight="1" x14ac:dyDescent="0.25">
      <c r="D3110" s="409"/>
      <c r="E3110" s="393"/>
      <c r="F3110" s="393"/>
    </row>
    <row r="3111" spans="4:6" ht="15.95" customHeight="1" x14ac:dyDescent="0.25">
      <c r="D3111" s="409"/>
      <c r="E3111" s="393"/>
      <c r="F3111" s="393"/>
    </row>
    <row r="3112" spans="4:6" ht="15.95" customHeight="1" x14ac:dyDescent="0.25">
      <c r="D3112" s="409"/>
      <c r="E3112" s="393"/>
      <c r="F3112" s="393"/>
    </row>
    <row r="3113" spans="4:6" ht="15.95" customHeight="1" x14ac:dyDescent="0.25">
      <c r="D3113" s="409"/>
      <c r="E3113" s="393"/>
      <c r="F3113" s="393"/>
    </row>
    <row r="3114" spans="4:6" ht="15.95" customHeight="1" x14ac:dyDescent="0.25">
      <c r="D3114" s="409"/>
      <c r="E3114" s="393"/>
      <c r="F3114" s="393"/>
    </row>
    <row r="3115" spans="4:6" ht="15.95" customHeight="1" x14ac:dyDescent="0.25">
      <c r="D3115" s="409"/>
      <c r="E3115" s="393"/>
      <c r="F3115" s="393"/>
    </row>
    <row r="3116" spans="4:6" ht="15.95" customHeight="1" x14ac:dyDescent="0.25">
      <c r="D3116" s="409"/>
      <c r="E3116" s="393"/>
      <c r="F3116" s="393"/>
    </row>
    <row r="3117" spans="4:6" ht="15.95" customHeight="1" x14ac:dyDescent="0.25">
      <c r="D3117" s="409"/>
      <c r="E3117" s="393"/>
      <c r="F3117" s="393"/>
    </row>
    <row r="3118" spans="4:6" ht="15.95" customHeight="1" x14ac:dyDescent="0.25">
      <c r="D3118" s="409"/>
      <c r="E3118" s="393"/>
      <c r="F3118" s="393"/>
    </row>
    <row r="3119" spans="4:6" ht="15.95" customHeight="1" x14ac:dyDescent="0.25">
      <c r="D3119" s="409"/>
      <c r="E3119" s="393"/>
      <c r="F3119" s="393"/>
    </row>
    <row r="3120" spans="4:6" ht="15.95" customHeight="1" x14ac:dyDescent="0.25">
      <c r="D3120" s="409"/>
      <c r="E3120" s="393"/>
      <c r="F3120" s="393"/>
    </row>
    <row r="3121" spans="1:7" ht="15.95" customHeight="1" x14ac:dyDescent="0.25">
      <c r="D3121" s="409"/>
      <c r="E3121" s="393"/>
      <c r="F3121" s="393"/>
    </row>
    <row r="3122" spans="1:7" ht="15.95" customHeight="1" x14ac:dyDescent="0.25">
      <c r="D3122" s="409"/>
      <c r="E3122" s="393"/>
      <c r="F3122" s="393"/>
    </row>
    <row r="3123" spans="1:7" ht="15.95" customHeight="1" x14ac:dyDescent="0.25">
      <c r="D3123" s="409"/>
      <c r="E3123" s="393"/>
      <c r="F3123" s="393"/>
    </row>
    <row r="3124" spans="1:7" ht="15.95" customHeight="1" x14ac:dyDescent="0.25">
      <c r="D3124" s="409"/>
      <c r="E3124" s="393"/>
      <c r="F3124" s="393"/>
    </row>
    <row r="3125" spans="1:7" ht="15.95" customHeight="1" x14ac:dyDescent="0.25">
      <c r="D3125" s="409"/>
      <c r="E3125" s="393"/>
      <c r="F3125" s="393"/>
    </row>
    <row r="3126" spans="1:7" ht="15.95" customHeight="1" x14ac:dyDescent="0.25">
      <c r="D3126" s="409"/>
      <c r="E3126" s="393"/>
      <c r="F3126" s="393"/>
    </row>
    <row r="3127" spans="1:7" ht="15.95" customHeight="1" x14ac:dyDescent="0.25">
      <c r="D3127" s="409"/>
      <c r="E3127" s="393"/>
      <c r="F3127" s="393"/>
    </row>
    <row r="3128" spans="1:7" ht="15.95" customHeight="1" x14ac:dyDescent="0.25">
      <c r="D3128" s="409"/>
      <c r="E3128" s="393"/>
      <c r="F3128" s="393"/>
    </row>
    <row r="3129" spans="1:7" ht="15.95" customHeight="1" x14ac:dyDescent="0.25">
      <c r="D3129" s="409"/>
      <c r="E3129" s="393"/>
      <c r="F3129" s="393"/>
    </row>
    <row r="3130" spans="1:7" ht="15.95" customHeight="1" x14ac:dyDescent="0.25">
      <c r="D3130" s="409"/>
      <c r="E3130" s="393"/>
      <c r="F3130" s="393"/>
    </row>
    <row r="3131" spans="1:7" ht="15.95" customHeight="1" x14ac:dyDescent="0.25">
      <c r="D3131" s="409"/>
      <c r="E3131" s="393"/>
      <c r="F3131" s="393"/>
    </row>
    <row r="3132" spans="1:7" ht="15.95" customHeight="1" x14ac:dyDescent="0.25">
      <c r="A3132" s="381" t="s">
        <v>102</v>
      </c>
      <c r="B3132" s="411"/>
      <c r="C3132" s="369" t="str">
        <f>Budget!$A$211</f>
        <v>Z</v>
      </c>
      <c r="D3132" s="189"/>
      <c r="E3132" s="383" t="s">
        <v>103</v>
      </c>
      <c r="F3132" s="384"/>
      <c r="G3132" s="190">
        <f>Budget!F229</f>
        <v>0</v>
      </c>
    </row>
    <row r="3133" spans="1:7" ht="15.95" customHeight="1" x14ac:dyDescent="0.25">
      <c r="A3133" s="381" t="str">
        <f>Budget!$B$89</f>
        <v>CP</v>
      </c>
      <c r="B3133" s="411"/>
      <c r="C3133" s="369">
        <f>Budget!$B$214</f>
        <v>69</v>
      </c>
      <c r="D3133" s="189"/>
      <c r="E3133" s="383" t="s">
        <v>104</v>
      </c>
      <c r="F3133" s="384"/>
      <c r="G3133" s="190">
        <f>IF(CB!H229&gt;0,CB!H229,-CB!I229)</f>
        <v>0</v>
      </c>
    </row>
    <row r="3134" spans="1:7" ht="15.95" customHeight="1" x14ac:dyDescent="0.25">
      <c r="A3134" s="381" t="str">
        <f>Budget!$C$89</f>
        <v>CD</v>
      </c>
      <c r="B3134" s="411"/>
      <c r="C3134" s="369">
        <f>Budget!$C$225</f>
        <v>693</v>
      </c>
      <c r="D3134" s="189"/>
      <c r="E3134" s="383" t="s">
        <v>105</v>
      </c>
      <c r="F3134" s="384"/>
      <c r="G3134" s="190">
        <f>SUM(G3132:G3133)</f>
        <v>0</v>
      </c>
    </row>
    <row r="3135" spans="1:7" ht="15.95" customHeight="1" x14ac:dyDescent="0.25">
      <c r="A3135" s="381" t="str">
        <f>Budget!$D$89</f>
        <v>SC</v>
      </c>
      <c r="B3135" s="382"/>
      <c r="C3135" s="369">
        <f>Budget!D229</f>
        <v>6939</v>
      </c>
      <c r="D3135" s="189"/>
      <c r="E3135" s="189"/>
      <c r="F3135" s="189"/>
      <c r="G3135" s="189"/>
    </row>
    <row r="3136" spans="1:7" ht="15.95" customHeight="1" x14ac:dyDescent="0.25">
      <c r="A3136" s="359"/>
      <c r="B3136" s="189"/>
      <c r="C3136" s="373"/>
      <c r="D3136" s="189"/>
      <c r="E3136" s="189"/>
      <c r="F3136" s="189"/>
      <c r="G3136" s="189"/>
    </row>
    <row r="3137" spans="1:7" ht="15.95" customHeight="1" x14ac:dyDescent="0.25">
      <c r="A3137" s="385" t="s">
        <v>248</v>
      </c>
      <c r="B3137" s="385"/>
      <c r="C3137" s="372" t="str">
        <f>Budget!E229</f>
        <v>Autres équipements</v>
      </c>
      <c r="D3137" s="385"/>
      <c r="E3137" s="385"/>
      <c r="F3137" s="189"/>
      <c r="G3137" s="189"/>
    </row>
    <row r="3138" spans="1:7" ht="24" customHeight="1" x14ac:dyDescent="0.25">
      <c r="A3138" s="54" t="s">
        <v>106</v>
      </c>
      <c r="B3138" s="59" t="s">
        <v>137</v>
      </c>
      <c r="C3138" s="397" t="s">
        <v>118</v>
      </c>
      <c r="D3138" s="65" t="s">
        <v>109</v>
      </c>
      <c r="E3138" s="59" t="s">
        <v>110</v>
      </c>
      <c r="F3138" s="59" t="s">
        <v>113</v>
      </c>
      <c r="G3138" s="65" t="s">
        <v>112</v>
      </c>
    </row>
    <row r="3139" spans="1:7" ht="15.95" customHeight="1" x14ac:dyDescent="0.25">
      <c r="A3139" s="11"/>
      <c r="B3139" s="552"/>
      <c r="C3139" s="459"/>
      <c r="D3139" s="66"/>
      <c r="E3139" s="65">
        <f>D3139</f>
        <v>0</v>
      </c>
      <c r="F3139" s="65">
        <f>G3134-E3139</f>
        <v>0</v>
      </c>
      <c r="G3139" s="403"/>
    </row>
    <row r="3140" spans="1:7" ht="15.95" customHeight="1" x14ac:dyDescent="0.25">
      <c r="A3140" s="552"/>
      <c r="B3140" s="552"/>
      <c r="C3140" s="459"/>
      <c r="D3140" s="66"/>
      <c r="E3140" s="65">
        <f>SUM(E3139,D3140)</f>
        <v>0</v>
      </c>
      <c r="F3140" s="65">
        <f>F3139-D3140</f>
        <v>0</v>
      </c>
      <c r="G3140" s="403"/>
    </row>
    <row r="3141" spans="1:7" ht="15.95" customHeight="1" x14ac:dyDescent="0.25">
      <c r="A3141" s="552"/>
      <c r="B3141" s="552"/>
      <c r="C3141" s="459"/>
      <c r="D3141" s="66"/>
      <c r="E3141" s="65">
        <f t="shared" ref="E3141:E3148" si="150">SUM(E3140,D3141)</f>
        <v>0</v>
      </c>
      <c r="F3141" s="65">
        <f t="shared" ref="F3141:F3148" si="151">F3140-D3141</f>
        <v>0</v>
      </c>
      <c r="G3141" s="403"/>
    </row>
    <row r="3142" spans="1:7" ht="15.95" customHeight="1" x14ac:dyDescent="0.25">
      <c r="A3142" s="552"/>
      <c r="B3142" s="552"/>
      <c r="C3142" s="459"/>
      <c r="D3142" s="66"/>
      <c r="E3142" s="65">
        <f t="shared" si="150"/>
        <v>0</v>
      </c>
      <c r="F3142" s="65">
        <f t="shared" si="151"/>
        <v>0</v>
      </c>
      <c r="G3142" s="403"/>
    </row>
    <row r="3143" spans="1:7" ht="15.95" customHeight="1" x14ac:dyDescent="0.25">
      <c r="A3143" s="552"/>
      <c r="B3143" s="552"/>
      <c r="C3143" s="459"/>
      <c r="D3143" s="66"/>
      <c r="E3143" s="65">
        <f t="shared" si="150"/>
        <v>0</v>
      </c>
      <c r="F3143" s="65">
        <f t="shared" si="151"/>
        <v>0</v>
      </c>
      <c r="G3143" s="403"/>
    </row>
    <row r="3144" spans="1:7" ht="15.95" customHeight="1" x14ac:dyDescent="0.25">
      <c r="A3144" s="552"/>
      <c r="B3144" s="552"/>
      <c r="C3144" s="459"/>
      <c r="D3144" s="66"/>
      <c r="E3144" s="65">
        <f t="shared" si="150"/>
        <v>0</v>
      </c>
      <c r="F3144" s="65">
        <f t="shared" si="151"/>
        <v>0</v>
      </c>
      <c r="G3144" s="403"/>
    </row>
    <row r="3145" spans="1:7" ht="15.95" customHeight="1" x14ac:dyDescent="0.25">
      <c r="A3145" s="552"/>
      <c r="B3145" s="552"/>
      <c r="C3145" s="459"/>
      <c r="D3145" s="66"/>
      <c r="E3145" s="65">
        <f t="shared" si="150"/>
        <v>0</v>
      </c>
      <c r="F3145" s="65">
        <f t="shared" si="151"/>
        <v>0</v>
      </c>
      <c r="G3145" s="403"/>
    </row>
    <row r="3146" spans="1:7" ht="15.95" customHeight="1" x14ac:dyDescent="0.25">
      <c r="A3146" s="552"/>
      <c r="B3146" s="552"/>
      <c r="C3146" s="459"/>
      <c r="D3146" s="66"/>
      <c r="E3146" s="65">
        <f t="shared" si="150"/>
        <v>0</v>
      </c>
      <c r="F3146" s="65">
        <f t="shared" si="151"/>
        <v>0</v>
      </c>
      <c r="G3146" s="403"/>
    </row>
    <row r="3147" spans="1:7" ht="15.95" customHeight="1" x14ac:dyDescent="0.25">
      <c r="A3147" s="552"/>
      <c r="B3147" s="552"/>
      <c r="C3147" s="459"/>
      <c r="D3147" s="66"/>
      <c r="E3147" s="65">
        <f t="shared" si="150"/>
        <v>0</v>
      </c>
      <c r="F3147" s="65">
        <f t="shared" si="151"/>
        <v>0</v>
      </c>
      <c r="G3147" s="403"/>
    </row>
    <row r="3148" spans="1:7" ht="15.95" customHeight="1" x14ac:dyDescent="0.25">
      <c r="A3148" s="552"/>
      <c r="B3148" s="552"/>
      <c r="C3148" s="459"/>
      <c r="D3148" s="66"/>
      <c r="E3148" s="65">
        <f t="shared" si="150"/>
        <v>0</v>
      </c>
      <c r="F3148" s="65">
        <f t="shared" si="151"/>
        <v>0</v>
      </c>
      <c r="G3148" s="403"/>
    </row>
    <row r="3149" spans="1:7" ht="15.95" customHeight="1" x14ac:dyDescent="0.25"/>
    <row r="3150" spans="1:7" ht="15.95" customHeight="1" x14ac:dyDescent="0.25">
      <c r="D3150" s="56"/>
      <c r="E3150" s="65" t="s">
        <v>116</v>
      </c>
      <c r="F3150" s="65" t="s">
        <v>117</v>
      </c>
    </row>
    <row r="3151" spans="1:7" ht="15.95" customHeight="1" x14ac:dyDescent="0.25">
      <c r="D3151" s="404">
        <f>C3135</f>
        <v>6939</v>
      </c>
      <c r="E3151" s="405">
        <f>G3134</f>
        <v>0</v>
      </c>
      <c r="F3151" s="405">
        <f>E3148</f>
        <v>0</v>
      </c>
    </row>
    <row r="3152" spans="1:7" ht="15.95" customHeight="1" x14ac:dyDescent="0.25">
      <c r="D3152" s="404">
        <f>C3134</f>
        <v>693</v>
      </c>
      <c r="E3152" s="405">
        <f>SUM(E3009,E3059,E3105,E3151)</f>
        <v>79954</v>
      </c>
      <c r="F3152" s="405">
        <f>SUM(F3009,F3059,F3105,F3151)</f>
        <v>0</v>
      </c>
    </row>
    <row r="3153" spans="3:7" ht="15.95" customHeight="1" x14ac:dyDescent="0.25">
      <c r="D3153" s="404">
        <f>C3133</f>
        <v>69</v>
      </c>
      <c r="E3153" s="405">
        <f>SUM(E2817,E2968,E3152)</f>
        <v>566129</v>
      </c>
      <c r="F3153" s="405">
        <f>SUM(F2817,F2968,F3152)</f>
        <v>0</v>
      </c>
    </row>
    <row r="3154" spans="3:7" ht="15.95" customHeight="1" x14ac:dyDescent="0.25">
      <c r="D3154" s="404" t="str">
        <f>C3132</f>
        <v>Z</v>
      </c>
      <c r="E3154" s="405">
        <f>E3153</f>
        <v>566129</v>
      </c>
      <c r="F3154" s="405">
        <f>F3153</f>
        <v>0</v>
      </c>
    </row>
    <row r="3155" spans="3:7" ht="15.95" customHeight="1" x14ac:dyDescent="0.25">
      <c r="D3155" s="409"/>
      <c r="E3155" s="393"/>
      <c r="F3155" s="393"/>
    </row>
    <row r="3156" spans="3:7" ht="15.95" customHeight="1" x14ac:dyDescent="0.25">
      <c r="D3156" s="409"/>
      <c r="E3156" s="393"/>
      <c r="F3156" s="393"/>
    </row>
    <row r="3157" spans="3:7" ht="15.95" customHeight="1" x14ac:dyDescent="0.25">
      <c r="D3157" s="409"/>
      <c r="E3157" s="393"/>
      <c r="F3157" s="393"/>
    </row>
    <row r="3158" spans="3:7" ht="15.95" customHeight="1" x14ac:dyDescent="0.25">
      <c r="D3158" s="409"/>
      <c r="E3158" s="393"/>
      <c r="F3158" s="393"/>
    </row>
    <row r="3159" spans="3:7" ht="15.95" customHeight="1" thickBot="1" x14ac:dyDescent="0.3"/>
    <row r="3160" spans="3:7" ht="15.95" customHeight="1" thickBot="1" x14ac:dyDescent="0.3">
      <c r="E3160" s="426" t="s">
        <v>116</v>
      </c>
      <c r="F3160" s="427" t="s">
        <v>117</v>
      </c>
      <c r="G3160" s="428" t="s">
        <v>167</v>
      </c>
    </row>
    <row r="3161" spans="3:7" ht="15.95" customHeight="1" thickBot="1" x14ac:dyDescent="0.3">
      <c r="C3161" s="429" t="s">
        <v>119</v>
      </c>
      <c r="D3161" s="430"/>
      <c r="E3161" s="431">
        <f>SUM(E1279,E2447,E2668,E3154)</f>
        <v>5879279</v>
      </c>
      <c r="F3161" s="431">
        <f>SUM(F1279,F2447,F2668,F3154)</f>
        <v>49175</v>
      </c>
      <c r="G3161" s="73">
        <f>F3161/E3161</f>
        <v>8.3641208386266413E-3</v>
      </c>
    </row>
    <row r="3164" spans="3:7" x14ac:dyDescent="0.25">
      <c r="F3164" s="64"/>
    </row>
    <row r="3165" spans="3:7" x14ac:dyDescent="0.25">
      <c r="F3165" s="64"/>
    </row>
    <row r="3168" spans="3:7" ht="15" x14ac:dyDescent="0.25">
      <c r="C3168" s="375"/>
      <c r="E3168" s="432"/>
    </row>
  </sheetData>
  <sheetProtection formatCells="0" formatColumns="0" formatRows="0" insertColumns="0" insertRows="0" deleteColumns="0" deleteRows="0" autoFilter="0" pivotTables="0"/>
  <mergeCells count="5">
    <mergeCell ref="B1:E1"/>
    <mergeCell ref="A13:F14"/>
    <mergeCell ref="C19:E19"/>
    <mergeCell ref="B2:E2"/>
    <mergeCell ref="B3:E3"/>
  </mergeCells>
  <phoneticPr fontId="34" type="noConversion"/>
  <printOptions horizontalCentered="1"/>
  <pageMargins left="0.78740157480314965" right="0" top="0.74803149606299213" bottom="0.74803149606299213" header="0.31496062992125984" footer="0.31496062992125984"/>
  <pageSetup paperSize="9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3">
    <tabColor rgb="FF00B050"/>
  </sheetPr>
  <dimension ref="A1:N54"/>
  <sheetViews>
    <sheetView view="pageBreakPreview" topLeftCell="F41" zoomScale="154" zoomScaleNormal="100" zoomScaleSheetLayoutView="154" workbookViewId="0">
      <selection activeCell="E40" sqref="E40"/>
    </sheetView>
  </sheetViews>
  <sheetFormatPr baseColWidth="10" defaultColWidth="11.42578125" defaultRowHeight="15" x14ac:dyDescent="0.25"/>
  <cols>
    <col min="1" max="1" width="3.85546875" style="16" customWidth="1"/>
    <col min="2" max="2" width="7.7109375" style="16" customWidth="1"/>
    <col min="3" max="3" width="4.42578125" style="16" bestFit="1" customWidth="1"/>
    <col min="4" max="4" width="5.28515625" style="16" customWidth="1"/>
    <col min="5" max="5" width="43.7109375" style="16" customWidth="1"/>
    <col min="6" max="6" width="13" style="16" customWidth="1"/>
    <col min="7" max="7" width="10.7109375" style="16" customWidth="1"/>
    <col min="8" max="8" width="11.140625" style="16" customWidth="1"/>
    <col min="9" max="9" width="9" style="16" customWidth="1"/>
    <col min="10" max="10" width="4.28515625" style="105" customWidth="1"/>
    <col min="11" max="11" width="11.42578125" style="16" customWidth="1"/>
    <col min="12" max="12" width="10.28515625" style="105" customWidth="1"/>
    <col min="13" max="13" width="8.7109375" style="16" customWidth="1"/>
    <col min="14" max="14" width="9.28515625" style="16" customWidth="1"/>
    <col min="15" max="16384" width="11.42578125" style="16"/>
  </cols>
  <sheetData>
    <row r="1" spans="2:10" ht="20.25" x14ac:dyDescent="0.3">
      <c r="C1" s="156" t="s">
        <v>201</v>
      </c>
    </row>
    <row r="2" spans="2:10" ht="20.25" x14ac:dyDescent="0.3">
      <c r="C2" s="156"/>
      <c r="E2" s="193"/>
    </row>
    <row r="3" spans="2:10" ht="15.75" customHeight="1" x14ac:dyDescent="0.25">
      <c r="C3" s="125"/>
      <c r="D3" s="125"/>
      <c r="E3" s="111" t="s">
        <v>396</v>
      </c>
      <c r="F3" s="85"/>
      <c r="G3" s="85"/>
      <c r="H3" s="125"/>
      <c r="I3" s="125"/>
      <c r="J3" s="125"/>
    </row>
    <row r="4" spans="2:10" ht="15.75" customHeight="1" x14ac:dyDescent="0.25">
      <c r="C4" s="125"/>
      <c r="D4" s="125"/>
      <c r="E4" s="125"/>
      <c r="F4" s="125"/>
      <c r="G4" s="125"/>
      <c r="H4" s="125"/>
      <c r="I4" s="125"/>
      <c r="J4" s="125"/>
    </row>
    <row r="5" spans="2:10" ht="15.75" customHeight="1" x14ac:dyDescent="0.25">
      <c r="C5" s="801" t="s">
        <v>126</v>
      </c>
      <c r="D5" s="801" t="s">
        <v>133</v>
      </c>
      <c r="E5" s="801" t="s">
        <v>136</v>
      </c>
      <c r="F5" s="784" t="s">
        <v>3</v>
      </c>
      <c r="G5" s="784"/>
      <c r="H5" s="784" t="s">
        <v>225</v>
      </c>
      <c r="I5" s="784"/>
      <c r="J5" s="802" t="s">
        <v>227</v>
      </c>
    </row>
    <row r="6" spans="2:10" ht="15.75" customHeight="1" x14ac:dyDescent="0.25">
      <c r="C6" s="801"/>
      <c r="D6" s="801"/>
      <c r="E6" s="801"/>
      <c r="F6" s="3" t="s">
        <v>1</v>
      </c>
      <c r="G6" s="3" t="s">
        <v>2</v>
      </c>
      <c r="H6" s="3" t="s">
        <v>101</v>
      </c>
      <c r="I6" s="3" t="s">
        <v>100</v>
      </c>
      <c r="J6" s="802"/>
    </row>
    <row r="7" spans="2:10" ht="15.75" customHeight="1" x14ac:dyDescent="0.25">
      <c r="C7" s="41" t="str">
        <f>A20</f>
        <v>I</v>
      </c>
      <c r="D7" s="41">
        <f>B20</f>
        <v>70</v>
      </c>
      <c r="E7" s="186" t="str">
        <f>C20</f>
        <v>VENTE DES IMPRIMES</v>
      </c>
      <c r="F7" s="3">
        <f>F25</f>
        <v>410600</v>
      </c>
      <c r="G7" s="3">
        <f>G25</f>
        <v>80750</v>
      </c>
      <c r="H7" s="3">
        <f>IF(G7-F7&gt;=0,"-",ABS(G7-F7))</f>
        <v>329850</v>
      </c>
      <c r="I7" s="25" t="str">
        <f>IF(G7-F7&lt;=0,"-",G7-F7)</f>
        <v>-</v>
      </c>
      <c r="J7" s="194">
        <f>IF(F7=0,"-",G7*100/F7)</f>
        <v>19.666341938626399</v>
      </c>
    </row>
    <row r="8" spans="2:10" ht="31.5" customHeight="1" x14ac:dyDescent="0.25">
      <c r="C8" s="41" t="str">
        <f>A26</f>
        <v>II</v>
      </c>
      <c r="D8" s="41">
        <f>B26</f>
        <v>71</v>
      </c>
      <c r="E8" s="605" t="str">
        <f>C26</f>
        <v>PRODUITS SCOLAIRES, PRESTATION DE SERVICE, AUTRES PRODUITS</v>
      </c>
      <c r="F8" s="3">
        <f>F37</f>
        <v>3644679</v>
      </c>
      <c r="G8" s="3" t="e">
        <f>G37</f>
        <v>#REF!</v>
      </c>
      <c r="H8" s="3" t="e">
        <f>IF(G8-F8&gt;=0,"-",ABS(G8-F8))</f>
        <v>#REF!</v>
      </c>
      <c r="I8" s="3" t="e">
        <f t="shared" ref="I8:I9" si="0">IF(G8-F8&lt;=0,"-",G8-F8)</f>
        <v>#REF!</v>
      </c>
      <c r="J8" s="194" t="e">
        <f t="shared" ref="J8:J9" si="1">IF(F8=0,"-",G8*100/F8)</f>
        <v>#REF!</v>
      </c>
    </row>
    <row r="9" spans="2:10" ht="15.75" customHeight="1" x14ac:dyDescent="0.25">
      <c r="C9" s="41" t="str">
        <f>A38</f>
        <v>III</v>
      </c>
      <c r="D9" s="41">
        <f>B38</f>
        <v>76</v>
      </c>
      <c r="E9" s="606" t="str">
        <f>C38</f>
        <v>SUBVENTIONS</v>
      </c>
      <c r="F9" s="607">
        <f>F42</f>
        <v>1824000</v>
      </c>
      <c r="G9" s="607">
        <f>G42</f>
        <v>0</v>
      </c>
      <c r="H9" s="3">
        <f>IF(G9-F9&gt;=0,"-",ABS(G9-F9))</f>
        <v>1824000</v>
      </c>
      <c r="I9" s="3" t="str">
        <f t="shared" si="0"/>
        <v>-</v>
      </c>
      <c r="J9" s="194">
        <f t="shared" si="1"/>
        <v>0</v>
      </c>
    </row>
    <row r="10" spans="2:10" ht="15.75" customHeight="1" x14ac:dyDescent="0.25">
      <c r="C10" s="41" t="str">
        <f>A43</f>
        <v>IV</v>
      </c>
      <c r="D10" s="41">
        <f>B43</f>
        <v>77</v>
      </c>
      <c r="E10" s="602" t="str">
        <f>C43</f>
        <v>INTERETS ET DIVIDENDES REÇUS</v>
      </c>
      <c r="F10" s="3">
        <f>F45</f>
        <v>0</v>
      </c>
      <c r="G10" s="3">
        <f>G45</f>
        <v>0</v>
      </c>
      <c r="H10" s="3" t="str">
        <f>IF(G10-F10&gt;=0,"-",ABS(G10-F10))</f>
        <v>-</v>
      </c>
      <c r="I10" s="3" t="str">
        <f>IF(G10-F10&lt;=0,"-",G10-F10)</f>
        <v>-</v>
      </c>
      <c r="J10" s="194" t="str">
        <f>IF(F10=0,"-",G10*100/F10)</f>
        <v>-</v>
      </c>
    </row>
    <row r="11" spans="2:10" ht="15.75" customHeight="1" x14ac:dyDescent="0.25">
      <c r="B11" s="324"/>
      <c r="C11" s="608" t="s">
        <v>40</v>
      </c>
      <c r="D11" s="608"/>
      <c r="E11" s="608"/>
      <c r="F11" s="603">
        <f>SUM(F7:F10)</f>
        <v>5879279</v>
      </c>
      <c r="G11" s="603" t="e">
        <f>SUM(G7:G10)</f>
        <v>#REF!</v>
      </c>
      <c r="H11" s="83" t="e">
        <f>IF(G11-F11&gt;=0,"-",ABS(G11-F11))</f>
        <v>#REF!</v>
      </c>
      <c r="I11" s="83" t="e">
        <f>IF(G11-F11&lt;=0,"-",G11-F11)</f>
        <v>#REF!</v>
      </c>
      <c r="J11" s="604" t="e">
        <f>IF(F11=0,"-",G11*100/F11)</f>
        <v>#REF!</v>
      </c>
    </row>
    <row r="12" spans="2:10" ht="20.25" x14ac:dyDescent="0.3">
      <c r="C12" s="156"/>
      <c r="E12" s="193"/>
    </row>
    <row r="13" spans="2:10" ht="20.25" x14ac:dyDescent="0.3">
      <c r="C13" s="156"/>
      <c r="E13" s="193"/>
    </row>
    <row r="14" spans="2:10" ht="14.25" customHeight="1" x14ac:dyDescent="0.3">
      <c r="C14" s="156"/>
    </row>
    <row r="15" spans="2:10" ht="14.25" customHeight="1" x14ac:dyDescent="0.3">
      <c r="C15" s="156"/>
    </row>
    <row r="16" spans="2:10" ht="15.75" x14ac:dyDescent="0.25">
      <c r="D16" s="691" t="s">
        <v>395</v>
      </c>
      <c r="E16" s="691"/>
      <c r="F16" s="691"/>
      <c r="G16" s="691"/>
      <c r="H16" s="691"/>
      <c r="I16" s="691"/>
      <c r="J16" s="691"/>
    </row>
    <row r="17" spans="1:12" ht="15.75" x14ac:dyDescent="0.25">
      <c r="K17" s="684"/>
      <c r="L17" s="684"/>
    </row>
    <row r="18" spans="1:12" ht="14.25" customHeight="1" x14ac:dyDescent="0.25">
      <c r="A18" s="801" t="str">
        <f>Budget!A2</f>
        <v>Chp</v>
      </c>
      <c r="B18" s="801" t="str">
        <f>Budget!B3</f>
        <v>CP</v>
      </c>
      <c r="C18" s="785" t="str">
        <f>Budget!C3</f>
        <v>CD</v>
      </c>
      <c r="D18" s="785" t="str">
        <f>Budget!D3</f>
        <v>SC</v>
      </c>
      <c r="E18" s="801" t="str">
        <f>Budget!E2</f>
        <v>INTITULÉS</v>
      </c>
      <c r="F18" s="784" t="s">
        <v>3</v>
      </c>
      <c r="G18" s="784"/>
      <c r="H18" s="784" t="s">
        <v>225</v>
      </c>
      <c r="I18" s="784"/>
      <c r="J18" s="802" t="s">
        <v>227</v>
      </c>
    </row>
    <row r="19" spans="1:12" ht="13.5" customHeight="1" x14ac:dyDescent="0.25">
      <c r="A19" s="801"/>
      <c r="B19" s="801"/>
      <c r="C19" s="785"/>
      <c r="D19" s="785"/>
      <c r="E19" s="801"/>
      <c r="F19" s="784" t="s">
        <v>1</v>
      </c>
      <c r="G19" s="784" t="s">
        <v>2</v>
      </c>
      <c r="H19" s="784" t="s">
        <v>101</v>
      </c>
      <c r="I19" s="784" t="s">
        <v>100</v>
      </c>
      <c r="J19" s="802"/>
    </row>
    <row r="20" spans="1:12" ht="13.5" customHeight="1" x14ac:dyDescent="0.25">
      <c r="A20" s="799" t="str">
        <f>Budget!A4</f>
        <v>I</v>
      </c>
      <c r="B20" s="598">
        <f>Budget!B4</f>
        <v>70</v>
      </c>
      <c r="C20" s="787" t="str">
        <f>Budget!C4</f>
        <v>VENTE DES IMPRIMES</v>
      </c>
      <c r="D20" s="787"/>
      <c r="E20" s="787"/>
      <c r="F20" s="784"/>
      <c r="G20" s="784"/>
      <c r="H20" s="784"/>
      <c r="I20" s="784"/>
      <c r="J20" s="802"/>
    </row>
    <row r="21" spans="1:12" ht="15" customHeight="1" x14ac:dyDescent="0.25">
      <c r="A21" s="799"/>
      <c r="B21" s="786"/>
      <c r="C21" s="40">
        <f>Budget!C5</f>
        <v>701</v>
      </c>
      <c r="D21" s="787" t="str">
        <f>Budget!D5</f>
        <v>Certificat et attestation de scolarité; fiche de transfert</v>
      </c>
      <c r="E21" s="787"/>
      <c r="F21" s="195">
        <f>'Suivi Recettes'!F78</f>
        <v>15600</v>
      </c>
      <c r="G21" s="195">
        <f>'Suivi Recettes'!G78</f>
        <v>0</v>
      </c>
      <c r="H21" s="83">
        <f>IF(G21-F21&gt;=0,"-",ABS(G21-F21))</f>
        <v>15600</v>
      </c>
      <c r="I21" s="195" t="str">
        <f>IF(G21-F21&lt;=0,"-",G21-F21)</f>
        <v>-</v>
      </c>
      <c r="J21" s="196">
        <f>IF(F21=0,"-",G21*100/F21)</f>
        <v>0</v>
      </c>
    </row>
    <row r="22" spans="1:12" ht="15" customHeight="1" x14ac:dyDescent="0.25">
      <c r="A22" s="799"/>
      <c r="B22" s="786"/>
      <c r="C22" s="40">
        <f>Budget!C6</f>
        <v>702</v>
      </c>
      <c r="D22" s="787" t="str">
        <f>Budget!D6</f>
        <v xml:space="preserve">Carte d'identité scolaire 350 x 1 000F = 350 000
Photo BEPC 45 x 1 000F
</v>
      </c>
      <c r="E22" s="787"/>
      <c r="F22" s="195">
        <f>'Suivi Recettes'!F135</f>
        <v>395000</v>
      </c>
      <c r="G22" s="195">
        <f>'Suivi Recettes'!G135</f>
        <v>80750</v>
      </c>
      <c r="H22" s="83">
        <f>IF(G22-F22&gt;=0,"-",ABS(G22-F22))</f>
        <v>314250</v>
      </c>
      <c r="I22" s="195" t="str">
        <f>IF(G22-F22&lt;=0,"-",G22-F22)</f>
        <v>-</v>
      </c>
      <c r="J22" s="196">
        <f>IF(F22=0,"-",G22*100/F22)</f>
        <v>20.443037974683545</v>
      </c>
    </row>
    <row r="23" spans="1:12" ht="15" customHeight="1" x14ac:dyDescent="0.25">
      <c r="A23" s="799"/>
      <c r="B23" s="786"/>
      <c r="C23" s="40">
        <f>Budget!C7</f>
        <v>709</v>
      </c>
      <c r="D23" s="787" t="str">
        <f>Budget!D7</f>
        <v>Autres ventes</v>
      </c>
      <c r="E23" s="787"/>
      <c r="F23" s="83">
        <f>'Suivi Recettes'!F190</f>
        <v>0</v>
      </c>
      <c r="G23" s="83">
        <f>'Suivi Recettes'!G190</f>
        <v>0</v>
      </c>
      <c r="H23" s="83" t="str">
        <f t="shared" ref="H23" si="2">IF(G23-F23&gt;=0,"-",ABS(G23-F23))</f>
        <v>-</v>
      </c>
      <c r="I23" s="195" t="str">
        <f t="shared" ref="I23:I24" si="3">IF(G23-F23&lt;=0,"-",G23-F23)</f>
        <v>-</v>
      </c>
      <c r="J23" s="196" t="str">
        <f>IF(F23=0,"-",G23*100/F23)</f>
        <v>-</v>
      </c>
    </row>
    <row r="24" spans="1:12" ht="15" customHeight="1" x14ac:dyDescent="0.25">
      <c r="A24" s="799"/>
      <c r="B24" s="786"/>
      <c r="C24" s="40"/>
      <c r="D24" s="40">
        <f>Budget!D8</f>
        <v>7090</v>
      </c>
      <c r="E24" s="100">
        <f>Budget!E8</f>
        <v>0</v>
      </c>
      <c r="F24" s="3">
        <f>'Suivi Recettes'!F189</f>
        <v>0</v>
      </c>
      <c r="G24" s="3">
        <f>'Suivi Recettes'!G189</f>
        <v>0</v>
      </c>
      <c r="H24" s="3" t="str">
        <f>IF(G24-F24&gt;=0,"-",ABS(G24-F24))</f>
        <v>-</v>
      </c>
      <c r="I24" s="25" t="str">
        <f t="shared" si="3"/>
        <v>-</v>
      </c>
      <c r="J24" s="194" t="str">
        <f>IF(F24=0,"-",G24*100/F24)</f>
        <v>-</v>
      </c>
    </row>
    <row r="25" spans="1:12" ht="15" customHeight="1" x14ac:dyDescent="0.25">
      <c r="A25" s="799"/>
      <c r="B25" s="599" t="str">
        <f>Budget!B9</f>
        <v>TOTAL CP 70</v>
      </c>
      <c r="C25" s="599"/>
      <c r="D25" s="599"/>
      <c r="E25" s="599"/>
      <c r="F25" s="83">
        <f>'Suivi Recettes'!F191</f>
        <v>410600</v>
      </c>
      <c r="G25" s="83">
        <f>'Suivi Recettes'!G191</f>
        <v>80750</v>
      </c>
      <c r="H25" s="3">
        <f>IF(G25-F25&gt;=0,"-",ABS(G25-F25))</f>
        <v>329850</v>
      </c>
      <c r="I25" s="195" t="str">
        <f>IF(G25-F25&lt;=0,"-",G25-F25)</f>
        <v>-</v>
      </c>
      <c r="J25" s="194">
        <f>IF(F25=0,"-",G25*100/F25)</f>
        <v>19.666341938626399</v>
      </c>
    </row>
    <row r="26" spans="1:12" ht="29.25" customHeight="1" x14ac:dyDescent="0.25">
      <c r="A26" s="799" t="str">
        <f>Budget!A10</f>
        <v>II</v>
      </c>
      <c r="B26" s="598">
        <f>Budget!B10</f>
        <v>71</v>
      </c>
      <c r="C26" s="800" t="str">
        <f>Budget!C10</f>
        <v>PRODUITS SCOLAIRES, PRESTATION DE SERVICE, AUTRES PRODUITS</v>
      </c>
      <c r="D26" s="800"/>
      <c r="E26" s="800"/>
      <c r="F26" s="3"/>
      <c r="G26" s="3"/>
      <c r="H26" s="3"/>
      <c r="I26" s="25"/>
      <c r="J26" s="194"/>
    </row>
    <row r="27" spans="1:12" ht="15" customHeight="1" x14ac:dyDescent="0.25">
      <c r="A27" s="799"/>
      <c r="B27" s="786"/>
      <c r="C27" s="40">
        <f>Budget!C11</f>
        <v>712</v>
      </c>
      <c r="D27" s="787" t="str">
        <f>Budget!D11</f>
        <v>Prestation de service</v>
      </c>
      <c r="E27" s="787"/>
      <c r="F27" s="83">
        <f>'Suivi Recettes'!F356</f>
        <v>87000</v>
      </c>
      <c r="G27" s="83">
        <f>'Suivi Recettes'!G356</f>
        <v>0</v>
      </c>
      <c r="H27" s="83">
        <f>IF(G27-F27&gt;=0,"-",ABS(G27-F27))</f>
        <v>87000</v>
      </c>
      <c r="I27" s="83" t="str">
        <f>IF(G27-F27&lt;=0,"-",G27-F27)</f>
        <v>-</v>
      </c>
      <c r="J27" s="196">
        <f>IF(F27=0,"-",G27*100/F27)</f>
        <v>0</v>
      </c>
    </row>
    <row r="28" spans="1:12" ht="15" customHeight="1" x14ac:dyDescent="0.25">
      <c r="A28" s="799"/>
      <c r="B28" s="786"/>
      <c r="C28" s="801"/>
      <c r="D28" s="40">
        <f>Budget!D12</f>
        <v>7121</v>
      </c>
      <c r="E28" s="100" t="str">
        <f>Budget!E12</f>
        <v>Manifestations culturelles et sportives</v>
      </c>
      <c r="F28" s="3">
        <f>'Suivi Recettes'!F248</f>
        <v>0</v>
      </c>
      <c r="G28" s="3">
        <f>'Suivi Recettes'!G248</f>
        <v>0</v>
      </c>
      <c r="H28" s="3" t="str">
        <f>IF(G28-F28&gt;=0,"-",ABS(G28-F28))</f>
        <v>-</v>
      </c>
      <c r="I28" s="3" t="str">
        <f t="shared" ref="I28:I35" si="4">IF(G28-F28&lt;=0,"-",G28-F28)</f>
        <v>-</v>
      </c>
      <c r="J28" s="194" t="str">
        <f t="shared" ref="J28:J30" si="5">IF(F28=0,"-",G28*100/F28)</f>
        <v>-</v>
      </c>
    </row>
    <row r="29" spans="1:12" ht="15" customHeight="1" x14ac:dyDescent="0.25">
      <c r="A29" s="799"/>
      <c r="B29" s="786"/>
      <c r="C29" s="801"/>
      <c r="D29" s="40">
        <f>Budget!D13</f>
        <v>7122</v>
      </c>
      <c r="E29" s="100" t="str">
        <f>Budget!E13</f>
        <v>Locations diverses (Droits de place: vendeuses 42 000f; Kiosque 45 000f)</v>
      </c>
      <c r="F29" s="3">
        <f>'Suivi Recettes'!F301</f>
        <v>87000</v>
      </c>
      <c r="G29" s="3">
        <f>'Suivi Recettes'!G301</f>
        <v>0</v>
      </c>
      <c r="H29" s="3">
        <f>IF(G29-F29&gt;=0,"-",ABS(G29-F29))</f>
        <v>87000</v>
      </c>
      <c r="I29" s="3" t="str">
        <f t="shared" si="4"/>
        <v>-</v>
      </c>
      <c r="J29" s="194">
        <f t="shared" si="5"/>
        <v>0</v>
      </c>
    </row>
    <row r="30" spans="1:12" ht="15" customHeight="1" x14ac:dyDescent="0.25">
      <c r="A30" s="799"/>
      <c r="B30" s="786"/>
      <c r="C30" s="801"/>
      <c r="D30" s="40">
        <f>Budget!D14</f>
        <v>7129</v>
      </c>
      <c r="E30" s="100" t="str">
        <f>Budget!E14</f>
        <v>Autres produits</v>
      </c>
      <c r="F30" s="3">
        <f>'Suivi Recettes'!F355</f>
        <v>0</v>
      </c>
      <c r="G30" s="3">
        <f>'Suivi Recettes'!G355</f>
        <v>0</v>
      </c>
      <c r="H30" s="3" t="str">
        <f t="shared" ref="H30" si="6">IF(G30-F30&gt;=0,"-",ABS(G30-F30))</f>
        <v>-</v>
      </c>
      <c r="I30" s="3" t="str">
        <f t="shared" si="4"/>
        <v>-</v>
      </c>
      <c r="J30" s="194" t="str">
        <f t="shared" si="5"/>
        <v>-</v>
      </c>
    </row>
    <row r="31" spans="1:12" ht="15" customHeight="1" x14ac:dyDescent="0.25">
      <c r="A31" s="799"/>
      <c r="B31" s="786"/>
      <c r="C31" s="40">
        <f>Budget!C15</f>
        <v>714</v>
      </c>
      <c r="D31" s="787" t="str">
        <f>Budget!D15</f>
        <v xml:space="preserve">Produits scolaires </v>
      </c>
      <c r="E31" s="787"/>
      <c r="F31" s="83">
        <f>'Suivi Recettes'!F563</f>
        <v>3456000</v>
      </c>
      <c r="G31" s="83">
        <f>'Suivi Recettes'!G563</f>
        <v>620000</v>
      </c>
      <c r="H31" s="83">
        <f>IF(G31-F31&gt;=0,"-",ABS(G31-F31))</f>
        <v>2836000</v>
      </c>
      <c r="I31" s="83" t="str">
        <f>IF(G31-F31&lt;=0,"-",G31-F31)</f>
        <v>-</v>
      </c>
      <c r="J31" s="196">
        <f t="shared" ref="J31:J46" si="7">IF(F31=0,"-",G31*100/F31)</f>
        <v>17.939814814814813</v>
      </c>
      <c r="L31" s="46"/>
    </row>
    <row r="32" spans="1:12" ht="44.25" customHeight="1" x14ac:dyDescent="0.25">
      <c r="A32" s="799"/>
      <c r="B32" s="786"/>
      <c r="C32" s="801"/>
      <c r="D32" s="40">
        <f>Budget!D16</f>
        <v>7140</v>
      </c>
      <c r="E32" s="128" t="str">
        <f>Budget!E16</f>
        <v>Droits de scolarité : (Contribuables - filles du cyc 1) x 12 000
(418-152) x 12 000</v>
      </c>
      <c r="F32" s="3">
        <f>'Suivi Recettes'!F418</f>
        <v>3192000</v>
      </c>
      <c r="G32" s="3">
        <f>'Suivi Recettes'!G418</f>
        <v>620000</v>
      </c>
      <c r="H32" s="3">
        <f>IF(G32-F32&gt;=0,"-",ABS(G32-F32))</f>
        <v>2572000</v>
      </c>
      <c r="I32" s="3" t="str">
        <f t="shared" si="4"/>
        <v>-</v>
      </c>
      <c r="J32" s="194">
        <f t="shared" si="7"/>
        <v>19.423558897243108</v>
      </c>
      <c r="L32" s="46"/>
    </row>
    <row r="33" spans="1:14" ht="15" customHeight="1" x14ac:dyDescent="0.25">
      <c r="A33" s="799"/>
      <c r="B33" s="786"/>
      <c r="C33" s="801"/>
      <c r="D33" s="40">
        <f>Budget!D17</f>
        <v>7145</v>
      </c>
      <c r="E33" s="99" t="str">
        <f>Budget!E17</f>
        <v>Reste à recouvrer</v>
      </c>
      <c r="F33" s="3">
        <f>'Suivi Recettes'!F459</f>
        <v>10000</v>
      </c>
      <c r="G33" s="3">
        <f>'Suivi Recettes'!G459</f>
        <v>0</v>
      </c>
      <c r="H33" s="3">
        <f>IF(G33-F33&gt;=0,"-",ABS(G33-F33))</f>
        <v>10000</v>
      </c>
      <c r="I33" s="3" t="str">
        <f>IF(G33-F33&lt;=0,"-",G33-F33)</f>
        <v>-</v>
      </c>
      <c r="J33" s="194">
        <f>IF(F33=0,"-",G33*100/F33)</f>
        <v>0</v>
      </c>
      <c r="L33" s="46"/>
    </row>
    <row r="34" spans="1:14" ht="15" customHeight="1" x14ac:dyDescent="0.25">
      <c r="A34" s="799"/>
      <c r="B34" s="786"/>
      <c r="C34" s="801"/>
      <c r="D34" s="40">
        <f>Budget!D18</f>
        <v>7146</v>
      </c>
      <c r="E34" s="100" t="str">
        <f>Budget!E18</f>
        <v>Frais de Dossiers BEPC : 2 800Fx 45; BAC 8 000Fx16</v>
      </c>
      <c r="F34" s="3">
        <f>'Suivi Recettes'!F511</f>
        <v>254000</v>
      </c>
      <c r="G34" s="3">
        <f>'Suivi Recettes'!G511</f>
        <v>0</v>
      </c>
      <c r="H34" s="3">
        <f>IF(G34-F34&gt;=0,"-",ABS(G34-F34))</f>
        <v>254000</v>
      </c>
      <c r="I34" s="3" t="str">
        <f>IF(G34-F34&lt;=0,"-",G34-F34)</f>
        <v>-</v>
      </c>
      <c r="J34" s="194">
        <f>IF(F34=0,"-",G34*100/F34)</f>
        <v>0</v>
      </c>
      <c r="L34" s="46"/>
    </row>
    <row r="35" spans="1:14" ht="15" customHeight="1" x14ac:dyDescent="0.25">
      <c r="A35" s="799"/>
      <c r="B35" s="786"/>
      <c r="C35" s="801"/>
      <c r="D35" s="40">
        <f>Budget!D19</f>
        <v>7149</v>
      </c>
      <c r="E35" s="100" t="str">
        <f>Budget!E19</f>
        <v>Autres produits scolaires</v>
      </c>
      <c r="F35" s="3">
        <f>'Suivi Recettes'!F562</f>
        <v>0</v>
      </c>
      <c r="G35" s="3">
        <f>'Suivi Recettes'!G562</f>
        <v>0</v>
      </c>
      <c r="H35" s="3" t="str">
        <f>IF(G35-F35&gt;=0,"-",ABS(G35-F35))</f>
        <v>-</v>
      </c>
      <c r="I35" s="3" t="str">
        <f t="shared" si="4"/>
        <v>-</v>
      </c>
      <c r="J35" s="194" t="str">
        <f>IF(F35=0,"-",G35*100/F35)</f>
        <v>-</v>
      </c>
      <c r="L35" s="46"/>
    </row>
    <row r="36" spans="1:14" ht="15" customHeight="1" x14ac:dyDescent="0.25">
      <c r="A36" s="799"/>
      <c r="B36" s="786"/>
      <c r="C36" s="40">
        <f>Budget!C20</f>
        <v>716</v>
      </c>
      <c r="D36" s="787" t="str">
        <f>Budget!D20</f>
        <v>Solde de l’exercice antérieur</v>
      </c>
      <c r="E36" s="787"/>
      <c r="F36" s="83">
        <f>'Suivi Recettes'!F596</f>
        <v>101679</v>
      </c>
      <c r="G36" s="83" t="e">
        <f>'Suivi Recettes'!G596</f>
        <v>#REF!</v>
      </c>
      <c r="H36" s="83" t="e">
        <f t="shared" ref="H36" si="8">IF(G36-F36&gt;=0,"-",ABS(G36-F36))</f>
        <v>#REF!</v>
      </c>
      <c r="I36" s="83" t="e">
        <f t="shared" ref="I36:I37" si="9">IF(G36-F36&lt;=0,"-",G36-F36)</f>
        <v>#REF!</v>
      </c>
      <c r="J36" s="196" t="e">
        <f>IF(F36=0,"-",G36*100/F36)</f>
        <v>#REF!</v>
      </c>
      <c r="L36" s="46"/>
    </row>
    <row r="37" spans="1:14" ht="15" customHeight="1" x14ac:dyDescent="0.25">
      <c r="A37" s="799"/>
      <c r="B37" s="793" t="str">
        <f>Budget!B21</f>
        <v>TOTAL CP 71</v>
      </c>
      <c r="C37" s="793"/>
      <c r="D37" s="793"/>
      <c r="E37" s="793"/>
      <c r="F37" s="83">
        <f>'Suivi Recettes'!F597</f>
        <v>3644679</v>
      </c>
      <c r="G37" s="83" t="e">
        <f>'Suivi Recettes'!G597</f>
        <v>#REF!</v>
      </c>
      <c r="H37" s="83" t="e">
        <f>IF(G37-F37&gt;=0,"-",ABS(G37-F37))</f>
        <v>#REF!</v>
      </c>
      <c r="I37" s="83" t="e">
        <f t="shared" si="9"/>
        <v>#REF!</v>
      </c>
      <c r="J37" s="196" t="e">
        <f>IF(F37=0,"-",G37*100/F37)</f>
        <v>#REF!</v>
      </c>
      <c r="L37" s="46"/>
    </row>
    <row r="38" spans="1:14" ht="15" customHeight="1" x14ac:dyDescent="0.25">
      <c r="A38" s="799" t="str">
        <f>Budget!A22</f>
        <v>III</v>
      </c>
      <c r="B38" s="600">
        <f>Budget!B22</f>
        <v>76</v>
      </c>
      <c r="C38" s="794" t="str">
        <f>Budget!C22</f>
        <v>SUBVENTIONS</v>
      </c>
      <c r="D38" s="794"/>
      <c r="E38" s="794"/>
      <c r="F38" s="321"/>
      <c r="G38" s="321"/>
      <c r="H38" s="321"/>
      <c r="I38" s="321"/>
      <c r="J38" s="601"/>
    </row>
    <row r="39" spans="1:14" ht="15" customHeight="1" x14ac:dyDescent="0.25">
      <c r="A39" s="799"/>
      <c r="B39" s="786"/>
      <c r="C39" s="40">
        <f>Budget!C23</f>
        <v>760</v>
      </c>
      <c r="D39" s="787" t="str">
        <f>Budget!D23</f>
        <v xml:space="preserve">Subvention de l’État </v>
      </c>
      <c r="E39" s="787"/>
      <c r="F39" s="83">
        <f>'Suivi Recettes'!F695</f>
        <v>1824000</v>
      </c>
      <c r="G39" s="83">
        <f>'Suivi Recettes'!G695</f>
        <v>0</v>
      </c>
      <c r="H39" s="83">
        <f>IF(G39-F39&gt;=0,"-",ABS(G39-F39))</f>
        <v>1824000</v>
      </c>
      <c r="I39" s="83" t="str">
        <f>IF(G39-F39&lt;=0,"-",G39-F39)</f>
        <v>-</v>
      </c>
      <c r="J39" s="196">
        <f>IF(F39=0,"-",G39*100/F39)</f>
        <v>0</v>
      </c>
    </row>
    <row r="40" spans="1:14" ht="30" customHeight="1" x14ac:dyDescent="0.25">
      <c r="A40" s="799"/>
      <c r="B40" s="786"/>
      <c r="C40" s="801"/>
      <c r="D40" s="41">
        <f>Budget!D24</f>
        <v>7605</v>
      </c>
      <c r="E40" s="525" t="str">
        <f>Budget!E24</f>
        <v>Subvention pour droits de scolarité des filles du 1er cycle : 152 x 12 000</v>
      </c>
      <c r="F40" s="3">
        <f>'Suivi Recettes'!F642</f>
        <v>1824000</v>
      </c>
      <c r="G40" s="3">
        <f>'Suivi Recettes'!G642</f>
        <v>0</v>
      </c>
      <c r="H40" s="3">
        <f>IF(G40-F40&gt;=0,"-",ABS(G40-F40))</f>
        <v>1824000</v>
      </c>
      <c r="I40" s="3" t="str">
        <f>IF(G40-F40&lt;=0,"-",G40-F40)</f>
        <v>-</v>
      </c>
      <c r="J40" s="194">
        <f>IF(F40=0,"-",G40*100/F40)</f>
        <v>0</v>
      </c>
      <c r="K40" s="481"/>
    </row>
    <row r="41" spans="1:14" ht="15" customHeight="1" x14ac:dyDescent="0.25">
      <c r="A41" s="799"/>
      <c r="B41" s="786"/>
      <c r="C41" s="801"/>
      <c r="D41" s="41">
        <f>Budget!D25</f>
        <v>7606</v>
      </c>
      <c r="E41" s="602" t="str">
        <f>Budget!E25</f>
        <v>Autres subventions</v>
      </c>
      <c r="F41" s="3">
        <f>'Suivi Recettes'!F694</f>
        <v>0</v>
      </c>
      <c r="G41" s="3">
        <f>'Suivi Recettes'!G694</f>
        <v>0</v>
      </c>
      <c r="H41" s="3" t="str">
        <f>IF(G41-F41&gt;=0,"-",ABS(G41-F41))</f>
        <v>-</v>
      </c>
      <c r="I41" s="3" t="str">
        <f t="shared" ref="I41" si="10">IF(G41-F41&lt;=0,"-",G41-F41)</f>
        <v>-</v>
      </c>
      <c r="J41" s="194" t="str">
        <f t="shared" ref="J41" si="11">IF(F41=0,"-",G41*100/F41)</f>
        <v>-</v>
      </c>
      <c r="K41" s="481"/>
    </row>
    <row r="42" spans="1:14" ht="15" customHeight="1" x14ac:dyDescent="0.25">
      <c r="A42" s="799"/>
      <c r="B42" s="793" t="str">
        <f>Budget!B26</f>
        <v>TOTAL CP 76</v>
      </c>
      <c r="C42" s="793"/>
      <c r="D42" s="793"/>
      <c r="E42" s="793"/>
      <c r="F42" s="83">
        <f>'Suivi Recettes'!F696</f>
        <v>1824000</v>
      </c>
      <c r="G42" s="83">
        <f>'Suivi Recettes'!G696</f>
        <v>0</v>
      </c>
      <c r="H42" s="83">
        <f>IF(G42-F42&gt;=0,"-",ABS(G42-F42))</f>
        <v>1824000</v>
      </c>
      <c r="I42" s="83" t="str">
        <f>IF(G42-F42&lt;=0,"-",G42-F42)</f>
        <v>-</v>
      </c>
      <c r="J42" s="196">
        <f>IF(F42=0,"-",G42*100/F42)</f>
        <v>0</v>
      </c>
    </row>
    <row r="43" spans="1:14" ht="15" customHeight="1" x14ac:dyDescent="0.25">
      <c r="A43" s="799" t="str">
        <f>Budget!A27</f>
        <v>IV</v>
      </c>
      <c r="B43" s="598">
        <f>Budget!B27</f>
        <v>77</v>
      </c>
      <c r="C43" s="794" t="str">
        <f>Budget!C27</f>
        <v>INTERETS ET DIVIDENDES REÇUS</v>
      </c>
      <c r="D43" s="794"/>
      <c r="E43" s="794"/>
      <c r="F43" s="321"/>
      <c r="G43" s="321"/>
      <c r="H43" s="321"/>
      <c r="I43" s="321"/>
      <c r="J43" s="321"/>
    </row>
    <row r="44" spans="1:14" ht="15" customHeight="1" x14ac:dyDescent="0.25">
      <c r="A44" s="799"/>
      <c r="B44" s="321"/>
      <c r="C44" s="40">
        <f>Budget!C28</f>
        <v>771</v>
      </c>
      <c r="D44" s="787" t="str">
        <f>Budget!D28</f>
        <v>Intérêts des comptes courants créditeurs</v>
      </c>
      <c r="E44" s="787"/>
      <c r="F44" s="83">
        <f>'Suivi Recettes'!F717</f>
        <v>0</v>
      </c>
      <c r="G44" s="83">
        <f>'Suivi Recettes'!G717</f>
        <v>0</v>
      </c>
      <c r="H44" s="83" t="str">
        <f>IF(G44-F44&gt;=0,"-",ABS(G44-F44))</f>
        <v>-</v>
      </c>
      <c r="I44" s="83" t="str">
        <f>IF(G44-F44&lt;=0,"-",G44-F44)</f>
        <v>-</v>
      </c>
      <c r="J44" s="196" t="str">
        <f>IF(F44=0,"-",G44*100/F44)</f>
        <v>-</v>
      </c>
    </row>
    <row r="45" spans="1:14" ht="15" customHeight="1" x14ac:dyDescent="0.25">
      <c r="A45" s="799"/>
      <c r="B45" s="793" t="str">
        <f>Budget!B29</f>
        <v>TOTAL CP 77</v>
      </c>
      <c r="C45" s="793"/>
      <c r="D45" s="793"/>
      <c r="E45" s="793"/>
      <c r="F45" s="83">
        <f>'Suivi Recettes'!F718</f>
        <v>0</v>
      </c>
      <c r="G45" s="83">
        <f>'Suivi Recettes'!G718</f>
        <v>0</v>
      </c>
      <c r="H45" s="83" t="str">
        <f>IF(G45-F45&gt;=0,"-",ABS(G45-F45))</f>
        <v>-</v>
      </c>
      <c r="I45" s="83" t="str">
        <f>IF(G45-F45&lt;=0,"-",G45-F45)</f>
        <v>-</v>
      </c>
      <c r="J45" s="196" t="str">
        <f>IF(F45=0,"-",G45*100/F45)</f>
        <v>-</v>
      </c>
    </row>
    <row r="46" spans="1:14" x14ac:dyDescent="0.25">
      <c r="A46" s="798" t="str">
        <f>Budget!B31</f>
        <v>TOTAL PRODUITS : 70 + 71 + 76 + 77</v>
      </c>
      <c r="B46" s="798"/>
      <c r="C46" s="798"/>
      <c r="D46" s="798"/>
      <c r="E46" s="798"/>
      <c r="F46" s="603">
        <f>SUM(F25,F37,F42,F45)</f>
        <v>5879279</v>
      </c>
      <c r="G46" s="603" t="e">
        <f>SUM(G25,G37,G42,G45)</f>
        <v>#REF!</v>
      </c>
      <c r="H46" s="603" t="e">
        <f>IF(G46-F46&gt;=0,"-",ABS(G46-F46))</f>
        <v>#REF!</v>
      </c>
      <c r="I46" s="603" t="e">
        <f>IF(G46-F46&lt;=0,"-",G46-F46)</f>
        <v>#REF!</v>
      </c>
      <c r="J46" s="604" t="e">
        <f t="shared" si="7"/>
        <v>#REF!</v>
      </c>
      <c r="N46" s="17"/>
    </row>
    <row r="47" spans="1:14" ht="15.75" customHeight="1" x14ac:dyDescent="0.25"/>
    <row r="48" spans="1:14" ht="15.75" thickBot="1" x14ac:dyDescent="0.3">
      <c r="E48" s="16" t="s">
        <v>144</v>
      </c>
    </row>
    <row r="49" spans="5:14" ht="32.25" thickBot="1" x14ac:dyDescent="0.3">
      <c r="F49" s="51" t="s">
        <v>42</v>
      </c>
      <c r="G49" s="52" t="s">
        <v>41</v>
      </c>
      <c r="H49" s="53" t="s">
        <v>43</v>
      </c>
      <c r="I49" s="795" t="s">
        <v>44</v>
      </c>
      <c r="J49" s="796"/>
      <c r="K49" s="796"/>
      <c r="L49" s="797"/>
      <c r="M49" s="89"/>
      <c r="N49" s="89"/>
    </row>
    <row r="50" spans="5:14" ht="17.25" thickTop="1" thickBot="1" x14ac:dyDescent="0.3">
      <c r="F50" s="154" t="e">
        <f>'Suivi Recettes'!F723</f>
        <v>#REF!</v>
      </c>
      <c r="G50" s="126">
        <f>'Suivi Dépenses'!$F$3161</f>
        <v>49175</v>
      </c>
      <c r="H50" s="232" t="e">
        <f>F50-G50</f>
        <v>#REF!</v>
      </c>
      <c r="I50" s="791" t="s">
        <v>123</v>
      </c>
      <c r="J50" s="792"/>
      <c r="K50" s="329" t="s">
        <v>45</v>
      </c>
      <c r="L50" s="108" t="s">
        <v>46</v>
      </c>
      <c r="M50" s="330"/>
      <c r="N50" s="89"/>
    </row>
    <row r="51" spans="5:14" ht="20.25" thickTop="1" thickBot="1" x14ac:dyDescent="0.3">
      <c r="E51" s="228" t="s">
        <v>240</v>
      </c>
      <c r="F51" s="172"/>
      <c r="G51" s="17"/>
      <c r="I51" s="789" t="e">
        <f>#REF!</f>
        <v>#REF!</v>
      </c>
      <c r="J51" s="790"/>
      <c r="K51" s="333" t="e">
        <f>#REF!</f>
        <v>#REF!</v>
      </c>
      <c r="L51" s="130">
        <f>'Bilan Charges'!I182</f>
        <v>0</v>
      </c>
      <c r="M51" s="331"/>
      <c r="N51" s="90"/>
    </row>
    <row r="52" spans="5:14" ht="21" thickTop="1" x14ac:dyDescent="0.3">
      <c r="E52" s="174" t="s">
        <v>193</v>
      </c>
      <c r="F52" s="230" t="e">
        <f>SUM(F50,F51)</f>
        <v>#REF!</v>
      </c>
      <c r="G52" s="229">
        <f>SUM(G50,G51)</f>
        <v>49175</v>
      </c>
      <c r="H52" s="231" t="e">
        <f>F52-G52</f>
        <v>#REF!</v>
      </c>
      <c r="I52" s="788" t="e">
        <f>SUM(I51:L51)</f>
        <v>#REF!</v>
      </c>
      <c r="J52" s="788"/>
      <c r="K52" s="788"/>
      <c r="L52" s="332"/>
      <c r="M52" s="332"/>
      <c r="N52" s="332"/>
    </row>
    <row r="53" spans="5:14" x14ac:dyDescent="0.25">
      <c r="E53" s="174"/>
      <c r="F53" s="153"/>
    </row>
    <row r="54" spans="5:14" ht="15.75" x14ac:dyDescent="0.25">
      <c r="E54" s="177"/>
      <c r="F54" s="173"/>
      <c r="H54" s="16" t="s">
        <v>95</v>
      </c>
    </row>
  </sheetData>
  <sheetProtection algorithmName="SHA-512" hashValue="zooPQnuGJQj4ctoRVYtqU9nOy10Sw8cmcCL4mwsSvV8RPFX9K3v3kb3RunFFQQ6WZSPlsE7Z2X17nglZDxBIRQ==" saltValue="osrl8QY0ftoRwtshjJR5Rg==" spinCount="100000" sheet="1" formatCells="0" formatColumns="0" formatRows="0" insertColumns="0" insertRows="0" deleteColumns="0" deleteRows="0" autoFilter="0" pivotTables="0"/>
  <mergeCells count="50">
    <mergeCell ref="C5:C6"/>
    <mergeCell ref="D5:D6"/>
    <mergeCell ref="J5:J6"/>
    <mergeCell ref="A20:A25"/>
    <mergeCell ref="E5:E6"/>
    <mergeCell ref="F5:G5"/>
    <mergeCell ref="H5:I5"/>
    <mergeCell ref="D16:J16"/>
    <mergeCell ref="E18:E19"/>
    <mergeCell ref="F19:F20"/>
    <mergeCell ref="G19:G20"/>
    <mergeCell ref="H19:H20"/>
    <mergeCell ref="I19:I20"/>
    <mergeCell ref="J18:J20"/>
    <mergeCell ref="B18:B19"/>
    <mergeCell ref="A18:A19"/>
    <mergeCell ref="B37:E37"/>
    <mergeCell ref="D39:E39"/>
    <mergeCell ref="B42:E42"/>
    <mergeCell ref="C43:E43"/>
    <mergeCell ref="A26:A37"/>
    <mergeCell ref="A38:A42"/>
    <mergeCell ref="A43:A45"/>
    <mergeCell ref="C26:E26"/>
    <mergeCell ref="C28:C30"/>
    <mergeCell ref="C32:C35"/>
    <mergeCell ref="D27:E27"/>
    <mergeCell ref="D31:E31"/>
    <mergeCell ref="B39:B41"/>
    <mergeCell ref="C40:C41"/>
    <mergeCell ref="D44:E44"/>
    <mergeCell ref="I52:K52"/>
    <mergeCell ref="I51:J51"/>
    <mergeCell ref="I50:J50"/>
    <mergeCell ref="B45:E45"/>
    <mergeCell ref="C38:E38"/>
    <mergeCell ref="I49:L49"/>
    <mergeCell ref="A46:E46"/>
    <mergeCell ref="K17:L17"/>
    <mergeCell ref="F18:G18"/>
    <mergeCell ref="D18:D19"/>
    <mergeCell ref="H18:I18"/>
    <mergeCell ref="B27:B36"/>
    <mergeCell ref="B21:B24"/>
    <mergeCell ref="C18:C19"/>
    <mergeCell ref="D36:E36"/>
    <mergeCell ref="D21:E21"/>
    <mergeCell ref="D22:E22"/>
    <mergeCell ref="C20:E20"/>
    <mergeCell ref="D23:E23"/>
  </mergeCells>
  <pageMargins left="0.98425196850393704" right="0.39370078740157483" top="0.74803149606299213" bottom="0.74803149606299213" header="0.43307086614173229" footer="0.31496062992125984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4">
    <tabColor rgb="FFC00000"/>
  </sheetPr>
  <dimension ref="A1:V194"/>
  <sheetViews>
    <sheetView tabSelected="1" view="pageBreakPreview" topLeftCell="B107" zoomScale="142" zoomScaleNormal="100" zoomScaleSheetLayoutView="142" workbookViewId="0">
      <selection activeCell="G116" sqref="G116"/>
    </sheetView>
  </sheetViews>
  <sheetFormatPr baseColWidth="10" defaultColWidth="11.42578125" defaultRowHeight="15.75" x14ac:dyDescent="0.25"/>
  <cols>
    <col min="1" max="1" width="4.5703125" style="85" customWidth="1"/>
    <col min="2" max="3" width="5.85546875" style="85" customWidth="1"/>
    <col min="4" max="4" width="44.140625" style="85" customWidth="1"/>
    <col min="5" max="5" width="11.5703125" style="46" customWidth="1"/>
    <col min="6" max="6" width="11.85546875" style="46" customWidth="1"/>
    <col min="7" max="7" width="11.140625" style="46" customWidth="1"/>
    <col min="8" max="8" width="12" style="46" customWidth="1"/>
    <col min="9" max="9" width="11.5703125" style="46" customWidth="1"/>
    <col min="10" max="10" width="7.7109375" style="257" customWidth="1"/>
    <col min="11" max="11" width="7.5703125" style="113" customWidth="1"/>
    <col min="12" max="12" width="13.42578125" style="85" customWidth="1"/>
    <col min="13" max="13" width="12.7109375" style="85" customWidth="1"/>
    <col min="14" max="16384" width="11.42578125" style="85"/>
  </cols>
  <sheetData>
    <row r="1" spans="1:22" ht="20.25" x14ac:dyDescent="0.25">
      <c r="A1" s="111" t="s">
        <v>8</v>
      </c>
      <c r="B1" s="111"/>
      <c r="C1" s="111"/>
      <c r="D1" s="111"/>
      <c r="F1" s="609"/>
      <c r="G1" s="609"/>
      <c r="H1" s="609"/>
      <c r="I1" s="609"/>
      <c r="J1" s="609"/>
      <c r="K1" s="111"/>
    </row>
    <row r="2" spans="1:22" ht="20.25" x14ac:dyDescent="0.25">
      <c r="A2" s="111"/>
      <c r="B2" s="111"/>
      <c r="C2" s="111"/>
      <c r="D2" s="111"/>
      <c r="F2" s="609"/>
      <c r="G2" s="609"/>
      <c r="H2" s="609"/>
      <c r="I2" s="609"/>
      <c r="J2" s="609"/>
      <c r="K2" s="111"/>
    </row>
    <row r="3" spans="1:22" s="561" customFormat="1" ht="20.25" x14ac:dyDescent="0.25">
      <c r="A3" s="564"/>
      <c r="B3" s="564"/>
      <c r="C3" s="564"/>
      <c r="D3" s="565" t="s">
        <v>397</v>
      </c>
      <c r="E3" s="610"/>
      <c r="F3" s="610"/>
      <c r="G3" s="611"/>
      <c r="H3" s="611"/>
      <c r="I3" s="611"/>
      <c r="J3" s="611"/>
      <c r="K3" s="564"/>
    </row>
    <row r="4" spans="1:22" ht="18.75" x14ac:dyDescent="0.25">
      <c r="A4" s="125"/>
      <c r="B4" s="125"/>
      <c r="C4" s="125"/>
      <c r="D4" s="125"/>
      <c r="E4" s="612"/>
      <c r="F4" s="612"/>
      <c r="G4" s="612"/>
      <c r="H4" s="612"/>
      <c r="I4" s="612"/>
      <c r="J4" s="612"/>
      <c r="K4" s="125"/>
    </row>
    <row r="5" spans="1:22" x14ac:dyDescent="0.25">
      <c r="B5" s="844" t="str">
        <f>Budget!A2</f>
        <v>Chp</v>
      </c>
      <c r="C5" s="814" t="str">
        <f>Budget!B3</f>
        <v>CP</v>
      </c>
      <c r="D5" s="801" t="str">
        <f>Budget!E2</f>
        <v>INTITULÉS</v>
      </c>
      <c r="E5" s="853" t="s">
        <v>139</v>
      </c>
      <c r="F5" s="854"/>
      <c r="G5" s="841" t="s">
        <v>224</v>
      </c>
      <c r="H5" s="842"/>
      <c r="I5" s="842" t="s">
        <v>227</v>
      </c>
    </row>
    <row r="6" spans="1:22" ht="16.5" thickBot="1" x14ac:dyDescent="0.3">
      <c r="B6" s="845"/>
      <c r="C6" s="815"/>
      <c r="D6" s="816"/>
      <c r="E6" s="613" t="s">
        <v>116</v>
      </c>
      <c r="F6" s="613" t="s">
        <v>117</v>
      </c>
      <c r="G6" s="45" t="s">
        <v>101</v>
      </c>
      <c r="H6" s="614" t="s">
        <v>100</v>
      </c>
      <c r="I6" s="843"/>
    </row>
    <row r="7" spans="1:22" ht="16.5" thickTop="1" x14ac:dyDescent="0.25">
      <c r="B7" s="325" t="str">
        <f>Budget!A86</f>
        <v>A</v>
      </c>
      <c r="D7" s="197" t="s">
        <v>80</v>
      </c>
      <c r="E7" s="4"/>
      <c r="F7" s="4"/>
      <c r="G7" s="39"/>
      <c r="H7" s="22"/>
      <c r="I7" s="615"/>
    </row>
    <row r="8" spans="1:22" ht="15" customHeight="1" x14ac:dyDescent="0.25">
      <c r="B8" s="819"/>
      <c r="C8" s="40">
        <f>Budget!B90</f>
        <v>60</v>
      </c>
      <c r="D8" s="99" t="s">
        <v>81</v>
      </c>
      <c r="E8" s="3">
        <f>SUM(G46)</f>
        <v>1260000</v>
      </c>
      <c r="F8" s="3">
        <f>SUM(H46)</f>
        <v>0</v>
      </c>
      <c r="G8" s="24">
        <f>IF(F8-E8&gt;=0,"-",ABS(F8-E8))</f>
        <v>1260000</v>
      </c>
      <c r="H8" s="25" t="str">
        <f t="shared" ref="H8:H13" si="0">IF(F8-E8&lt;=0,"-",F8-E8)</f>
        <v>-</v>
      </c>
      <c r="I8" s="616">
        <f t="shared" ref="I8:I14" si="1">IF(E8=0,"-",F8*100/E8)</f>
        <v>0</v>
      </c>
      <c r="M8" s="92"/>
      <c r="N8" s="92"/>
      <c r="O8" s="92"/>
      <c r="P8" s="92"/>
      <c r="Q8" s="92"/>
      <c r="R8" s="92"/>
      <c r="S8" s="92"/>
      <c r="T8" s="92"/>
      <c r="U8" s="92"/>
      <c r="V8" s="92"/>
    </row>
    <row r="9" spans="1:22" ht="15" customHeight="1" x14ac:dyDescent="0.25">
      <c r="B9" s="820"/>
      <c r="C9" s="40">
        <f>Budget!B99</f>
        <v>61</v>
      </c>
      <c r="D9" s="99" t="s">
        <v>82</v>
      </c>
      <c r="E9" s="3">
        <f>SUM(G60)</f>
        <v>1625000</v>
      </c>
      <c r="F9" s="3">
        <f>SUM(H60)</f>
        <v>0</v>
      </c>
      <c r="G9" s="24">
        <f t="shared" ref="G9:G13" si="2">IF(F9-E9&gt;=0,"-",ABS(F9-E9))</f>
        <v>1625000</v>
      </c>
      <c r="H9" s="25" t="str">
        <f t="shared" si="0"/>
        <v>-</v>
      </c>
      <c r="I9" s="616">
        <f t="shared" si="1"/>
        <v>0</v>
      </c>
      <c r="M9" s="88"/>
      <c r="N9" s="88"/>
      <c r="O9" s="88"/>
      <c r="P9" s="88"/>
      <c r="Q9" s="88"/>
      <c r="R9" s="88"/>
      <c r="S9" s="88"/>
      <c r="T9" s="88"/>
      <c r="U9" s="88"/>
      <c r="V9" s="88"/>
    </row>
    <row r="10" spans="1:22" x14ac:dyDescent="0.25">
      <c r="B10" s="820"/>
      <c r="C10" s="40">
        <f>Budget!B113</f>
        <v>62</v>
      </c>
      <c r="D10" s="99" t="s">
        <v>124</v>
      </c>
      <c r="E10" s="3">
        <f>SUM(G66)</f>
        <v>20000</v>
      </c>
      <c r="F10" s="3">
        <f>SUM(H66)</f>
        <v>0</v>
      </c>
      <c r="G10" s="24">
        <f t="shared" si="2"/>
        <v>20000</v>
      </c>
      <c r="H10" s="25" t="str">
        <f t="shared" si="0"/>
        <v>-</v>
      </c>
      <c r="I10" s="616">
        <f t="shared" si="1"/>
        <v>0</v>
      </c>
      <c r="M10" s="88"/>
      <c r="N10" s="88"/>
      <c r="O10" s="88"/>
      <c r="P10" s="88"/>
      <c r="Q10" s="88"/>
      <c r="R10" s="88"/>
      <c r="S10" s="88"/>
      <c r="T10" s="88"/>
      <c r="U10" s="88"/>
      <c r="V10" s="88"/>
    </row>
    <row r="11" spans="1:22" x14ac:dyDescent="0.25">
      <c r="B11" s="820"/>
      <c r="C11" s="40">
        <f>Budget!B119</f>
        <v>63</v>
      </c>
      <c r="D11" s="99" t="s">
        <v>83</v>
      </c>
      <c r="E11" s="3">
        <f>SUM(G72)</f>
        <v>0</v>
      </c>
      <c r="F11" s="3">
        <f>SUM(H72)</f>
        <v>0</v>
      </c>
      <c r="G11" s="24" t="str">
        <f t="shared" si="2"/>
        <v>-</v>
      </c>
      <c r="H11" s="25" t="str">
        <f t="shared" si="0"/>
        <v>-</v>
      </c>
      <c r="I11" s="616" t="str">
        <f t="shared" si="1"/>
        <v>-</v>
      </c>
      <c r="M11" s="88"/>
      <c r="N11" s="88"/>
      <c r="O11" s="88"/>
      <c r="P11" s="88"/>
      <c r="Q11" s="88"/>
      <c r="R11" s="88"/>
      <c r="S11" s="88"/>
      <c r="T11" s="88"/>
      <c r="U11" s="88"/>
      <c r="V11" s="88"/>
    </row>
    <row r="12" spans="1:22" ht="19.5" customHeight="1" x14ac:dyDescent="0.25">
      <c r="B12" s="820"/>
      <c r="C12" s="40">
        <f>Budget!B125</f>
        <v>64</v>
      </c>
      <c r="D12" s="99" t="s">
        <v>84</v>
      </c>
      <c r="E12" s="3">
        <f>SUM(G76)</f>
        <v>0</v>
      </c>
      <c r="F12" s="3">
        <f>SUM(H76)</f>
        <v>0</v>
      </c>
      <c r="G12" s="24" t="str">
        <f>IF(F12-E12&gt;=0,"-",ABS(F12-E12))</f>
        <v>-</v>
      </c>
      <c r="H12" s="25" t="str">
        <f>IF(F12-E12&lt;=0,"-",F12-E12)</f>
        <v>-</v>
      </c>
      <c r="I12" s="616" t="str">
        <f>IF(E12=0,"-",F12*100/E12)</f>
        <v>-</v>
      </c>
      <c r="P12" s="89"/>
      <c r="Q12" s="89"/>
      <c r="R12" s="89"/>
      <c r="U12" s="112"/>
      <c r="V12" s="112"/>
    </row>
    <row r="13" spans="1:22" ht="16.5" thickBot="1" x14ac:dyDescent="0.3">
      <c r="B13" s="821"/>
      <c r="C13" s="40">
        <f>Budget!B129</f>
        <v>65</v>
      </c>
      <c r="D13" s="100" t="s">
        <v>18</v>
      </c>
      <c r="E13" s="49">
        <f>SUM(G80)</f>
        <v>0</v>
      </c>
      <c r="F13" s="3">
        <f>SUM(H80)</f>
        <v>0</v>
      </c>
      <c r="G13" s="24" t="str">
        <f t="shared" si="2"/>
        <v>-</v>
      </c>
      <c r="H13" s="25" t="str">
        <f t="shared" si="0"/>
        <v>-</v>
      </c>
      <c r="I13" s="616" t="str">
        <f t="shared" si="1"/>
        <v>-</v>
      </c>
      <c r="U13" s="112"/>
      <c r="V13" s="112"/>
    </row>
    <row r="14" spans="1:22" ht="16.5" thickBot="1" x14ac:dyDescent="0.3">
      <c r="A14" s="86"/>
      <c r="B14" s="811" t="s">
        <v>32</v>
      </c>
      <c r="C14" s="812"/>
      <c r="D14" s="813"/>
      <c r="E14" s="6">
        <f>SUM(E8:E13)</f>
        <v>2905000</v>
      </c>
      <c r="F14" s="6">
        <f>SUM(F8:F13)</f>
        <v>0</v>
      </c>
      <c r="G14" s="6">
        <f>SUM(G8:G13)</f>
        <v>2905000</v>
      </c>
      <c r="H14" s="6">
        <f>SUM(H8:H13)</f>
        <v>0</v>
      </c>
      <c r="I14" s="617">
        <f t="shared" si="1"/>
        <v>0</v>
      </c>
      <c r="M14" s="89"/>
      <c r="N14" s="89"/>
      <c r="O14" s="89"/>
      <c r="P14" s="89"/>
      <c r="Q14" s="89"/>
      <c r="R14" s="89"/>
      <c r="S14" s="89"/>
      <c r="T14" s="89"/>
      <c r="U14" s="89"/>
      <c r="V14" s="89"/>
    </row>
    <row r="15" spans="1:22" ht="16.5" thickTop="1" x14ac:dyDescent="0.25">
      <c r="B15" s="94" t="s">
        <v>33</v>
      </c>
      <c r="D15" s="197" t="s">
        <v>72</v>
      </c>
      <c r="E15" s="4"/>
      <c r="F15" s="4"/>
      <c r="G15" s="39"/>
      <c r="H15" s="618"/>
      <c r="I15" s="615"/>
      <c r="M15" s="89"/>
      <c r="N15" s="89"/>
      <c r="O15" s="89"/>
      <c r="P15" s="89"/>
      <c r="Q15" s="89"/>
      <c r="R15" s="89"/>
      <c r="S15" s="89"/>
      <c r="T15" s="89"/>
      <c r="U15" s="89"/>
      <c r="V15" s="89"/>
    </row>
    <row r="16" spans="1:22" ht="15" customHeight="1" x14ac:dyDescent="0.25">
      <c r="B16" s="819"/>
      <c r="C16" s="40">
        <v>61</v>
      </c>
      <c r="D16" s="99" t="s">
        <v>82</v>
      </c>
      <c r="E16" s="3">
        <f>SUM(G97)</f>
        <v>617750</v>
      </c>
      <c r="F16" s="3">
        <f>SUM(H97)</f>
        <v>39275</v>
      </c>
      <c r="G16" s="24">
        <f t="shared" ref="G16:G22" si="3">IF(F16-E16&gt;=0,"-",ABS(F16-E16))</f>
        <v>578475</v>
      </c>
      <c r="H16" s="25" t="str">
        <f t="shared" ref="H16:H22" si="4">IF(F16-E16&lt;=0,"-",F16-E16)</f>
        <v>-</v>
      </c>
      <c r="I16" s="616">
        <f t="shared" ref="I16:I23" si="5">IF(E16=0,"-",F16*100/E16)</f>
        <v>6.3577498988263859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</row>
    <row r="17" spans="1:22" x14ac:dyDescent="0.25">
      <c r="B17" s="820"/>
      <c r="C17" s="40">
        <v>62</v>
      </c>
      <c r="D17" s="100" t="s">
        <v>13</v>
      </c>
      <c r="E17" s="3">
        <f>SUM(G101)</f>
        <v>180000</v>
      </c>
      <c r="F17" s="3">
        <f>SUM(H101)</f>
        <v>0</v>
      </c>
      <c r="G17" s="24">
        <f t="shared" si="3"/>
        <v>180000</v>
      </c>
      <c r="H17" s="25" t="str">
        <f t="shared" si="4"/>
        <v>-</v>
      </c>
      <c r="I17" s="616">
        <f t="shared" si="5"/>
        <v>0</v>
      </c>
      <c r="M17" s="91"/>
      <c r="N17" s="89"/>
      <c r="O17" s="89"/>
      <c r="P17" s="89"/>
      <c r="Q17" s="89"/>
      <c r="R17" s="89"/>
      <c r="S17" s="89"/>
      <c r="T17" s="89"/>
      <c r="U17" s="89"/>
      <c r="V17" s="89"/>
    </row>
    <row r="18" spans="1:22" ht="17.25" customHeight="1" x14ac:dyDescent="0.25">
      <c r="B18" s="820"/>
      <c r="C18" s="40">
        <v>63</v>
      </c>
      <c r="D18" s="99" t="s">
        <v>83</v>
      </c>
      <c r="E18" s="3">
        <f>SUM(G112)</f>
        <v>448800</v>
      </c>
      <c r="F18" s="3">
        <f>SUM(H112)</f>
        <v>9900</v>
      </c>
      <c r="G18" s="24">
        <f t="shared" si="3"/>
        <v>438900</v>
      </c>
      <c r="H18" s="25" t="str">
        <f t="shared" si="4"/>
        <v>-</v>
      </c>
      <c r="I18" s="616">
        <f t="shared" si="5"/>
        <v>2.2058823529411766</v>
      </c>
      <c r="U18" s="112"/>
      <c r="V18" s="112"/>
    </row>
    <row r="19" spans="1:22" ht="17.25" customHeight="1" x14ac:dyDescent="0.25">
      <c r="B19" s="820"/>
      <c r="C19" s="40">
        <v>64</v>
      </c>
      <c r="D19" s="99" t="s">
        <v>84</v>
      </c>
      <c r="E19" s="3">
        <f>SUM(G115)</f>
        <v>0</v>
      </c>
      <c r="F19" s="3">
        <f>SUM(H115)</f>
        <v>0</v>
      </c>
      <c r="G19" s="24" t="str">
        <f t="shared" si="3"/>
        <v>-</v>
      </c>
      <c r="H19" s="25" t="str">
        <f t="shared" si="4"/>
        <v>-</v>
      </c>
      <c r="I19" s="616" t="str">
        <f t="shared" si="5"/>
        <v>-</v>
      </c>
      <c r="U19" s="112"/>
      <c r="V19" s="112"/>
    </row>
    <row r="20" spans="1:22" ht="14.25" customHeight="1" x14ac:dyDescent="0.25">
      <c r="B20" s="820"/>
      <c r="C20" s="40">
        <v>65</v>
      </c>
      <c r="D20" s="100" t="s">
        <v>18</v>
      </c>
      <c r="E20" s="3">
        <f>SUM(G123)</f>
        <v>749000</v>
      </c>
      <c r="F20" s="3">
        <f>SUM(H123)</f>
        <v>0</v>
      </c>
      <c r="G20" s="24">
        <f t="shared" si="3"/>
        <v>749000</v>
      </c>
      <c r="H20" s="25" t="str">
        <f t="shared" si="4"/>
        <v>-</v>
      </c>
      <c r="I20" s="616">
        <f t="shared" si="5"/>
        <v>0</v>
      </c>
      <c r="U20" s="112"/>
      <c r="V20" s="112"/>
    </row>
    <row r="21" spans="1:22" ht="14.25" customHeight="1" x14ac:dyDescent="0.25">
      <c r="B21" s="820"/>
      <c r="C21" s="40">
        <v>66</v>
      </c>
      <c r="D21" s="100" t="s">
        <v>130</v>
      </c>
      <c r="E21" s="3">
        <f>SUM(G127)</f>
        <v>0</v>
      </c>
      <c r="F21" s="3">
        <f>SUM(H127)</f>
        <v>0</v>
      </c>
      <c r="G21" s="24" t="str">
        <f t="shared" si="3"/>
        <v>-</v>
      </c>
      <c r="H21" s="25" t="str">
        <f t="shared" si="4"/>
        <v>-</v>
      </c>
      <c r="I21" s="616" t="str">
        <f t="shared" si="5"/>
        <v>-</v>
      </c>
      <c r="J21" s="46"/>
      <c r="K21" s="85"/>
      <c r="U21" s="112"/>
      <c r="V21" s="112"/>
    </row>
    <row r="22" spans="1:22" ht="13.5" customHeight="1" thickBot="1" x14ac:dyDescent="0.3">
      <c r="B22" s="821"/>
      <c r="C22" s="40">
        <v>67</v>
      </c>
      <c r="D22" s="100" t="s">
        <v>23</v>
      </c>
      <c r="E22" s="3">
        <f>SUM(G131)</f>
        <v>3000</v>
      </c>
      <c r="F22" s="3">
        <f>SUM(H131)</f>
        <v>0</v>
      </c>
      <c r="G22" s="24">
        <f t="shared" si="3"/>
        <v>3000</v>
      </c>
      <c r="H22" s="25" t="str">
        <f t="shared" si="4"/>
        <v>-</v>
      </c>
      <c r="I22" s="616">
        <f t="shared" si="5"/>
        <v>0</v>
      </c>
    </row>
    <row r="23" spans="1:22" ht="15.75" customHeight="1" thickBot="1" x14ac:dyDescent="0.3">
      <c r="A23" s="86"/>
      <c r="B23" s="811" t="s">
        <v>34</v>
      </c>
      <c r="C23" s="812"/>
      <c r="D23" s="813"/>
      <c r="E23" s="6">
        <f>SUM(E16:E22)</f>
        <v>1998550</v>
      </c>
      <c r="F23" s="6">
        <f>SUM(F16:F22)</f>
        <v>49175</v>
      </c>
      <c r="G23" s="6">
        <f>SUM(G16:G22)</f>
        <v>1949375</v>
      </c>
      <c r="H23" s="6">
        <f>SUM(H16:H22)</f>
        <v>0</v>
      </c>
      <c r="I23" s="617">
        <f t="shared" si="5"/>
        <v>2.4605338870681246</v>
      </c>
    </row>
    <row r="24" spans="1:22" ht="14.25" customHeight="1" thickTop="1" x14ac:dyDescent="0.25">
      <c r="B24" s="102" t="s">
        <v>35</v>
      </c>
      <c r="D24" s="197" t="s">
        <v>36</v>
      </c>
      <c r="E24" s="4"/>
      <c r="F24" s="4"/>
      <c r="G24" s="39"/>
      <c r="H24" s="618"/>
      <c r="I24" s="615"/>
    </row>
    <row r="25" spans="1:22" ht="21.75" customHeight="1" thickBot="1" x14ac:dyDescent="0.3">
      <c r="B25" s="326"/>
      <c r="C25" s="5">
        <v>64</v>
      </c>
      <c r="D25" s="103" t="s">
        <v>84</v>
      </c>
      <c r="E25" s="8">
        <f>SUM(G148)</f>
        <v>409600</v>
      </c>
      <c r="F25" s="8">
        <f>SUM(H148)</f>
        <v>0</v>
      </c>
      <c r="G25" s="8">
        <f>IF(F25-E25&gt;=0,"-",ABS(F25-E25))</f>
        <v>409600</v>
      </c>
      <c r="H25" s="31" t="str">
        <f>IF(F25-E25&lt;=0,"-",F25-E25)</f>
        <v>-</v>
      </c>
      <c r="I25" s="619">
        <f>IF(E25=0,"-",F25*100/E25)</f>
        <v>0</v>
      </c>
    </row>
    <row r="26" spans="1:22" s="84" customFormat="1" ht="16.5" customHeight="1" thickBot="1" x14ac:dyDescent="0.3">
      <c r="B26" s="817" t="s">
        <v>37</v>
      </c>
      <c r="C26" s="817"/>
      <c r="D26" s="817"/>
      <c r="E26" s="6">
        <f>SUM(E25)</f>
        <v>409600</v>
      </c>
      <c r="F26" s="6">
        <f>SUM(F25)</f>
        <v>0</v>
      </c>
      <c r="G26" s="6">
        <f>SUM(G25)</f>
        <v>409600</v>
      </c>
      <c r="H26" s="6">
        <f>SUM(H25)</f>
        <v>0</v>
      </c>
      <c r="I26" s="617">
        <f>IF(E26=0,"-",F26*100/E26)</f>
        <v>0</v>
      </c>
      <c r="J26" s="87"/>
    </row>
    <row r="27" spans="1:22" ht="21" customHeight="1" thickTop="1" x14ac:dyDescent="0.25">
      <c r="B27" s="102" t="s">
        <v>38</v>
      </c>
      <c r="D27" s="197" t="s">
        <v>85</v>
      </c>
      <c r="E27" s="620"/>
      <c r="F27" s="4"/>
      <c r="G27" s="39"/>
      <c r="H27" s="618"/>
      <c r="I27" s="615"/>
    </row>
    <row r="28" spans="1:22" ht="14.25" customHeight="1" thickBot="1" x14ac:dyDescent="0.3">
      <c r="B28" s="323"/>
      <c r="C28" s="5">
        <v>69</v>
      </c>
      <c r="D28" s="104" t="s">
        <v>28</v>
      </c>
      <c r="E28" s="36">
        <f>SUM(G172)</f>
        <v>566129</v>
      </c>
      <c r="F28" s="36">
        <f>SUM(H172)</f>
        <v>0</v>
      </c>
      <c r="G28" s="36">
        <f>IF(F28-E28&gt;=0,"-",ABS(F28-E28))</f>
        <v>566129</v>
      </c>
      <c r="H28" s="27" t="str">
        <f>IF(F28-E28&lt;=0,"-",F28-E28)</f>
        <v>-</v>
      </c>
      <c r="I28" s="619">
        <f>IF(E28=0,"-",F28*100/E28)</f>
        <v>0</v>
      </c>
    </row>
    <row r="29" spans="1:22" s="84" customFormat="1" ht="18" customHeight="1" thickBot="1" x14ac:dyDescent="0.3">
      <c r="A29" s="89"/>
      <c r="B29" s="831" t="s">
        <v>39</v>
      </c>
      <c r="C29" s="831"/>
      <c r="D29" s="831"/>
      <c r="E29" s="43">
        <f>SUM(E28)</f>
        <v>566129</v>
      </c>
      <c r="F29" s="43">
        <f>SUM(F28)</f>
        <v>0</v>
      </c>
      <c r="G29" s="43">
        <f>SUM(G28)</f>
        <v>566129</v>
      </c>
      <c r="H29" s="32">
        <f>SUM(H28)</f>
        <v>0</v>
      </c>
      <c r="I29" s="621">
        <f>IF(E29=0,"-",F29*100/E29)</f>
        <v>0</v>
      </c>
      <c r="J29" s="87"/>
    </row>
    <row r="30" spans="1:22" s="84" customFormat="1" ht="18" customHeight="1" thickBot="1" x14ac:dyDescent="0.3">
      <c r="A30" s="89"/>
      <c r="B30" s="363"/>
      <c r="C30" s="363"/>
      <c r="D30" s="363"/>
      <c r="E30" s="364"/>
      <c r="F30" s="364"/>
      <c r="G30" s="364"/>
      <c r="H30" s="364"/>
      <c r="I30" s="622"/>
      <c r="J30" s="87"/>
    </row>
    <row r="31" spans="1:22" x14ac:dyDescent="0.25">
      <c r="B31" s="238" t="s">
        <v>40</v>
      </c>
      <c r="C31" s="327"/>
      <c r="D31" s="328"/>
      <c r="E31" s="322">
        <f>SUM(E14,E23,E26,E29)</f>
        <v>5879279</v>
      </c>
      <c r="F31" s="322">
        <f>SUM(F14,F23,F26,F29)</f>
        <v>49175</v>
      </c>
      <c r="G31" s="322">
        <f>SUM(G14,G23,G26,G29)</f>
        <v>5830104</v>
      </c>
      <c r="H31" s="322">
        <f>SUM(H14,H23,H26,H29)</f>
        <v>0</v>
      </c>
      <c r="I31" s="623">
        <f>IF(E31=0,"-",F31*100/E31)</f>
        <v>0.83641208386266408</v>
      </c>
    </row>
    <row r="32" spans="1:22" ht="20.25" x14ac:dyDescent="0.25">
      <c r="A32" s="111"/>
      <c r="B32" s="111"/>
      <c r="C32" s="111"/>
      <c r="D32" s="111"/>
      <c r="F32" s="609"/>
      <c r="G32" s="609"/>
      <c r="H32" s="609"/>
      <c r="I32" s="609"/>
      <c r="J32" s="609"/>
      <c r="K32" s="111"/>
    </row>
    <row r="33" spans="1:11" ht="20.25" x14ac:dyDescent="0.25">
      <c r="A33" s="111"/>
      <c r="B33" s="111"/>
      <c r="C33" s="111"/>
      <c r="D33" s="111"/>
      <c r="F33" s="609"/>
      <c r="G33" s="609"/>
      <c r="H33" s="609"/>
      <c r="I33" s="609"/>
      <c r="J33" s="609"/>
      <c r="K33" s="111"/>
    </row>
    <row r="34" spans="1:11" s="561" customFormat="1" ht="20.25" x14ac:dyDescent="0.25">
      <c r="A34" s="560"/>
      <c r="B34" s="560"/>
      <c r="C34" s="560"/>
      <c r="D34" s="560"/>
      <c r="E34" s="624" t="s">
        <v>398</v>
      </c>
      <c r="F34" s="610"/>
      <c r="G34" s="138"/>
      <c r="H34" s="138"/>
      <c r="I34" s="138"/>
      <c r="J34" s="138"/>
      <c r="K34" s="560"/>
    </row>
    <row r="35" spans="1:11" ht="16.5" thickBot="1" x14ac:dyDescent="0.3">
      <c r="F35" s="625"/>
    </row>
    <row r="36" spans="1:11" ht="20.25" customHeight="1" x14ac:dyDescent="0.25">
      <c r="A36" s="848" t="str">
        <f>Budget!B89</f>
        <v>CP</v>
      </c>
      <c r="B36" s="824" t="str">
        <f>Budget!C89</f>
        <v>CD</v>
      </c>
      <c r="C36" s="859" t="str">
        <f>Budget!D89</f>
        <v>SC</v>
      </c>
      <c r="D36" s="859" t="str">
        <f>Budget!E89</f>
        <v>INTITULÉS</v>
      </c>
      <c r="E36" s="864" t="s">
        <v>139</v>
      </c>
      <c r="F36" s="864"/>
      <c r="G36" s="827" t="s">
        <v>10</v>
      </c>
      <c r="H36" s="827"/>
      <c r="I36" s="825" t="s">
        <v>224</v>
      </c>
      <c r="J36" s="826"/>
      <c r="K36" s="846" t="s">
        <v>227</v>
      </c>
    </row>
    <row r="37" spans="1:11" ht="33" customHeight="1" thickBot="1" x14ac:dyDescent="0.3">
      <c r="A37" s="849"/>
      <c r="B37" s="815"/>
      <c r="C37" s="860"/>
      <c r="D37" s="860"/>
      <c r="E37" s="613" t="s">
        <v>198</v>
      </c>
      <c r="F37" s="613" t="s">
        <v>199</v>
      </c>
      <c r="G37" s="626" t="s">
        <v>9</v>
      </c>
      <c r="H37" s="613" t="s">
        <v>200</v>
      </c>
      <c r="I37" s="45" t="s">
        <v>101</v>
      </c>
      <c r="J37" s="614" t="s">
        <v>100</v>
      </c>
      <c r="K37" s="847"/>
    </row>
    <row r="38" spans="1:11" ht="37.5" customHeight="1" thickTop="1" x14ac:dyDescent="0.25">
      <c r="A38" s="95">
        <f>Budget!B90</f>
        <v>60</v>
      </c>
      <c r="B38" s="18"/>
      <c r="C38" s="18"/>
      <c r="D38" s="96" t="str">
        <f>Budget!C90</f>
        <v>ANIMATION PEDAGOGIQUE ET FORMATION</v>
      </c>
      <c r="E38" s="20"/>
      <c r="F38" s="19"/>
      <c r="G38" s="20"/>
      <c r="H38" s="20"/>
      <c r="I38" s="21"/>
      <c r="J38" s="22"/>
      <c r="K38" s="23"/>
    </row>
    <row r="39" spans="1:11" ht="17.25" customHeight="1" x14ac:dyDescent="0.25">
      <c r="A39" s="808"/>
      <c r="B39" s="40">
        <f>Budget!C91</f>
        <v>600</v>
      </c>
      <c r="D39" s="100" t="str">
        <f>Budget!D91</f>
        <v>Animation pédagogique</v>
      </c>
      <c r="E39" s="83">
        <f>'Suivi Dépenses'!E208</f>
        <v>990000</v>
      </c>
      <c r="F39" s="199">
        <f>SUM('Suivi Dépenses'!$G$56)</f>
        <v>0</v>
      </c>
      <c r="G39" s="83">
        <f>SUM(E39:F39)</f>
        <v>990000</v>
      </c>
      <c r="H39" s="83">
        <f>'Suivi Dépenses'!F208</f>
        <v>0</v>
      </c>
      <c r="I39" s="199">
        <f>IF(H39-G39&gt;=0,"-",ABS(H39-G39))</f>
        <v>990000</v>
      </c>
      <c r="J39" s="83" t="str">
        <f>IF(H39-G39&lt;=0,"-",H39-G39)</f>
        <v>-</v>
      </c>
      <c r="K39" s="200">
        <f>IF(G39=0,"-",H39*100/G39)</f>
        <v>0</v>
      </c>
    </row>
    <row r="40" spans="1:11" ht="17.25" customHeight="1" x14ac:dyDescent="0.25">
      <c r="A40" s="809"/>
      <c r="B40" s="803"/>
      <c r="C40" s="40">
        <f>Budget!D92</f>
        <v>6001</v>
      </c>
      <c r="D40" s="103" t="str">
        <f>Budget!E92</f>
        <v>Animation Pédagogigue de Zone (APZ)</v>
      </c>
      <c r="E40" s="3">
        <f>'Suivi Dépenses'!E69</f>
        <v>96000</v>
      </c>
      <c r="F40" s="24">
        <f>SUM('Suivi Dépenses'!$G$56)</f>
        <v>0</v>
      </c>
      <c r="G40" s="3">
        <f>SUM(E40:F40)</f>
        <v>96000</v>
      </c>
      <c r="H40" s="8">
        <f>'Suivi Dépenses'!F69</f>
        <v>0</v>
      </c>
      <c r="I40" s="24">
        <f>IF(H40-G40&gt;=0,"-",ABS(H40-G40))</f>
        <v>96000</v>
      </c>
      <c r="J40" s="3" t="str">
        <f>IF(H40-G40&lt;=0,"-",H40-G40)</f>
        <v>-</v>
      </c>
      <c r="K40" s="200">
        <f>IF(G40=0,"-",H40*100/G40)</f>
        <v>0</v>
      </c>
    </row>
    <row r="41" spans="1:11" ht="17.25" customHeight="1" x14ac:dyDescent="0.25">
      <c r="A41" s="809"/>
      <c r="B41" s="804"/>
      <c r="C41" s="40">
        <f>Budget!D93</f>
        <v>6002</v>
      </c>
      <c r="D41" s="103" t="str">
        <f>Budget!E93</f>
        <v>Primes PP 09 et AE 06: 15 000f x 15 x 2</v>
      </c>
      <c r="E41" s="3">
        <f>'Suivi Dépenses'!E114</f>
        <v>450000</v>
      </c>
      <c r="F41" s="24">
        <f>SUM('Suivi Dépenses'!$G$103)</f>
        <v>0</v>
      </c>
      <c r="G41" s="3">
        <f>SUM(E41:F41)</f>
        <v>450000</v>
      </c>
      <c r="H41" s="8">
        <f>'Suivi Dépenses'!F114</f>
        <v>0</v>
      </c>
      <c r="I41" s="24">
        <f>IF(H41-G41&gt;=0,"-",ABS(H41-G41))</f>
        <v>450000</v>
      </c>
      <c r="J41" s="3" t="str">
        <f>IF(H41-G41&lt;=0,"-",H41-G41)</f>
        <v>-</v>
      </c>
      <c r="K41" s="200">
        <f>IF(G41=0,"-",H41*100/G41)</f>
        <v>0</v>
      </c>
    </row>
    <row r="42" spans="1:11" ht="17.25" customHeight="1" x14ac:dyDescent="0.25">
      <c r="A42" s="809"/>
      <c r="B42" s="804"/>
      <c r="C42" s="40">
        <f>Budget!D94</f>
        <v>6003</v>
      </c>
      <c r="D42" s="103" t="str">
        <f>Budget!E94</f>
        <v>Organisation des travaux dirigés (TD)</v>
      </c>
      <c r="E42" s="3">
        <f>'Suivi Dépenses'!E170</f>
        <v>300000</v>
      </c>
      <c r="F42" s="24">
        <f>SUM('Suivi Dépenses'!$G$149)</f>
        <v>0</v>
      </c>
      <c r="G42" s="3">
        <f t="shared" ref="G42" si="6">SUM(E42:F42)</f>
        <v>300000</v>
      </c>
      <c r="H42" s="8">
        <f>'Suivi Dépenses'!F170</f>
        <v>0</v>
      </c>
      <c r="I42" s="24">
        <f t="shared" ref="I42:I43" si="7">IF(H42-G42&gt;=0,"-",ABS(H42-G42))</f>
        <v>300000</v>
      </c>
      <c r="J42" s="3" t="str">
        <f t="shared" ref="J42:J43" si="8">IF(H42-G42&lt;=0,"-",H42-G42)</f>
        <v>-</v>
      </c>
      <c r="K42" s="200">
        <f t="shared" ref="K42:K43" si="9">IF(G42=0,"-",H42*100/G42)</f>
        <v>0</v>
      </c>
    </row>
    <row r="43" spans="1:11" ht="31.5" customHeight="1" x14ac:dyDescent="0.25">
      <c r="A43" s="809"/>
      <c r="B43" s="805"/>
      <c r="C43" s="40">
        <f>Budget!D95</f>
        <v>6004</v>
      </c>
      <c r="D43" s="103" t="str">
        <f>Budget!E95</f>
        <v>Examens blancs: Secrétariat 16 000f; BEPC 49 000f; BAC 63 000f (NB: All + Esp = un correcteur)</v>
      </c>
      <c r="E43" s="3">
        <f>'Suivi Dépenses'!E207</f>
        <v>144000</v>
      </c>
      <c r="F43" s="24">
        <f>SUM('Suivi Dépenses'!$G$194)</f>
        <v>0</v>
      </c>
      <c r="G43" s="3">
        <f>SUM(E43:F43)</f>
        <v>144000</v>
      </c>
      <c r="H43" s="8">
        <f>'Suivi Dépenses'!F207</f>
        <v>0</v>
      </c>
      <c r="I43" s="24">
        <f t="shared" si="7"/>
        <v>144000</v>
      </c>
      <c r="J43" s="3" t="str">
        <f t="shared" si="8"/>
        <v>-</v>
      </c>
      <c r="K43" s="200">
        <f t="shared" si="9"/>
        <v>0</v>
      </c>
    </row>
    <row r="44" spans="1:11" ht="15" customHeight="1" x14ac:dyDescent="0.25">
      <c r="A44" s="809"/>
      <c r="B44" s="40">
        <f>Budget!C96</f>
        <v>601</v>
      </c>
      <c r="C44" s="40"/>
      <c r="D44" s="100" t="str">
        <f>Budget!D96</f>
        <v>Formation</v>
      </c>
      <c r="E44" s="83">
        <f>'Suivi Dépenses'!E260</f>
        <v>270000</v>
      </c>
      <c r="F44" s="83">
        <f>SUM('Suivi Dépenses'!$G$149)</f>
        <v>0</v>
      </c>
      <c r="G44" s="83">
        <f>SUM(E44:F44)</f>
        <v>270000</v>
      </c>
      <c r="H44" s="83">
        <f>'Suivi Dépenses'!F260</f>
        <v>0</v>
      </c>
      <c r="I44" s="83">
        <f>IF(H44-G44&gt;=0,"-",ABS(H44-G44))</f>
        <v>270000</v>
      </c>
      <c r="J44" s="83" t="str">
        <f>IF(H44-G44&lt;=0,"-",H44-G44)</f>
        <v>-</v>
      </c>
      <c r="K44" s="200">
        <f t="shared" ref="K44:K46" si="10">IF(G44=0,"-",H44*100/G44)</f>
        <v>0</v>
      </c>
    </row>
    <row r="45" spans="1:11" ht="15" customHeight="1" thickBot="1" x14ac:dyDescent="0.3">
      <c r="A45" s="809"/>
      <c r="B45" s="93"/>
      <c r="C45" s="118">
        <f>Budget!D97</f>
        <v>6010</v>
      </c>
      <c r="D45" s="118" t="str">
        <f>Budget!E97</f>
        <v>Formation des personnels</v>
      </c>
      <c r="E45" s="42">
        <f>'Suivi Dépenses'!E259</f>
        <v>270000</v>
      </c>
      <c r="F45" s="29">
        <f>'Suivi Dépenses'!G240</f>
        <v>0</v>
      </c>
      <c r="G45" s="42">
        <f>SUM(E45:F45)</f>
        <v>270000</v>
      </c>
      <c r="H45" s="42">
        <f>'Suivi Dépenses'!F259</f>
        <v>0</v>
      </c>
      <c r="I45" s="29">
        <f>IF(H45-G45&gt;=0,"-",ABS(H45-G45))</f>
        <v>270000</v>
      </c>
      <c r="J45" s="42" t="str">
        <f>IF(H45-G45&lt;=0,"-",H45-G45)</f>
        <v>-</v>
      </c>
      <c r="K45" s="200">
        <f t="shared" si="10"/>
        <v>0</v>
      </c>
    </row>
    <row r="46" spans="1:11" ht="16.5" thickBot="1" x14ac:dyDescent="0.3">
      <c r="A46" s="810"/>
      <c r="B46" s="817" t="str">
        <f>Budget!B98</f>
        <v>TOTAL CP 60</v>
      </c>
      <c r="C46" s="817"/>
      <c r="D46" s="817"/>
      <c r="E46" s="6">
        <f>SUM(E39,E44)</f>
        <v>1260000</v>
      </c>
      <c r="F46" s="50">
        <f>SUM(F39,F44)</f>
        <v>0</v>
      </c>
      <c r="G46" s="6">
        <f>SUM(G39,G44)</f>
        <v>1260000</v>
      </c>
      <c r="H46" s="6">
        <f>SUM(H39,H44)</f>
        <v>0</v>
      </c>
      <c r="I46" s="6">
        <f>SUM(I39,I44)</f>
        <v>1260000</v>
      </c>
      <c r="J46" s="6">
        <f t="shared" ref="J46" si="11">SUM(J39,J44)</f>
        <v>0</v>
      </c>
      <c r="K46" s="203">
        <f t="shared" si="10"/>
        <v>0</v>
      </c>
    </row>
    <row r="47" spans="1:11" ht="30.75" customHeight="1" thickTop="1" x14ac:dyDescent="0.25">
      <c r="A47" s="101">
        <f>Budget!B99</f>
        <v>61</v>
      </c>
      <c r="B47" s="28"/>
      <c r="C47" s="28"/>
      <c r="D47" s="98" t="str">
        <f>Budget!C99</f>
        <v>MATIERES, MATERIELS ET
FOURNITURES CONSOMMEES</v>
      </c>
      <c r="E47" s="4"/>
      <c r="F47" s="38"/>
      <c r="G47" s="4"/>
      <c r="H47" s="4"/>
      <c r="I47" s="29"/>
      <c r="J47" s="618"/>
      <c r="K47" s="204"/>
    </row>
    <row r="48" spans="1:11" ht="15" customHeight="1" x14ac:dyDescent="0.25">
      <c r="A48" s="808"/>
      <c r="B48" s="40">
        <f>Budget!C100</f>
        <v>610</v>
      </c>
      <c r="D48" s="100" t="str">
        <f>Budget!D100</f>
        <v>Matières et fournitures consommées</v>
      </c>
      <c r="E48" s="83">
        <f>'Suivi Dépenses'!E419</f>
        <v>1230000</v>
      </c>
      <c r="F48" s="199">
        <f>SUM('Suivi Dépenses'!$G$286,'Suivi Dépenses'!$G$332,'Suivi Dépenses'!$G$389)</f>
        <v>0</v>
      </c>
      <c r="G48" s="83">
        <f>SUM(E48:F48)</f>
        <v>1230000</v>
      </c>
      <c r="H48" s="83">
        <f>'Suivi Dépenses'!F419</f>
        <v>0</v>
      </c>
      <c r="I48" s="214">
        <f>IF(H48-G48&gt;=0,"-",ABS(H48-G48))</f>
        <v>1230000</v>
      </c>
      <c r="J48" s="195" t="str">
        <f>IF(H48-G48&lt;=0,"-",H48-G48)</f>
        <v>-</v>
      </c>
      <c r="K48" s="200">
        <f>IF(G48=0,"-",H48*100/G48)</f>
        <v>0</v>
      </c>
    </row>
    <row r="49" spans="1:11" ht="15" customHeight="1" x14ac:dyDescent="0.25">
      <c r="A49" s="809"/>
      <c r="B49" s="803"/>
      <c r="C49" s="104">
        <f>Budget!D101</f>
        <v>6100</v>
      </c>
      <c r="D49" s="198" t="str">
        <f>Budget!E101</f>
        <v>Fournitures scolaires</v>
      </c>
      <c r="E49" s="8">
        <f>'Suivi Dépenses'!E301</f>
        <v>630000</v>
      </c>
      <c r="F49" s="26">
        <f>'Suivi Dépenses'!G286</f>
        <v>0</v>
      </c>
      <c r="G49" s="8">
        <f>SUM(E49:F49)</f>
        <v>630000</v>
      </c>
      <c r="H49" s="8">
        <f>'Suivi Dépenses'!F301</f>
        <v>0</v>
      </c>
      <c r="I49" s="26">
        <f>IF(H49-G49&gt;=0,"-",ABS(H49-G49))</f>
        <v>630000</v>
      </c>
      <c r="J49" s="195" t="str">
        <f t="shared" ref="J49:J50" si="12">IF(H49-G49&lt;=0,"-",H49-G49)</f>
        <v>-</v>
      </c>
      <c r="K49" s="200">
        <f t="shared" ref="K49:K59" si="13">IF(G49=0,"-",H49*100/G49)</f>
        <v>0</v>
      </c>
    </row>
    <row r="50" spans="1:11" ht="15" customHeight="1" x14ac:dyDescent="0.25">
      <c r="A50" s="809"/>
      <c r="B50" s="804"/>
      <c r="C50" s="104">
        <f>Budget!D102</f>
        <v>6104</v>
      </c>
      <c r="D50" s="103" t="str">
        <f>Budget!E102</f>
        <v>Produits de laboratoire</v>
      </c>
      <c r="E50" s="8">
        <f>'Suivi Dépenses'!E346</f>
        <v>0</v>
      </c>
      <c r="F50" s="26">
        <f>'Suivi Dépenses'!G332</f>
        <v>0</v>
      </c>
      <c r="G50" s="8">
        <f t="shared" ref="G50" si="14">SUM(E50:F50)</f>
        <v>0</v>
      </c>
      <c r="H50" s="8">
        <f>'Suivi Dépenses'!F346</f>
        <v>0</v>
      </c>
      <c r="I50" s="26" t="str">
        <f t="shared" ref="I50:I51" si="15">IF(H50-G50&gt;=0,"-",ABS(H50-G50))</f>
        <v>-</v>
      </c>
      <c r="J50" s="195" t="str">
        <f t="shared" si="12"/>
        <v>-</v>
      </c>
      <c r="K50" s="200" t="str">
        <f t="shared" si="13"/>
        <v>-</v>
      </c>
    </row>
    <row r="51" spans="1:11" ht="34.5" customHeight="1" x14ac:dyDescent="0.25">
      <c r="A51" s="809"/>
      <c r="B51" s="805"/>
      <c r="C51" s="104">
        <f>Budget!D103</f>
        <v>6109</v>
      </c>
      <c r="D51" s="198" t="str">
        <f>Budget!E103</f>
        <v>Autres matières et fournitures consommées : Services informatique et de reprographie</v>
      </c>
      <c r="E51" s="8">
        <f>'Suivi Dépenses'!E418</f>
        <v>600000</v>
      </c>
      <c r="F51" s="26">
        <f>'Suivi Dépenses'!G389</f>
        <v>0</v>
      </c>
      <c r="G51" s="8">
        <f>SUM(E51:F51)</f>
        <v>600000</v>
      </c>
      <c r="H51" s="8">
        <f>'Suivi Dépenses'!F418</f>
        <v>0</v>
      </c>
      <c r="I51" s="26">
        <f t="shared" si="15"/>
        <v>600000</v>
      </c>
      <c r="J51" s="195" t="str">
        <f>IF(H51-G51&lt;=0,"-",H51-G51)</f>
        <v>-</v>
      </c>
      <c r="K51" s="200">
        <f t="shared" si="13"/>
        <v>0</v>
      </c>
    </row>
    <row r="52" spans="1:11" ht="15" customHeight="1" x14ac:dyDescent="0.25">
      <c r="A52" s="809"/>
      <c r="B52" s="5">
        <f>Budget!C104</f>
        <v>611</v>
      </c>
      <c r="C52" s="40"/>
      <c r="D52" s="104" t="str">
        <f>Budget!D104</f>
        <v>Matières pédagogiques non amortissables</v>
      </c>
      <c r="E52" s="49">
        <f>'Suivi Dépenses'!E751</f>
        <v>395000</v>
      </c>
      <c r="F52" s="214">
        <f>SUM('Suivi Dépenses'!$G$441,'Suivi Dépenses'!$G$487,'Suivi Dépenses'!$G$533,'Suivi Dépenses'!$G$579,'Suivi Dépenses'!$G$634,'Suivi Dépenses'!$G$690,'Suivi Dépenses'!$G$736)</f>
        <v>0</v>
      </c>
      <c r="G52" s="49">
        <f>SUM(E52:F52)</f>
        <v>395000</v>
      </c>
      <c r="H52" s="49">
        <f>'Suivi Dépenses'!F751</f>
        <v>0</v>
      </c>
      <c r="I52" s="214">
        <f>IF(H52-G52&gt;=0,"-",ABS(H52-G52))</f>
        <v>395000</v>
      </c>
      <c r="J52" s="216" t="str">
        <f>IF(H52-G52&lt;=0,"-",H52-G52)</f>
        <v>-</v>
      </c>
      <c r="K52" s="215">
        <f t="shared" si="13"/>
        <v>0</v>
      </c>
    </row>
    <row r="53" spans="1:11" ht="15" customHeight="1" x14ac:dyDescent="0.25">
      <c r="A53" s="809"/>
      <c r="B53" s="803"/>
      <c r="C53" s="100">
        <f>Budget!D105</f>
        <v>6110</v>
      </c>
      <c r="D53" s="100" t="str">
        <f>Budget!E105</f>
        <v>Manuels scolaires</v>
      </c>
      <c r="E53" s="3">
        <f>'Suivi Dépenses'!E454</f>
        <v>0</v>
      </c>
      <c r="F53" s="3">
        <f>'Suivi Dépenses'!G441</f>
        <v>0</v>
      </c>
      <c r="G53" s="3">
        <f>SUM(E53:F53)</f>
        <v>0</v>
      </c>
      <c r="H53" s="3">
        <f>'Suivi Dépenses'!F454</f>
        <v>0</v>
      </c>
      <c r="I53" s="3" t="str">
        <f>IF(H53-G53&gt;=0,"-",ABS(H53-G53))</f>
        <v>-</v>
      </c>
      <c r="J53" s="25" t="str">
        <f>IF(H53-G53&lt;=0,"-",H53-G53)</f>
        <v>-</v>
      </c>
      <c r="K53" s="205" t="str">
        <f t="shared" si="13"/>
        <v>-</v>
      </c>
    </row>
    <row r="54" spans="1:11" ht="15" customHeight="1" x14ac:dyDescent="0.25">
      <c r="A54" s="809"/>
      <c r="B54" s="804"/>
      <c r="C54" s="100">
        <f>Budget!D106</f>
        <v>6112</v>
      </c>
      <c r="D54" s="100" t="str">
        <f>Budget!E106</f>
        <v>Matériel de laboratoire</v>
      </c>
      <c r="E54" s="3">
        <f>'Suivi Dépenses'!E503</f>
        <v>0</v>
      </c>
      <c r="F54" s="3">
        <f>'Suivi Dépenses'!G487</f>
        <v>0</v>
      </c>
      <c r="G54" s="3">
        <f>SUM(E54:F54)</f>
        <v>0</v>
      </c>
      <c r="H54" s="3">
        <f>'Suivi Dépenses'!F503</f>
        <v>0</v>
      </c>
      <c r="I54" s="3" t="str">
        <f t="shared" ref="I54:I59" si="16">IF(H54-G54&gt;=0,"-",ABS(H54-G54))</f>
        <v>-</v>
      </c>
      <c r="J54" s="25" t="str">
        <f t="shared" ref="J54:J59" si="17">IF(H54-G54&lt;=0,"-",H54-G54)</f>
        <v>-</v>
      </c>
      <c r="K54" s="205" t="str">
        <f>IF(G54=0,"-",H54*100/G54)</f>
        <v>-</v>
      </c>
    </row>
    <row r="55" spans="1:11" ht="15" customHeight="1" x14ac:dyDescent="0.25">
      <c r="A55" s="809"/>
      <c r="B55" s="804"/>
      <c r="C55" s="100">
        <f>Budget!D107</f>
        <v>6113</v>
      </c>
      <c r="D55" s="100" t="str">
        <f>Budget!E107</f>
        <v>Matériel de sport</v>
      </c>
      <c r="E55" s="3">
        <f>'Suivi Dépenses'!E547</f>
        <v>0</v>
      </c>
      <c r="F55" s="3">
        <f>'Suivi Dépenses'!G533</f>
        <v>0</v>
      </c>
      <c r="G55" s="3">
        <f>SUM(E55:F55)</f>
        <v>0</v>
      </c>
      <c r="H55" s="3">
        <f>'Suivi Dépenses'!F547</f>
        <v>0</v>
      </c>
      <c r="I55" s="3" t="str">
        <f t="shared" si="16"/>
        <v>-</v>
      </c>
      <c r="J55" s="25" t="str">
        <f t="shared" si="17"/>
        <v>-</v>
      </c>
      <c r="K55" s="205" t="str">
        <f t="shared" si="13"/>
        <v>-</v>
      </c>
    </row>
    <row r="56" spans="1:11" ht="15" customHeight="1" x14ac:dyDescent="0.25">
      <c r="A56" s="809"/>
      <c r="B56" s="804"/>
      <c r="C56" s="100">
        <f>Budget!D108</f>
        <v>6114</v>
      </c>
      <c r="D56" s="100" t="str">
        <f>Budget!E108</f>
        <v>Outillage individuel</v>
      </c>
      <c r="E56" s="3">
        <f>'Suivi Dépenses'!E597</f>
        <v>0</v>
      </c>
      <c r="F56" s="3">
        <f>'Suivi Dépenses'!G579</f>
        <v>0</v>
      </c>
      <c r="G56" s="3">
        <f t="shared" ref="G56:G57" si="18">SUM(E56:F56)</f>
        <v>0</v>
      </c>
      <c r="H56" s="3">
        <f>'Suivi Dépenses'!F597</f>
        <v>0</v>
      </c>
      <c r="I56" s="3"/>
      <c r="J56" s="25"/>
      <c r="K56" s="205"/>
    </row>
    <row r="57" spans="1:11" ht="15" customHeight="1" x14ac:dyDescent="0.25">
      <c r="A57" s="809"/>
      <c r="B57" s="804"/>
      <c r="C57" s="100">
        <f>Budget!D109</f>
        <v>6115</v>
      </c>
      <c r="D57" s="100" t="str">
        <f>Budget!E109</f>
        <v>Documentation pédagogique</v>
      </c>
      <c r="E57" s="3">
        <f>'Suivi Dépenses'!E650</f>
        <v>0</v>
      </c>
      <c r="F57" s="3">
        <f>'Suivi Dépenses'!G634</f>
        <v>0</v>
      </c>
      <c r="G57" s="3">
        <f t="shared" si="18"/>
        <v>0</v>
      </c>
      <c r="H57" s="3">
        <f>'Suivi Dépenses'!F650</f>
        <v>0</v>
      </c>
      <c r="I57" s="3"/>
      <c r="J57" s="25"/>
      <c r="K57" s="205"/>
    </row>
    <row r="58" spans="1:11" ht="15" customHeight="1" x14ac:dyDescent="0.25">
      <c r="A58" s="809"/>
      <c r="B58" s="804"/>
      <c r="C58" s="100">
        <f>Budget!D110</f>
        <v>6117</v>
      </c>
      <c r="D58" s="100" t="str">
        <f>Budget!E110</f>
        <v>Frais de cartes scolaires + photo BEPC</v>
      </c>
      <c r="E58" s="3">
        <f>'Suivi Dépenses'!E703</f>
        <v>395000</v>
      </c>
      <c r="F58" s="3">
        <f>'Suivi Dépenses'!G690</f>
        <v>0</v>
      </c>
      <c r="G58" s="3">
        <f t="shared" ref="G58:G59" si="19">SUM(E58:F58)</f>
        <v>395000</v>
      </c>
      <c r="H58" s="3">
        <f>'Suivi Dépenses'!F703</f>
        <v>0</v>
      </c>
      <c r="I58" s="3">
        <f t="shared" si="16"/>
        <v>395000</v>
      </c>
      <c r="J58" s="25" t="str">
        <f t="shared" si="17"/>
        <v>-</v>
      </c>
      <c r="K58" s="205">
        <f t="shared" si="13"/>
        <v>0</v>
      </c>
    </row>
    <row r="59" spans="1:11" ht="31.5" customHeight="1" thickBot="1" x14ac:dyDescent="0.3">
      <c r="A59" s="809"/>
      <c r="B59" s="818"/>
      <c r="C59" s="100">
        <f>Budget!D111</f>
        <v>6118</v>
      </c>
      <c r="D59" s="99" t="str">
        <f>Budget!E111</f>
        <v>Autre matériel pédagogique non amortissable : Equipement en matériel didactique</v>
      </c>
      <c r="E59" s="3">
        <f>'Suivi Dépenses'!E750</f>
        <v>0</v>
      </c>
      <c r="F59" s="29">
        <f>'Suivi Dépenses'!G736</f>
        <v>0</v>
      </c>
      <c r="G59" s="3">
        <f t="shared" si="19"/>
        <v>0</v>
      </c>
      <c r="H59" s="3">
        <f>'Suivi Dépenses'!F750</f>
        <v>0</v>
      </c>
      <c r="I59" s="3" t="str">
        <f t="shared" si="16"/>
        <v>-</v>
      </c>
      <c r="J59" s="25" t="str">
        <f t="shared" si="17"/>
        <v>-</v>
      </c>
      <c r="K59" s="205" t="str">
        <f t="shared" si="13"/>
        <v>-</v>
      </c>
    </row>
    <row r="60" spans="1:11" ht="16.5" thickBot="1" x14ac:dyDescent="0.3">
      <c r="A60" s="810"/>
      <c r="B60" s="831" t="str">
        <f>Budget!B112</f>
        <v>TOTAL CP 61</v>
      </c>
      <c r="C60" s="831"/>
      <c r="D60" s="831"/>
      <c r="E60" s="32">
        <f>SUM(E48,E52)</f>
        <v>1625000</v>
      </c>
      <c r="F60" s="32">
        <f>SUM(F48,F52)</f>
        <v>0</v>
      </c>
      <c r="G60" s="32">
        <f t="shared" ref="G60:J60" si="20">SUM(G48,G52)</f>
        <v>1625000</v>
      </c>
      <c r="H60" s="32">
        <f>SUM(H48,H52)</f>
        <v>0</v>
      </c>
      <c r="I60" s="32">
        <f t="shared" si="20"/>
        <v>1625000</v>
      </c>
      <c r="J60" s="32">
        <f t="shared" si="20"/>
        <v>0</v>
      </c>
      <c r="K60" s="211">
        <f>IF(G60=0,"-",H60*100/G60)</f>
        <v>0</v>
      </c>
    </row>
    <row r="61" spans="1:11" ht="15" customHeight="1" thickTop="1" x14ac:dyDescent="0.25">
      <c r="A61" s="97">
        <f>Budget!B113</f>
        <v>62</v>
      </c>
      <c r="B61" s="94"/>
      <c r="C61" s="114"/>
      <c r="D61" s="114" t="str">
        <f>Budget!C113</f>
        <v>TRANSPORTS CONSOMMES</v>
      </c>
      <c r="E61" s="33"/>
      <c r="F61" s="34"/>
      <c r="G61" s="33"/>
      <c r="H61" s="33"/>
      <c r="I61" s="34"/>
      <c r="J61" s="35"/>
      <c r="K61" s="206"/>
    </row>
    <row r="62" spans="1:11" ht="15" customHeight="1" x14ac:dyDescent="0.25">
      <c r="A62" s="808"/>
      <c r="B62" s="40">
        <f>Budget!C114</f>
        <v>621</v>
      </c>
      <c r="C62" s="40"/>
      <c r="D62" s="100" t="str">
        <f>Budget!D114</f>
        <v>Frais de mission pour sorties pédagogiques</v>
      </c>
      <c r="E62" s="3">
        <f>'Suivi Dépenses'!E801</f>
        <v>0</v>
      </c>
      <c r="F62" s="3">
        <f>SUM('Suivi Dépenses'!$G$784)</f>
        <v>0</v>
      </c>
      <c r="G62" s="3">
        <f>SUM(E62:F62)</f>
        <v>0</v>
      </c>
      <c r="H62" s="3">
        <f>'Suivi Dépenses'!$F$801</f>
        <v>0</v>
      </c>
      <c r="I62" s="3" t="str">
        <f>IF(H62-G62&gt;=0,"-",ABS(H62-G62))</f>
        <v>-</v>
      </c>
      <c r="J62" s="25" t="str">
        <f>IF(H62-G62&lt;=0,"-",H62-G62)</f>
        <v>-</v>
      </c>
      <c r="K62" s="207" t="str">
        <f>IF(G62=0,"-",H62*100/G62)</f>
        <v>-</v>
      </c>
    </row>
    <row r="63" spans="1:11" ht="15" customHeight="1" x14ac:dyDescent="0.25">
      <c r="A63" s="809"/>
      <c r="B63" s="40">
        <f>Budget!C115</f>
        <v>622</v>
      </c>
      <c r="C63" s="40"/>
      <c r="D63" s="100" t="str">
        <f>Budget!D115</f>
        <v>Frais de déplacement des élèves</v>
      </c>
      <c r="E63" s="3">
        <f>'Suivi Dépenses'!E846</f>
        <v>0</v>
      </c>
      <c r="F63" s="3">
        <f>SUM('Suivi Dépenses'!$G$832)</f>
        <v>0</v>
      </c>
      <c r="G63" s="3">
        <f>SUM(E63:F63)</f>
        <v>0</v>
      </c>
      <c r="H63" s="3">
        <f>'Suivi Dépenses'!$F$846</f>
        <v>0</v>
      </c>
      <c r="I63" s="3" t="str">
        <f t="shared" ref="I63:I65" si="21">IF(H63-G63&gt;=0,"-",ABS(H63-G63))</f>
        <v>-</v>
      </c>
      <c r="J63" s="25" t="str">
        <f t="shared" ref="J63:J65" si="22">IF(H63-G63&lt;=0,"-",H63-G63)</f>
        <v>-</v>
      </c>
      <c r="K63" s="207" t="str">
        <f t="shared" ref="K63:K66" si="23">IF(G63=0,"-",H63*100/G63)</f>
        <v>-</v>
      </c>
    </row>
    <row r="64" spans="1:11" ht="15" customHeight="1" x14ac:dyDescent="0.25">
      <c r="A64" s="809"/>
      <c r="B64" s="40">
        <f>Budget!C116</f>
        <v>623</v>
      </c>
      <c r="C64" s="40"/>
      <c r="D64" s="100" t="str">
        <f>Budget!D116</f>
        <v>Frais de déplacement pour activités sportive et culturelle</v>
      </c>
      <c r="E64" s="3">
        <f>'Suivi Dépenses'!E904</f>
        <v>20000</v>
      </c>
      <c r="F64" s="3">
        <f>SUM('Suivi Dépenses'!$G$889)</f>
        <v>0</v>
      </c>
      <c r="G64" s="3">
        <f>SUM(E64:F64)</f>
        <v>20000</v>
      </c>
      <c r="H64" s="3">
        <f>'Suivi Dépenses'!$F$904</f>
        <v>0</v>
      </c>
      <c r="I64" s="3">
        <f>IF(H64-G64&gt;=0,"-",ABS(H64-G64))</f>
        <v>20000</v>
      </c>
      <c r="J64" s="25" t="str">
        <f t="shared" si="22"/>
        <v>-</v>
      </c>
      <c r="K64" s="207">
        <f t="shared" si="23"/>
        <v>0</v>
      </c>
    </row>
    <row r="65" spans="1:11" ht="15" customHeight="1" thickBot="1" x14ac:dyDescent="0.3">
      <c r="A65" s="809"/>
      <c r="B65" s="40">
        <f>Budget!C117</f>
        <v>629</v>
      </c>
      <c r="D65" s="100" t="str">
        <f>Budget!D117</f>
        <v>Autres transports consommés</v>
      </c>
      <c r="E65" s="3">
        <f>'Suivi Dépenses'!E959</f>
        <v>0</v>
      </c>
      <c r="F65" s="36">
        <f>SUM('Suivi Dépenses'!$G$945)</f>
        <v>0</v>
      </c>
      <c r="G65" s="36">
        <f>SUM(E65:F65)</f>
        <v>0</v>
      </c>
      <c r="H65" s="36">
        <f>'Suivi Dépenses'!$F$959</f>
        <v>0</v>
      </c>
      <c r="I65" s="3" t="str">
        <f t="shared" si="21"/>
        <v>-</v>
      </c>
      <c r="J65" s="25" t="str">
        <f t="shared" si="22"/>
        <v>-</v>
      </c>
      <c r="K65" s="207" t="str">
        <f t="shared" si="23"/>
        <v>-</v>
      </c>
    </row>
    <row r="66" spans="1:11" ht="15" customHeight="1" thickBot="1" x14ac:dyDescent="0.3">
      <c r="A66" s="810"/>
      <c r="B66" s="861" t="s">
        <v>14</v>
      </c>
      <c r="C66" s="862"/>
      <c r="D66" s="863"/>
      <c r="E66" s="6">
        <f>'Suivi Dépenses'!E960</f>
        <v>20000</v>
      </c>
      <c r="F66" s="6">
        <f>SUM(F62:F65)</f>
        <v>0</v>
      </c>
      <c r="G66" s="6">
        <f>SUM(G62:G65)</f>
        <v>20000</v>
      </c>
      <c r="H66" s="6">
        <f>SUM(H62:H65)</f>
        <v>0</v>
      </c>
      <c r="I66" s="6">
        <f t="shared" ref="I66:J66" si="24">SUM(I62:I65)</f>
        <v>20000</v>
      </c>
      <c r="J66" s="6">
        <f t="shared" si="24"/>
        <v>0</v>
      </c>
      <c r="K66" s="211">
        <f t="shared" si="23"/>
        <v>0</v>
      </c>
    </row>
    <row r="67" spans="1:11" ht="15" customHeight="1" thickTop="1" x14ac:dyDescent="0.25">
      <c r="A67" s="97">
        <f>Budget!B119</f>
        <v>63</v>
      </c>
      <c r="B67" s="115"/>
      <c r="C67" s="115"/>
      <c r="D67" s="116" t="str">
        <f>Budget!C119</f>
        <v>AUTRES SERVICES CONSOMMES</v>
      </c>
      <c r="E67" s="33"/>
      <c r="F67" s="33"/>
      <c r="G67" s="33"/>
      <c r="H67" s="33"/>
      <c r="I67" s="33"/>
      <c r="J67" s="35"/>
      <c r="K67" s="209"/>
    </row>
    <row r="68" spans="1:11" ht="15" customHeight="1" x14ac:dyDescent="0.25">
      <c r="A68" s="808"/>
      <c r="B68" s="117">
        <f>Budget!C120</f>
        <v>631</v>
      </c>
      <c r="D68" s="104" t="str">
        <f>Budget!D120</f>
        <v>Entretien et maintenance</v>
      </c>
      <c r="E68" s="8">
        <f>'Suivi Dépenses'!E1123</f>
        <v>0</v>
      </c>
      <c r="F68" s="49">
        <f>SUM('Suivi Dépenses'!$G$1004,'Suivi Dépenses'!$G$1061,'Suivi Dépenses'!$G$1107)</f>
        <v>0</v>
      </c>
      <c r="G68" s="49">
        <f>SUM(E68:F68)</f>
        <v>0</v>
      </c>
      <c r="H68" s="49">
        <f>'Suivi Dépenses'!F1123</f>
        <v>0</v>
      </c>
      <c r="I68" s="49" t="str">
        <f t="shared" ref="I68:I71" si="25">IF(H68-G68&gt;=0,"-",ABS(H68-G68))</f>
        <v>-</v>
      </c>
      <c r="J68" s="216" t="str">
        <f t="shared" ref="J68:J71" si="26">IF(H68-G68&lt;=0,"-",H68-G68)</f>
        <v>-</v>
      </c>
      <c r="K68" s="218" t="str">
        <f>IF(G68=0,"-",H68*100/G68)</f>
        <v>-</v>
      </c>
    </row>
    <row r="69" spans="1:11" ht="15" customHeight="1" x14ac:dyDescent="0.25">
      <c r="A69" s="809"/>
      <c r="B69" s="814"/>
      <c r="C69" s="100">
        <f>Budget!D121</f>
        <v>6312</v>
      </c>
      <c r="D69" s="99" t="str">
        <f>Budget!E121</f>
        <v>Entretien du matériel et mobilier scolaire</v>
      </c>
      <c r="E69" s="3">
        <f>'Suivi Dépenses'!E1018</f>
        <v>0</v>
      </c>
      <c r="F69" s="3">
        <f>'Suivi Dépenses'!G1004</f>
        <v>0</v>
      </c>
      <c r="G69" s="8">
        <f t="shared" ref="G69:G71" si="27">SUM(E69:F69)</f>
        <v>0</v>
      </c>
      <c r="H69" s="3">
        <f>'Suivi Dépenses'!F1018</f>
        <v>0</v>
      </c>
      <c r="I69" s="8" t="str">
        <f t="shared" si="25"/>
        <v>-</v>
      </c>
      <c r="J69" s="27" t="str">
        <f t="shared" si="26"/>
        <v>-</v>
      </c>
      <c r="K69" s="210" t="str">
        <f t="shared" ref="K69:K71" si="28">IF(G69=0,"-",H69*100/G69)</f>
        <v>-</v>
      </c>
    </row>
    <row r="70" spans="1:11" ht="15" customHeight="1" x14ac:dyDescent="0.25">
      <c r="A70" s="809"/>
      <c r="B70" s="865"/>
      <c r="C70" s="100">
        <f>Budget!D122</f>
        <v>6316</v>
      </c>
      <c r="D70" s="99" t="str">
        <f>Budget!E122</f>
        <v>Entretien du matériel de laboratoire</v>
      </c>
      <c r="E70" s="3">
        <f>'Suivi Dépenses'!E1076</f>
        <v>0</v>
      </c>
      <c r="F70" s="3">
        <f>'Suivi Dépenses'!G1061</f>
        <v>0</v>
      </c>
      <c r="G70" s="8">
        <f t="shared" si="27"/>
        <v>0</v>
      </c>
      <c r="H70" s="3">
        <f>'Suivi Dépenses'!F1076</f>
        <v>0</v>
      </c>
      <c r="I70" s="8" t="str">
        <f t="shared" si="25"/>
        <v>-</v>
      </c>
      <c r="J70" s="27" t="str">
        <f t="shared" si="26"/>
        <v>-</v>
      </c>
      <c r="K70" s="210" t="str">
        <f t="shared" si="28"/>
        <v>-</v>
      </c>
    </row>
    <row r="71" spans="1:11" ht="15" customHeight="1" thickBot="1" x14ac:dyDescent="0.3">
      <c r="A71" s="809"/>
      <c r="B71" s="866"/>
      <c r="C71" s="100">
        <f>Budget!D123</f>
        <v>6319</v>
      </c>
      <c r="D71" s="99" t="str">
        <f>Budget!E123</f>
        <v xml:space="preserve">Autres entretiens </v>
      </c>
      <c r="E71" s="3">
        <f>'Suivi Dépenses'!E1122</f>
        <v>0</v>
      </c>
      <c r="F71" s="8">
        <f>'Suivi Dépenses'!G1107</f>
        <v>0</v>
      </c>
      <c r="G71" s="8">
        <f t="shared" si="27"/>
        <v>0</v>
      </c>
      <c r="H71" s="8">
        <f>'Suivi Dépenses'!F1122</f>
        <v>0</v>
      </c>
      <c r="I71" s="8" t="str">
        <f t="shared" si="25"/>
        <v>-</v>
      </c>
      <c r="J71" s="27" t="str">
        <f t="shared" si="26"/>
        <v>-</v>
      </c>
      <c r="K71" s="210" t="str">
        <f t="shared" si="28"/>
        <v>-</v>
      </c>
    </row>
    <row r="72" spans="1:11" ht="15" customHeight="1" thickBot="1" x14ac:dyDescent="0.3">
      <c r="A72" s="810"/>
      <c r="B72" s="861" t="s">
        <v>16</v>
      </c>
      <c r="C72" s="862"/>
      <c r="D72" s="863"/>
      <c r="E72" s="6">
        <f>SUM(E68)</f>
        <v>0</v>
      </c>
      <c r="F72" s="6">
        <f>SUM(F68)</f>
        <v>0</v>
      </c>
      <c r="G72" s="6">
        <f>SUM(G68)</f>
        <v>0</v>
      </c>
      <c r="H72" s="6">
        <f t="shared" ref="H72:J72" si="29">SUM(H68)</f>
        <v>0</v>
      </c>
      <c r="I72" s="50">
        <f t="shared" si="29"/>
        <v>0</v>
      </c>
      <c r="J72" s="50">
        <f t="shared" si="29"/>
        <v>0</v>
      </c>
      <c r="K72" s="211" t="str">
        <f>IF(G72=0,"-",H72*100/G72)</f>
        <v>-</v>
      </c>
    </row>
    <row r="73" spans="1:11" ht="15" customHeight="1" thickTop="1" x14ac:dyDescent="0.25">
      <c r="A73" s="97">
        <f>Budget!B125</f>
        <v>64</v>
      </c>
      <c r="B73" s="37"/>
      <c r="C73" s="37"/>
      <c r="D73" s="116" t="str">
        <f>Budget!C125</f>
        <v>CHARGES ET PERTES DIVERSES</v>
      </c>
      <c r="E73" s="620"/>
      <c r="F73" s="38"/>
      <c r="G73" s="620"/>
      <c r="H73" s="620"/>
      <c r="I73" s="38"/>
      <c r="J73" s="618"/>
      <c r="K73" s="212"/>
    </row>
    <row r="74" spans="1:11" ht="15" customHeight="1" x14ac:dyDescent="0.25">
      <c r="A74" s="808"/>
      <c r="B74" s="28">
        <f>Budget!C126</f>
        <v>643</v>
      </c>
      <c r="C74" s="40"/>
      <c r="D74" s="338" t="str">
        <f>Budget!D126</f>
        <v>Affiliation-enseignement-licences sportives</v>
      </c>
      <c r="E74" s="4">
        <f>'Suivi Dépenses'!E1179</f>
        <v>0</v>
      </c>
      <c r="F74" s="39">
        <f>'Suivi Dépenses'!G1163</f>
        <v>0</v>
      </c>
      <c r="G74" s="3">
        <f t="shared" ref="G74:G75" si="30">SUM(E74:F74)</f>
        <v>0</v>
      </c>
      <c r="H74" s="4">
        <f>'Suivi Dépenses'!F1179</f>
        <v>0</v>
      </c>
      <c r="I74" s="3" t="str">
        <f>IF(H74-G74&gt;=0,"-",ABS(H74-G74))</f>
        <v>-</v>
      </c>
      <c r="J74" s="25" t="str">
        <f t="shared" ref="J74" si="31">IF(H74-G74&lt;=0,"-",H74-G74)</f>
        <v>-</v>
      </c>
      <c r="K74" s="207" t="str">
        <f>IF(G74=0,"-",H74*100/G74)</f>
        <v>-</v>
      </c>
    </row>
    <row r="75" spans="1:11" ht="15" customHeight="1" thickBot="1" x14ac:dyDescent="0.3">
      <c r="A75" s="809"/>
      <c r="B75" s="28">
        <f>Budget!C127</f>
        <v>644</v>
      </c>
      <c r="D75" s="338" t="str">
        <f>Budget!D127</f>
        <v>Distribution de prix</v>
      </c>
      <c r="E75" s="4">
        <f>'Suivi Dépenses'!E1221</f>
        <v>0</v>
      </c>
      <c r="F75" s="39">
        <f>'Suivi Dépenses'!G1209</f>
        <v>0</v>
      </c>
      <c r="G75" s="3">
        <f t="shared" si="30"/>
        <v>0</v>
      </c>
      <c r="H75" s="4">
        <f>'Suivi Dépenses'!F1221</f>
        <v>0</v>
      </c>
      <c r="I75" s="3" t="str">
        <f>IF(H75-G75&gt;=0,"-",ABS(H75-G75))</f>
        <v>-</v>
      </c>
      <c r="J75" s="25" t="str">
        <f>IF(H75-G75&lt;=0,"-",H75-G75)</f>
        <v>-</v>
      </c>
      <c r="K75" s="207" t="str">
        <f>IF(G75=0,"-",H75*100/G75)</f>
        <v>-</v>
      </c>
    </row>
    <row r="76" spans="1:11" ht="15" customHeight="1" thickBot="1" x14ac:dyDescent="0.3">
      <c r="A76" s="810"/>
      <c r="B76" s="817" t="str">
        <f>Budget!B128</f>
        <v>TOTAL CP 64</v>
      </c>
      <c r="C76" s="817"/>
      <c r="D76" s="817"/>
      <c r="E76" s="6">
        <f t="shared" ref="E76:J76" si="32">SUM(E74:E75)</f>
        <v>0</v>
      </c>
      <c r="F76" s="6">
        <f t="shared" si="32"/>
        <v>0</v>
      </c>
      <c r="G76" s="6">
        <f t="shared" si="32"/>
        <v>0</v>
      </c>
      <c r="H76" s="6">
        <f t="shared" si="32"/>
        <v>0</v>
      </c>
      <c r="I76" s="6">
        <f t="shared" si="32"/>
        <v>0</v>
      </c>
      <c r="J76" s="6">
        <f t="shared" si="32"/>
        <v>0</v>
      </c>
      <c r="K76" s="203" t="str">
        <f>IF(G76=0,"-",H76*100/G76)</f>
        <v>-</v>
      </c>
    </row>
    <row r="77" spans="1:11" ht="15" customHeight="1" thickTop="1" x14ac:dyDescent="0.25">
      <c r="A77" s="97">
        <f>Budget!B129</f>
        <v>65</v>
      </c>
      <c r="B77" s="37"/>
      <c r="C77" s="37"/>
      <c r="D77" s="94" t="str">
        <f>Budget!C129</f>
        <v>FRAIS DE PERSONNEL</v>
      </c>
      <c r="E77" s="620"/>
      <c r="F77" s="38"/>
      <c r="G77" s="620"/>
      <c r="H77" s="620"/>
      <c r="I77" s="38"/>
      <c r="J77" s="618"/>
      <c r="K77" s="212"/>
    </row>
    <row r="78" spans="1:11" ht="15" customHeight="1" x14ac:dyDescent="0.25">
      <c r="A78" s="808"/>
      <c r="B78" s="40">
        <f>Budget!C130</f>
        <v>650</v>
      </c>
      <c r="D78" s="100" t="str">
        <f>Budget!D130</f>
        <v>Salaires et appointements</v>
      </c>
      <c r="E78" s="83">
        <f>'Suivi Dépenses'!E1277</f>
        <v>0</v>
      </c>
      <c r="F78" s="83">
        <f>SUM('Suivi Dépenses'!$G$1261)</f>
        <v>0</v>
      </c>
      <c r="G78" s="83">
        <f>SUM(E78:F78)</f>
        <v>0</v>
      </c>
      <c r="H78" s="83">
        <f>'Suivi Dépenses'!F1277</f>
        <v>0</v>
      </c>
      <c r="I78" s="83" t="str">
        <f t="shared" ref="I78:I79" si="33">IF(H78-G78&gt;=0,"-",ABS(H78-G78))</f>
        <v>-</v>
      </c>
      <c r="J78" s="195" t="str">
        <f t="shared" ref="J78:J79" si="34">IF(H78-G78&lt;=0,"-",H78-G78)</f>
        <v>-</v>
      </c>
      <c r="K78" s="215" t="str">
        <f>IF(G78=0,"-",H78*100/G78)</f>
        <v>-</v>
      </c>
    </row>
    <row r="79" spans="1:11" ht="17.25" customHeight="1" thickBot="1" x14ac:dyDescent="0.3">
      <c r="A79" s="809"/>
      <c r="B79" s="5"/>
      <c r="C79" s="100">
        <f>Budget!D131</f>
        <v>0</v>
      </c>
      <c r="D79" s="99">
        <f>Budget!E131</f>
        <v>0</v>
      </c>
      <c r="E79" s="3">
        <f>'Suivi Dépenses'!E1276</f>
        <v>0</v>
      </c>
      <c r="F79" s="3">
        <f>'Suivi Dépenses'!G1261</f>
        <v>0</v>
      </c>
      <c r="G79" s="3">
        <f t="shared" ref="G79" si="35">SUM(E79:F79)</f>
        <v>0</v>
      </c>
      <c r="H79" s="3">
        <f>'Suivi Dépenses'!F1276</f>
        <v>0</v>
      </c>
      <c r="I79" s="3" t="str">
        <f t="shared" si="33"/>
        <v>-</v>
      </c>
      <c r="J79" s="25" t="str">
        <f t="shared" si="34"/>
        <v>-</v>
      </c>
      <c r="K79" s="205" t="str">
        <f t="shared" ref="K79" si="36">IF(G79=0,"-",H79*100/G79)</f>
        <v>-</v>
      </c>
    </row>
    <row r="80" spans="1:11" s="84" customFormat="1" ht="15" customHeight="1" thickBot="1" x14ac:dyDescent="0.3">
      <c r="A80" s="810"/>
      <c r="B80" s="817" t="s">
        <v>19</v>
      </c>
      <c r="C80" s="817"/>
      <c r="D80" s="817"/>
      <c r="E80" s="6">
        <f t="shared" ref="E80:J80" si="37">SUM(E78)</f>
        <v>0</v>
      </c>
      <c r="F80" s="6">
        <f t="shared" si="37"/>
        <v>0</v>
      </c>
      <c r="G80" s="6">
        <f t="shared" si="37"/>
        <v>0</v>
      </c>
      <c r="H80" s="6">
        <f t="shared" si="37"/>
        <v>0</v>
      </c>
      <c r="I80" s="6">
        <f t="shared" si="37"/>
        <v>0</v>
      </c>
      <c r="J80" s="6">
        <f t="shared" si="37"/>
        <v>0</v>
      </c>
      <c r="K80" s="220" t="str">
        <f>IF(G80=0,"-",H80*100/G80)</f>
        <v>-</v>
      </c>
    </row>
    <row r="81" spans="1:11" ht="15" customHeight="1" thickTop="1" thickBot="1" x14ac:dyDescent="0.3">
      <c r="A81" s="806" t="str">
        <f>Budget!B133</f>
        <v>TOTAL CHAPITRE A</v>
      </c>
      <c r="B81" s="807"/>
      <c r="C81" s="807"/>
      <c r="D81" s="807"/>
      <c r="E81" s="44">
        <f t="shared" ref="E81:J81" si="38">SUM(E46,E60,E66,E72,E76,E80)</f>
        <v>2905000</v>
      </c>
      <c r="F81" s="44">
        <f t="shared" si="38"/>
        <v>0</v>
      </c>
      <c r="G81" s="44">
        <f t="shared" si="38"/>
        <v>2905000</v>
      </c>
      <c r="H81" s="44">
        <f t="shared" si="38"/>
        <v>0</v>
      </c>
      <c r="I81" s="44">
        <f t="shared" si="38"/>
        <v>2905000</v>
      </c>
      <c r="J81" s="44">
        <f t="shared" si="38"/>
        <v>0</v>
      </c>
      <c r="K81" s="213">
        <f>IF(G81=0,"-",H81*100/G81)</f>
        <v>0</v>
      </c>
    </row>
    <row r="82" spans="1:11" ht="16.5" thickTop="1" x14ac:dyDescent="0.25">
      <c r="F82" s="627"/>
      <c r="J82" s="46"/>
      <c r="K82" s="106"/>
    </row>
    <row r="83" spans="1:11" x14ac:dyDescent="0.25">
      <c r="F83" s="91"/>
      <c r="J83" s="46"/>
      <c r="K83" s="106"/>
    </row>
    <row r="84" spans="1:11" x14ac:dyDescent="0.25">
      <c r="F84" s="91"/>
      <c r="J84" s="46"/>
      <c r="K84" s="106"/>
    </row>
    <row r="85" spans="1:11" x14ac:dyDescent="0.25">
      <c r="F85" s="91"/>
      <c r="J85" s="46"/>
      <c r="K85" s="106"/>
    </row>
    <row r="86" spans="1:11" s="561" customFormat="1" ht="20.25" x14ac:dyDescent="0.25">
      <c r="A86" s="560"/>
      <c r="B86" s="560"/>
      <c r="C86" s="560"/>
      <c r="D86" s="565" t="s">
        <v>399</v>
      </c>
      <c r="E86" s="610"/>
      <c r="F86" s="610"/>
      <c r="G86" s="138"/>
      <c r="H86" s="138"/>
      <c r="I86" s="138"/>
      <c r="J86" s="138"/>
      <c r="K86" s="560"/>
    </row>
    <row r="87" spans="1:11" ht="16.5" thickBot="1" x14ac:dyDescent="0.3">
      <c r="J87" s="46"/>
      <c r="K87" s="85"/>
    </row>
    <row r="88" spans="1:11" x14ac:dyDescent="0.25">
      <c r="A88" s="848" t="str">
        <f>Budget!B142</f>
        <v>CP</v>
      </c>
      <c r="B88" s="824" t="str">
        <f>Budget!C142</f>
        <v>CD</v>
      </c>
      <c r="C88" s="859" t="str">
        <f>Budget!D142</f>
        <v>SC</v>
      </c>
      <c r="D88" s="850" t="str">
        <f>Budget!E142</f>
        <v>INTITULÉS</v>
      </c>
      <c r="E88" s="857" t="s">
        <v>139</v>
      </c>
      <c r="F88" s="858"/>
      <c r="G88" s="827" t="s">
        <v>10</v>
      </c>
      <c r="H88" s="827"/>
      <c r="I88" s="825" t="s">
        <v>224</v>
      </c>
      <c r="J88" s="826"/>
      <c r="K88" s="846" t="s">
        <v>227</v>
      </c>
    </row>
    <row r="89" spans="1:11" ht="32.25" thickBot="1" x14ac:dyDescent="0.3">
      <c r="A89" s="849"/>
      <c r="B89" s="815"/>
      <c r="C89" s="860"/>
      <c r="D89" s="816"/>
      <c r="E89" s="613" t="s">
        <v>198</v>
      </c>
      <c r="F89" s="613" t="s">
        <v>202</v>
      </c>
      <c r="G89" s="626" t="s">
        <v>9</v>
      </c>
      <c r="H89" s="613" t="s">
        <v>200</v>
      </c>
      <c r="I89" s="45" t="s">
        <v>101</v>
      </c>
      <c r="J89" s="614" t="s">
        <v>100</v>
      </c>
      <c r="K89" s="847"/>
    </row>
    <row r="90" spans="1:11" ht="32.25" thickTop="1" x14ac:dyDescent="0.25">
      <c r="A90" s="120">
        <f>Budget!B143</f>
        <v>61</v>
      </c>
      <c r="B90" s="28"/>
      <c r="C90" s="28"/>
      <c r="D90" s="98" t="str">
        <f>Budget!C143</f>
        <v>MATIERES, MATERIELS ET
FOURNITURES CONSOMMEES</v>
      </c>
      <c r="E90" s="4"/>
      <c r="F90" s="21"/>
      <c r="G90" s="4"/>
      <c r="H90" s="4"/>
      <c r="I90" s="39"/>
      <c r="J90" s="22"/>
      <c r="K90" s="30"/>
    </row>
    <row r="91" spans="1:11" x14ac:dyDescent="0.25">
      <c r="A91" s="808"/>
      <c r="B91" s="40">
        <f>Budget!C144</f>
        <v>610</v>
      </c>
      <c r="D91" s="100" t="str">
        <f>Budget!D144</f>
        <v>Matières et fournitures consommées</v>
      </c>
      <c r="E91" s="83">
        <f>Budget!G144</f>
        <v>617750</v>
      </c>
      <c r="F91" s="83">
        <f>SUM('Suivi Dépenses'!$G$1373,'Suivi Dépenses'!$G$1430,'Suivi Dépenses'!$G$1487,'Suivi Dépenses'!$G$1533,'Suivi Dépenses'!$G$1590)</f>
        <v>0</v>
      </c>
      <c r="G91" s="83">
        <f>SUM(E91:F91)</f>
        <v>617750</v>
      </c>
      <c r="H91" s="83">
        <f>'Suivi Dépenses'!F1549</f>
        <v>39275</v>
      </c>
      <c r="I91" s="83">
        <f>IF(H91-G91&gt;=0,"-",ABS(H91-G91))</f>
        <v>578475</v>
      </c>
      <c r="J91" s="195" t="str">
        <f>IF(H91-G91&lt;=0,"-",H91-G91)</f>
        <v>-</v>
      </c>
      <c r="K91" s="217">
        <f>IF(G91=0,"-",H91*100/G91)</f>
        <v>6.3577498988263859</v>
      </c>
    </row>
    <row r="92" spans="1:11" ht="32.25" customHeight="1" x14ac:dyDescent="0.25">
      <c r="A92" s="809"/>
      <c r="B92" s="803"/>
      <c r="C92" s="100">
        <f>Budget!D145</f>
        <v>6101</v>
      </c>
      <c r="D92" s="99" t="str">
        <f>Budget!E145</f>
        <v>Fournitures administratives (imprimés techniques, fournitures de matériel technique)</v>
      </c>
      <c r="E92" s="3">
        <f>'Suivi Dépenses'!E1332</f>
        <v>291000</v>
      </c>
      <c r="F92" s="3">
        <f>'Suivi Dépenses'!G1317</f>
        <v>0</v>
      </c>
      <c r="G92" s="3">
        <f>SUM(E92:F92)</f>
        <v>291000</v>
      </c>
      <c r="H92" s="3">
        <f>'Suivi Dépenses'!F1332</f>
        <v>0</v>
      </c>
      <c r="I92" s="3">
        <f>IF(H92-G92&gt;=0,"-",ABS(H92-G92))</f>
        <v>291000</v>
      </c>
      <c r="J92" s="25" t="str">
        <f>IF(H92-G92&lt;=0,"-",H92-G92)</f>
        <v>-</v>
      </c>
      <c r="K92" s="217">
        <f t="shared" ref="K92:K96" si="39">IF(G92=0,"-",H92*100/G92)</f>
        <v>0</v>
      </c>
    </row>
    <row r="93" spans="1:11" x14ac:dyDescent="0.25">
      <c r="A93" s="809"/>
      <c r="B93" s="804"/>
      <c r="C93" s="100">
        <f>Budget!D146</f>
        <v>6103</v>
      </c>
      <c r="D93" s="99" t="s">
        <v>237</v>
      </c>
      <c r="E93" s="3">
        <f>'Suivi Dépenses'!E1386</f>
        <v>76750</v>
      </c>
      <c r="F93" s="3">
        <f>'Suivi Dépenses'!G1373</f>
        <v>0</v>
      </c>
      <c r="G93" s="3">
        <f t="shared" ref="G93:G96" si="40">SUM(E93:F93)</f>
        <v>76750</v>
      </c>
      <c r="H93" s="3">
        <f>'Suivi Dépenses'!F1386</f>
        <v>0</v>
      </c>
      <c r="I93" s="3">
        <f t="shared" ref="I93:I96" si="41">IF(H93-G93&gt;=0,"-",ABS(H93-G93))</f>
        <v>76750</v>
      </c>
      <c r="J93" s="25" t="str">
        <f t="shared" ref="J93:J96" si="42">IF(H93-G93&lt;=0,"-",H93-G93)</f>
        <v>-</v>
      </c>
      <c r="K93" s="217">
        <f t="shared" si="39"/>
        <v>0</v>
      </c>
    </row>
    <row r="94" spans="1:11" ht="31.5" x14ac:dyDescent="0.25">
      <c r="A94" s="809"/>
      <c r="B94" s="804"/>
      <c r="C94" s="100">
        <f>Budget!D147</f>
        <v>6105</v>
      </c>
      <c r="D94" s="99" t="str">
        <f>Budget!E147</f>
        <v>Infirmerie et produits pharmaceutiques ; petits matériels d’infirmerie</v>
      </c>
      <c r="E94" s="3">
        <f>'Suivi Dépenses'!E1443</f>
        <v>0</v>
      </c>
      <c r="F94" s="3">
        <f>'Suivi Dépenses'!G1430</f>
        <v>0</v>
      </c>
      <c r="G94" s="3">
        <f t="shared" si="40"/>
        <v>0</v>
      </c>
      <c r="H94" s="3">
        <f>'Suivi Dépenses'!F1443</f>
        <v>0</v>
      </c>
      <c r="I94" s="3" t="str">
        <f t="shared" si="41"/>
        <v>-</v>
      </c>
      <c r="J94" s="25" t="str">
        <f t="shared" si="42"/>
        <v>-</v>
      </c>
      <c r="K94" s="217" t="str">
        <f t="shared" si="39"/>
        <v>-</v>
      </c>
    </row>
    <row r="95" spans="1:11" ht="15" customHeight="1" x14ac:dyDescent="0.25">
      <c r="A95" s="809"/>
      <c r="B95" s="804"/>
      <c r="C95" s="100">
        <f>Budget!D148</f>
        <v>6107</v>
      </c>
      <c r="D95" s="99" t="str">
        <f>Budget!E148</f>
        <v>Electricité et eau</v>
      </c>
      <c r="E95" s="3">
        <f>'Suivi Dépenses'!E1511</f>
        <v>250000</v>
      </c>
      <c r="F95" s="3">
        <f>'Suivi Dépenses'!G1487</f>
        <v>0</v>
      </c>
      <c r="G95" s="3">
        <f t="shared" si="40"/>
        <v>250000</v>
      </c>
      <c r="H95" s="3">
        <f>'Suivi Dépenses'!F1511</f>
        <v>39275</v>
      </c>
      <c r="I95" s="3">
        <f t="shared" si="41"/>
        <v>210725</v>
      </c>
      <c r="J95" s="25" t="str">
        <f t="shared" si="42"/>
        <v>-</v>
      </c>
      <c r="K95" s="217">
        <f t="shared" si="39"/>
        <v>15.71</v>
      </c>
    </row>
    <row r="96" spans="1:11" ht="15" customHeight="1" thickBot="1" x14ac:dyDescent="0.3">
      <c r="A96" s="809"/>
      <c r="B96" s="818"/>
      <c r="C96" s="100">
        <f>Budget!D149</f>
        <v>6109</v>
      </c>
      <c r="D96" s="99" t="str">
        <f>Budget!E149</f>
        <v>Autre matériels et fournitures consommés</v>
      </c>
      <c r="E96" s="3">
        <f>'Suivi Dépenses'!E1548</f>
        <v>0</v>
      </c>
      <c r="F96" s="29">
        <f>'Suivi Dépenses'!G1533</f>
        <v>0</v>
      </c>
      <c r="G96" s="3">
        <f t="shared" si="40"/>
        <v>0</v>
      </c>
      <c r="H96" s="42">
        <f>'Suivi Dépenses'!F1548</f>
        <v>0</v>
      </c>
      <c r="I96" s="3" t="str">
        <f t="shared" si="41"/>
        <v>-</v>
      </c>
      <c r="J96" s="25" t="str">
        <f t="shared" si="42"/>
        <v>-</v>
      </c>
      <c r="K96" s="225" t="str">
        <f t="shared" si="39"/>
        <v>-</v>
      </c>
    </row>
    <row r="97" spans="1:11" ht="16.5" thickBot="1" x14ac:dyDescent="0.3">
      <c r="A97" s="810"/>
      <c r="B97" s="817" t="str">
        <f>Budget!B150</f>
        <v>TOTAL CP 61</v>
      </c>
      <c r="C97" s="817"/>
      <c r="D97" s="817"/>
      <c r="E97" s="6">
        <f>SUM(E91)</f>
        <v>617750</v>
      </c>
      <c r="F97" s="6">
        <f t="shared" ref="F97" si="43">SUM(F91)</f>
        <v>0</v>
      </c>
      <c r="G97" s="6">
        <f>SUM(G91)</f>
        <v>617750</v>
      </c>
      <c r="H97" s="6">
        <f t="shared" ref="H97" si="44">SUM(H91)</f>
        <v>39275</v>
      </c>
      <c r="I97" s="6">
        <f>SUM(I91)</f>
        <v>578475</v>
      </c>
      <c r="J97" s="6">
        <f>SUM(J91)</f>
        <v>0</v>
      </c>
      <c r="K97" s="203">
        <f>IF(G97=0,"-",H97*100/G97)</f>
        <v>6.3577498988263859</v>
      </c>
    </row>
    <row r="98" spans="1:11" ht="16.5" thickTop="1" x14ac:dyDescent="0.25">
      <c r="A98" s="97">
        <f>Budget!B151</f>
        <v>62</v>
      </c>
      <c r="B98" s="37"/>
      <c r="C98" s="37"/>
      <c r="D98" s="94" t="str">
        <f>Budget!C155</f>
        <v>AUTRES SERVICES CONSOMMES</v>
      </c>
      <c r="E98" s="620"/>
      <c r="F98" s="38"/>
      <c r="G98" s="620"/>
      <c r="H98" s="620"/>
      <c r="I98" s="38"/>
      <c r="J98" s="628"/>
      <c r="K98" s="212"/>
    </row>
    <row r="99" spans="1:11" x14ac:dyDescent="0.25">
      <c r="A99" s="808"/>
      <c r="B99" s="40">
        <f>Budget!C152</f>
        <v>620</v>
      </c>
      <c r="C99" s="40"/>
      <c r="D99" s="100" t="str">
        <f>Budget!D152</f>
        <v>Frais de mission</v>
      </c>
      <c r="E99" s="3">
        <f>'Suivi Dépenses'!E1614</f>
        <v>180000</v>
      </c>
      <c r="F99" s="26">
        <f>'Suivi Dépenses'!G1590</f>
        <v>0</v>
      </c>
      <c r="G99" s="8">
        <f>SUM(E99:F99)</f>
        <v>180000</v>
      </c>
      <c r="H99" s="8">
        <f>'Suivi Dépenses'!F1614</f>
        <v>0</v>
      </c>
      <c r="I99" s="26">
        <f>IF(H99-G99&gt;=0,"-",ABS(H99-G99))</f>
        <v>180000</v>
      </c>
      <c r="J99" s="25" t="str">
        <f>IF(H99-G99&lt;=0,"-",H99-G99)</f>
        <v>-</v>
      </c>
      <c r="K99" s="201">
        <f>IF(G99=0,"-",H99*100/G99)</f>
        <v>0</v>
      </c>
    </row>
    <row r="100" spans="1:11" ht="16.5" thickBot="1" x14ac:dyDescent="0.3">
      <c r="A100" s="809"/>
      <c r="B100" s="40">
        <f>Budget!C153</f>
        <v>629</v>
      </c>
      <c r="D100" s="100" t="str">
        <f>Budget!D153</f>
        <v>Autres transports consommés</v>
      </c>
      <c r="E100" s="3">
        <f>'Suivi Dépenses'!E1663</f>
        <v>0</v>
      </c>
      <c r="F100" s="36">
        <f>'Suivi Dépenses'!G1643</f>
        <v>0</v>
      </c>
      <c r="G100" s="8">
        <f>SUM(E100:F100)</f>
        <v>0</v>
      </c>
      <c r="H100" s="36">
        <f>'Suivi Dépenses'!F1663</f>
        <v>0</v>
      </c>
      <c r="I100" s="26" t="str">
        <f>IF(H100-G100&gt;=0,"-",ABS(H100-G100))</f>
        <v>-</v>
      </c>
      <c r="J100" s="25" t="str">
        <f>IF(H100-G100&lt;=0,"-",H100-G100)</f>
        <v>-</v>
      </c>
      <c r="K100" s="201" t="str">
        <f>IF(G100=0,"-",H100*100/G100)</f>
        <v>-</v>
      </c>
    </row>
    <row r="101" spans="1:11" ht="16.5" thickBot="1" x14ac:dyDescent="0.3">
      <c r="A101" s="810"/>
      <c r="B101" s="817" t="str">
        <f>Budget!B154</f>
        <v>TOTAL CP 62</v>
      </c>
      <c r="C101" s="817"/>
      <c r="D101" s="817"/>
      <c r="E101" s="6">
        <f>SUM(E99:E100)</f>
        <v>180000</v>
      </c>
      <c r="F101" s="6">
        <f t="shared" ref="F101:J101" si="45">SUM(F99:F100)</f>
        <v>0</v>
      </c>
      <c r="G101" s="6">
        <f t="shared" si="45"/>
        <v>180000</v>
      </c>
      <c r="H101" s="6">
        <f t="shared" si="45"/>
        <v>0</v>
      </c>
      <c r="I101" s="6">
        <f>SUM(I99:I100)</f>
        <v>180000</v>
      </c>
      <c r="J101" s="6">
        <f t="shared" si="45"/>
        <v>0</v>
      </c>
      <c r="K101" s="203">
        <f>IF(G101=0,"-",H101*100/G101)</f>
        <v>0</v>
      </c>
    </row>
    <row r="102" spans="1:11" ht="15" customHeight="1" thickTop="1" x14ac:dyDescent="0.25">
      <c r="A102" s="97">
        <f>Budget!B155</f>
        <v>63</v>
      </c>
      <c r="B102" s="37"/>
      <c r="C102" s="37"/>
      <c r="D102" s="116" t="str">
        <f>Budget!C155</f>
        <v>AUTRES SERVICES CONSOMMES</v>
      </c>
      <c r="E102" s="620"/>
      <c r="F102" s="38"/>
      <c r="G102" s="620"/>
      <c r="H102" s="620"/>
      <c r="I102" s="39"/>
      <c r="J102" s="628"/>
      <c r="K102" s="212"/>
    </row>
    <row r="103" spans="1:11" x14ac:dyDescent="0.25">
      <c r="A103" s="808"/>
      <c r="B103" s="93">
        <f>Budget!C156</f>
        <v>631</v>
      </c>
      <c r="D103" s="118" t="str">
        <f>Budget!D156</f>
        <v>Entretien et maintenance</v>
      </c>
      <c r="E103" s="43">
        <f>'Suivi Dépenses'!E1810</f>
        <v>0</v>
      </c>
      <c r="F103" s="214">
        <f>SUM('Suivi Dépenses'!$G$1698,'Suivi Dépenses'!$G$1744,'Suivi Dépenses'!$G$1790)</f>
        <v>0</v>
      </c>
      <c r="G103" s="49">
        <f>SUM(E103:F103)</f>
        <v>0</v>
      </c>
      <c r="H103" s="43">
        <f>'Suivi Dépenses'!F1810</f>
        <v>0</v>
      </c>
      <c r="I103" s="49" t="str">
        <f>IF(H103-G103&gt;=0,"-",ABS(H103-G103))</f>
        <v>-</v>
      </c>
      <c r="J103" s="216" t="str">
        <f>IF(H103-G103&lt;=0,"-",H103-G103)</f>
        <v>-</v>
      </c>
      <c r="K103" s="215" t="str">
        <f>IF(G103=0,"-",H103*100/G103)</f>
        <v>-</v>
      </c>
    </row>
    <row r="104" spans="1:11" x14ac:dyDescent="0.25">
      <c r="A104" s="809"/>
      <c r="B104" s="801"/>
      <c r="C104" s="100">
        <f>Budget!D157</f>
        <v>6311</v>
      </c>
      <c r="D104" s="99" t="str">
        <f>Budget!E157</f>
        <v>Entretien et réparation des bâtiments</v>
      </c>
      <c r="E104" s="3">
        <f>'Suivi Dépenses'!E1714</f>
        <v>0</v>
      </c>
      <c r="F104" s="3">
        <f>'Suivi Dépenses'!G1698</f>
        <v>0</v>
      </c>
      <c r="G104" s="3">
        <f t="shared" ref="G104:G106" si="46">SUM(E104:F104)</f>
        <v>0</v>
      </c>
      <c r="H104" s="3">
        <f>'Suivi Dépenses'!F1714</f>
        <v>0</v>
      </c>
      <c r="I104" s="3" t="str">
        <f t="shared" ref="I104:I106" si="47">IF(H104-G104&gt;=0,"-",ABS(H104-G104))</f>
        <v>-</v>
      </c>
      <c r="J104" s="25" t="str">
        <f t="shared" ref="J104:J106" si="48">IF(H104-G104&lt;=0,"-",H104-G104)</f>
        <v>-</v>
      </c>
      <c r="K104" s="205" t="str">
        <f t="shared" ref="K104:K106" si="49">IF(G104=0,"-",H104*100/G104)</f>
        <v>-</v>
      </c>
    </row>
    <row r="105" spans="1:11" ht="31.5" x14ac:dyDescent="0.25">
      <c r="A105" s="809"/>
      <c r="B105" s="801"/>
      <c r="C105" s="100">
        <f>Budget!D158</f>
        <v>6313</v>
      </c>
      <c r="D105" s="99" t="str">
        <f>Budget!E158</f>
        <v>Entretien et réparation du mobilier et matériel non pédagogique</v>
      </c>
      <c r="E105" s="3">
        <f>'Suivi Dépenses'!E1759</f>
        <v>0</v>
      </c>
      <c r="F105" s="3">
        <f>'Suivi Dépenses'!G1744</f>
        <v>0</v>
      </c>
      <c r="G105" s="3">
        <f t="shared" si="46"/>
        <v>0</v>
      </c>
      <c r="H105" s="3">
        <f>'Suivi Dépenses'!F1759</f>
        <v>0</v>
      </c>
      <c r="I105" s="3" t="str">
        <f t="shared" si="47"/>
        <v>-</v>
      </c>
      <c r="J105" s="25" t="str">
        <f t="shared" si="48"/>
        <v>-</v>
      </c>
      <c r="K105" s="205" t="str">
        <f t="shared" si="49"/>
        <v>-</v>
      </c>
    </row>
    <row r="106" spans="1:11" x14ac:dyDescent="0.25">
      <c r="A106" s="809"/>
      <c r="B106" s="801"/>
      <c r="C106" s="100">
        <f>Budget!D159</f>
        <v>6319</v>
      </c>
      <c r="D106" s="99" t="str">
        <f>Budget!E159</f>
        <v>Autres entretiens (Espaces)</v>
      </c>
      <c r="E106" s="3">
        <f>'Suivi Dépenses'!E1809</f>
        <v>0</v>
      </c>
      <c r="F106" s="3">
        <f>'Suivi Dépenses'!G1790</f>
        <v>0</v>
      </c>
      <c r="G106" s="3">
        <f t="shared" si="46"/>
        <v>0</v>
      </c>
      <c r="H106" s="3">
        <f>'Suivi Dépenses'!F1809</f>
        <v>0</v>
      </c>
      <c r="I106" s="3" t="str">
        <f t="shared" si="47"/>
        <v>-</v>
      </c>
      <c r="J106" s="25" t="str">
        <f t="shared" si="48"/>
        <v>-</v>
      </c>
      <c r="K106" s="205" t="str">
        <f t="shared" si="49"/>
        <v>-</v>
      </c>
    </row>
    <row r="107" spans="1:11" x14ac:dyDescent="0.25">
      <c r="A107" s="809"/>
      <c r="B107" s="93">
        <f>Budget!C160</f>
        <v>638</v>
      </c>
      <c r="D107" s="118" t="str">
        <f>Budget!D160</f>
        <v>Autres services extérieurs</v>
      </c>
      <c r="E107" s="43">
        <f>'Suivi Dépenses'!E2000</f>
        <v>448800</v>
      </c>
      <c r="F107" s="143">
        <f>SUM('Suivi Dépenses'!$G$1836,'Suivi Dépenses'!$G$1882,'Suivi Dépenses'!$G$1937,'Suivi Dépenses'!$G$1983)</f>
        <v>0</v>
      </c>
      <c r="G107" s="43">
        <f>SUM(E107:F107)</f>
        <v>448800</v>
      </c>
      <c r="H107" s="43">
        <f>'Suivi Dépenses'!F2000</f>
        <v>9900</v>
      </c>
      <c r="I107" s="43">
        <f>IF(H107-G107&gt;=0,"-",ABS(H107-G107))</f>
        <v>438900</v>
      </c>
      <c r="J107" s="144" t="str">
        <f>IF(H107-G107&lt;=0,"-",H107-G107)</f>
        <v>-</v>
      </c>
      <c r="K107" s="215">
        <f>IF(G107=0,"-",H107*100/G107)</f>
        <v>2.2058823529411766</v>
      </c>
    </row>
    <row r="108" spans="1:11" x14ac:dyDescent="0.25">
      <c r="A108" s="809"/>
      <c r="B108" s="801"/>
      <c r="C108" s="100">
        <f>Budget!D161</f>
        <v>6380</v>
      </c>
      <c r="D108" s="99" t="str">
        <f>Budget!E161</f>
        <v>Internet; Boîte postale</v>
      </c>
      <c r="E108" s="3">
        <f>'Suivi Dépenses'!E1864</f>
        <v>118800</v>
      </c>
      <c r="F108" s="3">
        <f>'Suivi Dépenses'!G1836</f>
        <v>0</v>
      </c>
      <c r="G108" s="3">
        <f>SUM(E108:F108)</f>
        <v>118800</v>
      </c>
      <c r="H108" s="3">
        <f>'Suivi Dépenses'!F1864</f>
        <v>9900</v>
      </c>
      <c r="I108" s="3">
        <f>IF(H108-G108&gt;=0,"-",ABS(H108-G108))</f>
        <v>108900</v>
      </c>
      <c r="J108" s="25" t="str">
        <f>IF(H108-G108&lt;=0,"-",H108-G108)</f>
        <v>-</v>
      </c>
      <c r="K108" s="207">
        <f>IF(G108=0,"-",H108*100/G108)</f>
        <v>8.3333333333333339</v>
      </c>
    </row>
    <row r="109" spans="1:11" x14ac:dyDescent="0.25">
      <c r="A109" s="809"/>
      <c r="B109" s="801"/>
      <c r="C109" s="100">
        <f>Budget!D162</f>
        <v>6382</v>
      </c>
      <c r="D109" s="99" t="str">
        <f>Budget!E162</f>
        <v>Frais locatifs</v>
      </c>
      <c r="E109" s="3">
        <f>'Suivi Dépenses'!E1902</f>
        <v>0</v>
      </c>
      <c r="F109" s="3">
        <f>'Suivi Dépenses'!G1882</f>
        <v>0</v>
      </c>
      <c r="G109" s="3">
        <f>SUM(E109:F109)</f>
        <v>0</v>
      </c>
      <c r="H109" s="3">
        <f>'Suivi Dépenses'!F1902</f>
        <v>0</v>
      </c>
      <c r="I109" s="3" t="str">
        <f t="shared" ref="I109:I111" si="50">IF(H109-G109&gt;=0,"-",ABS(H109-G109))</f>
        <v>-</v>
      </c>
      <c r="J109" s="25" t="str">
        <f t="shared" ref="J109:J111" si="51">IF(H109-G109&lt;=0,"-",H109-G109)</f>
        <v>-</v>
      </c>
      <c r="K109" s="207" t="str">
        <f t="shared" ref="K109:K110" si="52">IF(G109=0,"-",H109*100/G109)</f>
        <v>-</v>
      </c>
    </row>
    <row r="110" spans="1:11" x14ac:dyDescent="0.25">
      <c r="A110" s="809"/>
      <c r="B110" s="801"/>
      <c r="C110" s="100">
        <f>Budget!D163</f>
        <v>6383</v>
      </c>
      <c r="D110" s="99" t="str">
        <f>Budget!E163</f>
        <v>Frais de réception</v>
      </c>
      <c r="E110" s="3">
        <f>'Suivi Dépenses'!E1960</f>
        <v>330000</v>
      </c>
      <c r="F110" s="3">
        <f>'Suivi Dépenses'!G1937</f>
        <v>0</v>
      </c>
      <c r="G110" s="3">
        <f t="shared" ref="G110:G111" si="53">SUM(E110:F110)</f>
        <v>330000</v>
      </c>
      <c r="H110" s="3">
        <f>'Suivi Dépenses'!F1960</f>
        <v>0</v>
      </c>
      <c r="I110" s="3">
        <f t="shared" si="50"/>
        <v>330000</v>
      </c>
      <c r="J110" s="25" t="str">
        <f t="shared" si="51"/>
        <v>-</v>
      </c>
      <c r="K110" s="207">
        <f t="shared" si="52"/>
        <v>0</v>
      </c>
    </row>
    <row r="111" spans="1:11" ht="16.5" thickBot="1" x14ac:dyDescent="0.3">
      <c r="A111" s="809"/>
      <c r="B111" s="803"/>
      <c r="C111" s="100">
        <f>Budget!D164</f>
        <v>6384</v>
      </c>
      <c r="D111" s="99" t="str">
        <f>Budget!E164</f>
        <v>Publicité - Information</v>
      </c>
      <c r="E111" s="3">
        <f>'Suivi Dépenses'!E1999</f>
        <v>0</v>
      </c>
      <c r="F111" s="8">
        <f>'Suivi Dépenses'!G1983</f>
        <v>0</v>
      </c>
      <c r="G111" s="3">
        <f t="shared" si="53"/>
        <v>0</v>
      </c>
      <c r="H111" s="8">
        <f>'Suivi Dépenses'!F1999</f>
        <v>0</v>
      </c>
      <c r="I111" s="3" t="str">
        <f t="shared" si="50"/>
        <v>-</v>
      </c>
      <c r="J111" s="25" t="str">
        <f t="shared" si="51"/>
        <v>-</v>
      </c>
      <c r="K111" s="207" t="str">
        <f>IF(G111=0,"-",H111*100/G111)</f>
        <v>-</v>
      </c>
    </row>
    <row r="112" spans="1:11" ht="16.5" thickBot="1" x14ac:dyDescent="0.3">
      <c r="A112" s="810"/>
      <c r="B112" s="817" t="str">
        <f>Budget!B165</f>
        <v>TOTAL CP 63</v>
      </c>
      <c r="C112" s="817"/>
      <c r="D112" s="817"/>
      <c r="E112" s="6">
        <f>SUM(E103,E107)</f>
        <v>448800</v>
      </c>
      <c r="F112" s="6">
        <f t="shared" ref="F112:H112" si="54">SUM(F103,F107)</f>
        <v>0</v>
      </c>
      <c r="G112" s="6">
        <f t="shared" si="54"/>
        <v>448800</v>
      </c>
      <c r="H112" s="6">
        <f t="shared" si="54"/>
        <v>9900</v>
      </c>
      <c r="I112" s="6">
        <f>SUM(I103,I107)</f>
        <v>438900</v>
      </c>
      <c r="J112" s="6">
        <f>SUM(J103,J107)</f>
        <v>0</v>
      </c>
      <c r="K112" s="203">
        <f>IF(G112=0,"-",H112*100/G112)</f>
        <v>2.2058823529411766</v>
      </c>
    </row>
    <row r="113" spans="1:11" ht="16.5" thickTop="1" x14ac:dyDescent="0.25">
      <c r="A113" s="97">
        <f>Budget!B166</f>
        <v>64</v>
      </c>
      <c r="B113" s="94"/>
      <c r="C113" s="94"/>
      <c r="D113" s="116" t="str">
        <f>Budget!C166</f>
        <v>CHARGES ET PERTES DIVERSES</v>
      </c>
      <c r="E113" s="33"/>
      <c r="F113" s="34"/>
      <c r="G113" s="33"/>
      <c r="H113" s="33"/>
      <c r="I113" s="34"/>
      <c r="J113" s="35"/>
      <c r="K113" s="222"/>
    </row>
    <row r="114" spans="1:11" ht="16.5" thickBot="1" x14ac:dyDescent="0.3">
      <c r="A114" s="808"/>
      <c r="B114" s="93">
        <f>Budget!C167</f>
        <v>647</v>
      </c>
      <c r="D114" s="118" t="str">
        <f>Budget!D167</f>
        <v>Charges sur exercice antérieur</v>
      </c>
      <c r="E114" s="42">
        <f>'Suivi Dépenses'!E2055</f>
        <v>0</v>
      </c>
      <c r="F114" s="26">
        <f>'Suivi Dépenses'!G2038</f>
        <v>0</v>
      </c>
      <c r="G114" s="42">
        <f>SUM(E114:F114)</f>
        <v>0</v>
      </c>
      <c r="H114" s="42">
        <f>'Suivi Dépenses'!F2055</f>
        <v>0</v>
      </c>
      <c r="I114" s="29" t="str">
        <f>IF(H114-G114&gt;=0,"-",ABS(H114-G114))</f>
        <v>-</v>
      </c>
      <c r="J114" s="27" t="str">
        <f>IF(H114-G114&lt;=0,"-",H114-G114)</f>
        <v>-</v>
      </c>
      <c r="K114" s="202" t="str">
        <f>IF(G114=0,"-",H114*100/G114)</f>
        <v>-</v>
      </c>
    </row>
    <row r="115" spans="1:11" ht="16.5" thickBot="1" x14ac:dyDescent="0.3">
      <c r="A115" s="810"/>
      <c r="B115" s="811" t="str">
        <f>Budget!B168</f>
        <v>TOTAL CP 64</v>
      </c>
      <c r="C115" s="812"/>
      <c r="D115" s="813"/>
      <c r="E115" s="6">
        <f>SUM(E114)</f>
        <v>0</v>
      </c>
      <c r="F115" s="6">
        <f t="shared" ref="F115:J115" si="55">SUM(F114)</f>
        <v>0</v>
      </c>
      <c r="G115" s="6">
        <f t="shared" si="55"/>
        <v>0</v>
      </c>
      <c r="H115" s="6">
        <f t="shared" si="55"/>
        <v>0</v>
      </c>
      <c r="I115" s="6">
        <f t="shared" si="55"/>
        <v>0</v>
      </c>
      <c r="J115" s="6">
        <f t="shared" si="55"/>
        <v>0</v>
      </c>
      <c r="K115" s="208" t="str">
        <f>IF(G115=0,"-",H115*100/G115)</f>
        <v>-</v>
      </c>
    </row>
    <row r="116" spans="1:11" ht="16.5" thickTop="1" x14ac:dyDescent="0.25">
      <c r="A116" s="97">
        <f>Budget!B169</f>
        <v>65</v>
      </c>
      <c r="B116" s="122"/>
      <c r="C116" s="122"/>
      <c r="D116" s="102" t="str">
        <f>Budget!C169</f>
        <v>FRAIS DE PERSONNEL</v>
      </c>
      <c r="E116" s="4"/>
      <c r="F116" s="39"/>
      <c r="G116" s="4"/>
      <c r="H116" s="4"/>
      <c r="I116" s="39"/>
      <c r="J116" s="628"/>
      <c r="K116" s="204"/>
    </row>
    <row r="117" spans="1:11" x14ac:dyDescent="0.25">
      <c r="A117" s="808"/>
      <c r="B117" s="40">
        <f>Budget!C170</f>
        <v>650</v>
      </c>
      <c r="D117" s="100" t="str">
        <f>Budget!D170</f>
        <v>Salaire et appointements</v>
      </c>
      <c r="E117" s="83">
        <f>Budget!G170</f>
        <v>749000</v>
      </c>
      <c r="F117" s="199">
        <f>SUM('Suivi Dépenses'!$G$2131,'Suivi Dépenses'!$G$2177,'Suivi Dépenses'!$G$2225)</f>
        <v>0</v>
      </c>
      <c r="G117" s="83">
        <f>SUM(E117:F117)</f>
        <v>749000</v>
      </c>
      <c r="H117" s="83">
        <f>'Suivi Dépenses'!$F$2246</f>
        <v>0</v>
      </c>
      <c r="I117" s="199">
        <f>IF(H117-G117&gt;=0,"-",ABS(H117-G117))</f>
        <v>749000</v>
      </c>
      <c r="J117" s="195" t="str">
        <f>IF(H117-G117&lt;=0,"-",H117-G117)</f>
        <v>-</v>
      </c>
      <c r="K117" s="200">
        <f>IF(G117=0,"-",H117*100/G117)</f>
        <v>0</v>
      </c>
    </row>
    <row r="118" spans="1:11" ht="15" customHeight="1" x14ac:dyDescent="0.25">
      <c r="A118" s="809"/>
      <c r="B118" s="803"/>
      <c r="C118" s="104">
        <f>Budget!D171</f>
        <v>6501</v>
      </c>
      <c r="D118" s="103" t="str">
        <f>Budget!E171</f>
        <v>Traitement et salaire du personnel de soutien</v>
      </c>
      <c r="E118" s="8">
        <f>'Suivi Dépenses'!E2108</f>
        <v>0</v>
      </c>
      <c r="F118" s="26">
        <f>'Suivi Dépenses'!G2084</f>
        <v>0</v>
      </c>
      <c r="G118" s="3">
        <f>SUM(E118:F118)</f>
        <v>0</v>
      </c>
      <c r="H118" s="8">
        <f>'Suivi Dépenses'!F2108</f>
        <v>0</v>
      </c>
      <c r="I118" s="24" t="str">
        <f t="shared" ref="I118:I120" si="56">IF(H118-G118&gt;=0,"-",ABS(H118-G118))</f>
        <v>-</v>
      </c>
      <c r="J118" s="25" t="str">
        <f t="shared" ref="J118:J120" si="57">IF(H118-G118&lt;=0,"-",H118-G118)</f>
        <v>-</v>
      </c>
      <c r="K118" s="201" t="str">
        <f t="shared" ref="K118:K120" si="58">IF(G118=0,"-",H118*100/G118)</f>
        <v>-</v>
      </c>
    </row>
    <row r="119" spans="1:11" ht="31.5" customHeight="1" x14ac:dyDescent="0.25">
      <c r="A119" s="809"/>
      <c r="B119" s="804"/>
      <c r="C119" s="104">
        <f>Budget!D172</f>
        <v>6504</v>
      </c>
      <c r="D119" s="103" t="str">
        <f>Budget!E172</f>
        <v xml:space="preserve">Indemnités et primes du personnel administratif </v>
      </c>
      <c r="E119" s="8">
        <f>'Suivi Dépenses'!E2151</f>
        <v>749000</v>
      </c>
      <c r="F119" s="26">
        <f>'Suivi Dépenses'!G2131</f>
        <v>0</v>
      </c>
      <c r="G119" s="3">
        <f t="shared" ref="G119:G122" si="59">SUM(E119:F119)</f>
        <v>749000</v>
      </c>
      <c r="H119" s="8">
        <f>'Suivi Dépenses'!F2151</f>
        <v>0</v>
      </c>
      <c r="I119" s="24">
        <f t="shared" si="56"/>
        <v>749000</v>
      </c>
      <c r="J119" s="25" t="str">
        <f t="shared" si="57"/>
        <v>-</v>
      </c>
      <c r="K119" s="201">
        <f t="shared" si="58"/>
        <v>0</v>
      </c>
    </row>
    <row r="120" spans="1:11" ht="33.75" customHeight="1" x14ac:dyDescent="0.25">
      <c r="A120" s="809"/>
      <c r="B120" s="805"/>
      <c r="C120" s="104">
        <f>Budget!D176</f>
        <v>6505</v>
      </c>
      <c r="D120" s="103" t="str">
        <f>Budget!E176</f>
        <v>Indemnités et primes du personnel de service et de santé</v>
      </c>
      <c r="E120" s="8">
        <f>'Suivi Dépenses'!E2217</f>
        <v>0</v>
      </c>
      <c r="F120" s="26">
        <f>'Suivi Dépenses'!G2177</f>
        <v>0</v>
      </c>
      <c r="G120" s="3">
        <f t="shared" si="59"/>
        <v>0</v>
      </c>
      <c r="H120" s="8">
        <f>'Suivi Dépenses'!F2217</f>
        <v>0</v>
      </c>
      <c r="I120" s="24" t="str">
        <f t="shared" si="56"/>
        <v>-</v>
      </c>
      <c r="J120" s="25" t="str">
        <f t="shared" si="57"/>
        <v>-</v>
      </c>
      <c r="K120" s="201" t="str">
        <f t="shared" si="58"/>
        <v>-</v>
      </c>
    </row>
    <row r="121" spans="1:11" x14ac:dyDescent="0.25">
      <c r="A121" s="809"/>
      <c r="B121" s="40">
        <f>Budget!C177</f>
        <v>656</v>
      </c>
      <c r="C121" s="40"/>
      <c r="D121" s="100" t="str">
        <f>Budget!D177</f>
        <v>Charge de protection sociale CNSS</v>
      </c>
      <c r="E121" s="83">
        <f>'Suivi Dépenses'!E2246</f>
        <v>0</v>
      </c>
      <c r="F121" s="83">
        <f>SUM('Suivi Dépenses'!$G$2225)</f>
        <v>0</v>
      </c>
      <c r="G121" s="83">
        <f>SUM(E121:F121)</f>
        <v>0</v>
      </c>
      <c r="H121" s="83">
        <f>'Suivi Dépenses'!F2246</f>
        <v>0</v>
      </c>
      <c r="I121" s="83" t="str">
        <f>IF(H121-G121&gt;=0,"-",ABS(H121-G121))</f>
        <v>-</v>
      </c>
      <c r="J121" s="195" t="str">
        <f>IF(H121-G121&lt;=0,"-",H121-G121)</f>
        <v>-</v>
      </c>
      <c r="K121" s="200" t="str">
        <f>IF(G121=0,"-",H121*100/G121)</f>
        <v>-</v>
      </c>
    </row>
    <row r="122" spans="1:11" ht="15" customHeight="1" thickBot="1" x14ac:dyDescent="0.3">
      <c r="A122" s="809"/>
      <c r="B122" s="93"/>
      <c r="C122" s="118">
        <f>Budget!D178</f>
        <v>6561</v>
      </c>
      <c r="D122" s="121" t="str">
        <f>Budget!E178</f>
        <v>Charges sociales du personnel non enseignant</v>
      </c>
      <c r="E122" s="42">
        <f>'Suivi Dépenses'!E2245</f>
        <v>0</v>
      </c>
      <c r="F122" s="29">
        <f>'Suivi Dépenses'!G2225</f>
        <v>0</v>
      </c>
      <c r="G122" s="42">
        <f t="shared" si="59"/>
        <v>0</v>
      </c>
      <c r="H122" s="42">
        <f>'Suivi Dépenses'!F2245</f>
        <v>0</v>
      </c>
      <c r="I122" s="29" t="str">
        <f>IF(H122-G122&gt;=0,"-",ABS(H122-G122))</f>
        <v>-</v>
      </c>
      <c r="J122" s="219" t="str">
        <f>IF(H122-G122&lt;=0,"-",H122-G122)</f>
        <v>-</v>
      </c>
      <c r="K122" s="202" t="str">
        <f>IF(G122=0,"-",H122*100/G122)</f>
        <v>-</v>
      </c>
    </row>
    <row r="123" spans="1:11" ht="16.5" thickBot="1" x14ac:dyDescent="0.3">
      <c r="A123" s="810"/>
      <c r="B123" s="817" t="str">
        <f>Budget!B179</f>
        <v>TOTAL CP 65</v>
      </c>
      <c r="C123" s="817"/>
      <c r="D123" s="817"/>
      <c r="E123" s="6">
        <f>SUM(E117,E121)</f>
        <v>749000</v>
      </c>
      <c r="F123" s="6">
        <f t="shared" ref="F123:J123" si="60">SUM(F117,F121)</f>
        <v>0</v>
      </c>
      <c r="G123" s="6">
        <f t="shared" si="60"/>
        <v>749000</v>
      </c>
      <c r="H123" s="6">
        <f t="shared" si="60"/>
        <v>0</v>
      </c>
      <c r="I123" s="6">
        <f t="shared" si="60"/>
        <v>749000</v>
      </c>
      <c r="J123" s="6">
        <f t="shared" si="60"/>
        <v>0</v>
      </c>
      <c r="K123" s="203">
        <f>IF(G123=0,"-",H123*100/G123)</f>
        <v>0</v>
      </c>
    </row>
    <row r="124" spans="1:11" ht="16.5" thickTop="1" x14ac:dyDescent="0.25">
      <c r="A124" s="97">
        <f>Budget!B180</f>
        <v>66</v>
      </c>
      <c r="B124" s="142"/>
      <c r="C124" s="142"/>
      <c r="D124" s="107" t="str">
        <f>Budget!C180</f>
        <v>IMPÔTS ET TAXES</v>
      </c>
      <c r="E124" s="43"/>
      <c r="F124" s="143"/>
      <c r="G124" s="43"/>
      <c r="H124" s="43"/>
      <c r="I124" s="32"/>
      <c r="J124" s="144"/>
      <c r="K124" s="223"/>
    </row>
    <row r="125" spans="1:11" ht="36.75" customHeight="1" x14ac:dyDescent="0.25">
      <c r="A125" s="809"/>
      <c r="B125" s="40">
        <f>Budget!C181</f>
        <v>661</v>
      </c>
      <c r="C125" s="40"/>
      <c r="D125" s="99" t="str">
        <f>Budget!D181</f>
        <v>Versement patronal du personnel non enseignant (Charge de l'employeur)</v>
      </c>
      <c r="E125" s="3">
        <f>'Suivi Dépenses'!E2293</f>
        <v>0</v>
      </c>
      <c r="F125" s="3">
        <f>'Suivi Dépenses'!G2271</f>
        <v>0</v>
      </c>
      <c r="G125" s="3">
        <f>SUM(E125:F125)</f>
        <v>0</v>
      </c>
      <c r="H125" s="3">
        <f>'Suivi Dépenses'!F2293</f>
        <v>0</v>
      </c>
      <c r="I125" s="24" t="str">
        <f>IF(H125-G125&gt;=0,"-",ABS(H125-G125))</f>
        <v>-</v>
      </c>
      <c r="J125" s="25" t="str">
        <f>IF(H125-G125&lt;=0,"-",H125-G125)</f>
        <v>-</v>
      </c>
      <c r="K125" s="207" t="str">
        <f>IF(G125=0,"-",H125*100/G125)</f>
        <v>-</v>
      </c>
    </row>
    <row r="126" spans="1:11" ht="16.5" thickBot="1" x14ac:dyDescent="0.3">
      <c r="A126" s="809"/>
      <c r="B126" s="40">
        <f>Budget!C182</f>
        <v>665</v>
      </c>
      <c r="D126" s="104" t="str">
        <f>Budget!D182</f>
        <v>Taxe radio du personnel non enseignant</v>
      </c>
      <c r="E126" s="3">
        <f>'Suivi Dépenses'!E2330</f>
        <v>0</v>
      </c>
      <c r="F126" s="8">
        <f>'Suivi Dépenses'!G2317</f>
        <v>0</v>
      </c>
      <c r="G126" s="3">
        <f>SUM(E126:F126)</f>
        <v>0</v>
      </c>
      <c r="H126" s="8">
        <f>'Suivi Dépenses'!F2330</f>
        <v>0</v>
      </c>
      <c r="I126" s="24" t="str">
        <f>IF(H126-G126&gt;=0,"-",ABS(H126-G126))</f>
        <v>-</v>
      </c>
      <c r="J126" s="25" t="str">
        <f>IF(H126-G126&lt;=0,"-",H126-G126)</f>
        <v>-</v>
      </c>
      <c r="K126" s="207" t="str">
        <f>IF(G126=0,"-",H126*100/G126)</f>
        <v>-</v>
      </c>
    </row>
    <row r="127" spans="1:11" ht="16.5" thickBot="1" x14ac:dyDescent="0.3">
      <c r="A127" s="810"/>
      <c r="B127" s="811" t="str">
        <f>Budget!B183</f>
        <v>TOTAL CP 66</v>
      </c>
      <c r="C127" s="812"/>
      <c r="D127" s="813"/>
      <c r="E127" s="6">
        <f>SUM(E125:E126)</f>
        <v>0</v>
      </c>
      <c r="F127" s="6">
        <f t="shared" ref="F127:J127" si="61">SUM(F125:F126)</f>
        <v>0</v>
      </c>
      <c r="G127" s="6">
        <f t="shared" si="61"/>
        <v>0</v>
      </c>
      <c r="H127" s="6">
        <f t="shared" si="61"/>
        <v>0</v>
      </c>
      <c r="I127" s="6">
        <f t="shared" si="61"/>
        <v>0</v>
      </c>
      <c r="J127" s="6">
        <f t="shared" si="61"/>
        <v>0</v>
      </c>
      <c r="K127" s="211" t="str">
        <f>IF(G127=0,"-",H127*100/G127)</f>
        <v>-</v>
      </c>
    </row>
    <row r="128" spans="1:11" ht="16.5" thickTop="1" x14ac:dyDescent="0.25">
      <c r="A128" s="97">
        <f>Budget!B184</f>
        <v>67</v>
      </c>
      <c r="B128" s="37"/>
      <c r="C128" s="37"/>
      <c r="D128" s="94" t="str">
        <f>Budget!C184</f>
        <v>CHARGES FINANCIERES</v>
      </c>
      <c r="E128" s="620"/>
      <c r="F128" s="38"/>
      <c r="G128" s="620"/>
      <c r="H128" s="620"/>
      <c r="I128" s="43"/>
      <c r="J128" s="628"/>
      <c r="K128" s="212"/>
    </row>
    <row r="129" spans="1:11" x14ac:dyDescent="0.25">
      <c r="A129" s="808"/>
      <c r="B129" s="93">
        <f>Budget!C185</f>
        <v>670</v>
      </c>
      <c r="C129" s="40"/>
      <c r="D129" s="118" t="str">
        <f>Budget!D185</f>
        <v>Intérêts des emprunts</v>
      </c>
      <c r="E129" s="4">
        <f>'Suivi Dépenses'!E2374</f>
        <v>0</v>
      </c>
      <c r="F129" s="39">
        <f>'Suivi Dépenses'!G2363</f>
        <v>0</v>
      </c>
      <c r="G129" s="8">
        <f>SUM(E129:F129)</f>
        <v>0</v>
      </c>
      <c r="H129" s="4">
        <f>'Suivi Dépenses'!F2374</f>
        <v>0</v>
      </c>
      <c r="I129" s="8" t="str">
        <f>IF(H129-G129&gt;=0,"-",ABS(H129-G129))</f>
        <v>-</v>
      </c>
      <c r="J129" s="25" t="str">
        <f>IF(H129-G129&lt;=0,"-",H129-G129)</f>
        <v>-</v>
      </c>
      <c r="K129" s="205" t="str">
        <f>IF(G129=0,"-",H129*100/G129)</f>
        <v>-</v>
      </c>
    </row>
    <row r="130" spans="1:11" ht="16.5" thickBot="1" x14ac:dyDescent="0.3">
      <c r="A130" s="809"/>
      <c r="B130" s="48">
        <f>Budget!C186</f>
        <v>671</v>
      </c>
      <c r="D130" s="119" t="str">
        <f>Budget!D186</f>
        <v>Prélèvements bancaires (CLCAM)</v>
      </c>
      <c r="E130" s="4">
        <f>'Suivi Dépenses'!E2445</f>
        <v>3000</v>
      </c>
      <c r="F130" s="24">
        <f>'Suivi Dépenses'!G2420</f>
        <v>0</v>
      </c>
      <c r="G130" s="8">
        <f>SUM(E130:F130)</f>
        <v>3000</v>
      </c>
      <c r="H130" s="3">
        <f>'Suivi Dépenses'!F2445</f>
        <v>0</v>
      </c>
      <c r="I130" s="8">
        <f>IF(H130-G130&gt;=0,"-",ABS(H130-G130))</f>
        <v>3000</v>
      </c>
      <c r="J130" s="219" t="str">
        <f>IF(H130-G130&lt;=0,"-",H130-G130)</f>
        <v>-</v>
      </c>
      <c r="K130" s="205">
        <f>IF(G130=0,"-",H130*100/G130)</f>
        <v>0</v>
      </c>
    </row>
    <row r="131" spans="1:11" ht="16.5" thickBot="1" x14ac:dyDescent="0.3">
      <c r="A131" s="810"/>
      <c r="B131" s="839" t="str">
        <f>Budget!B187</f>
        <v>TOTAL CP 67</v>
      </c>
      <c r="C131" s="817"/>
      <c r="D131" s="817"/>
      <c r="E131" s="6">
        <f>SUM(E129:E130)</f>
        <v>3000</v>
      </c>
      <c r="F131" s="6">
        <f t="shared" ref="F131:J131" si="62">SUM(F129:F130)</f>
        <v>0</v>
      </c>
      <c r="G131" s="6">
        <f t="shared" si="62"/>
        <v>3000</v>
      </c>
      <c r="H131" s="6">
        <f t="shared" si="62"/>
        <v>0</v>
      </c>
      <c r="I131" s="6">
        <f t="shared" si="62"/>
        <v>3000</v>
      </c>
      <c r="J131" s="6">
        <f t="shared" si="62"/>
        <v>0</v>
      </c>
      <c r="K131" s="224">
        <f>IF(G131=0,"-",H131*100/G131)</f>
        <v>0</v>
      </c>
    </row>
    <row r="132" spans="1:11" ht="17.25" thickTop="1" thickBot="1" x14ac:dyDescent="0.3">
      <c r="A132" s="840" t="str">
        <f>Budget!B188</f>
        <v>TOTAL CHAPITRE B</v>
      </c>
      <c r="B132" s="817"/>
      <c r="C132" s="817"/>
      <c r="D132" s="817"/>
      <c r="E132" s="6">
        <f>SUM(E97,E101,E112,E115,E123,E127,E131)</f>
        <v>1998550</v>
      </c>
      <c r="F132" s="6">
        <f t="shared" ref="F132:J132" si="63">SUM(F97,F101,F112,F115,F123,F127,F131)</f>
        <v>0</v>
      </c>
      <c r="G132" s="6">
        <f t="shared" si="63"/>
        <v>1998550</v>
      </c>
      <c r="H132" s="6">
        <f t="shared" si="63"/>
        <v>49175</v>
      </c>
      <c r="I132" s="6">
        <f t="shared" si="63"/>
        <v>1949375</v>
      </c>
      <c r="J132" s="6">
        <f t="shared" si="63"/>
        <v>0</v>
      </c>
      <c r="K132" s="203">
        <f>IF(G132=0,"-",H132*100/G132)</f>
        <v>2.4605338870681246</v>
      </c>
    </row>
    <row r="133" spans="1:11" ht="16.5" thickTop="1" x14ac:dyDescent="0.25">
      <c r="F133" s="627"/>
    </row>
    <row r="134" spans="1:11" x14ac:dyDescent="0.25">
      <c r="F134" s="91"/>
    </row>
    <row r="135" spans="1:11" x14ac:dyDescent="0.25">
      <c r="F135" s="91"/>
    </row>
    <row r="136" spans="1:11" x14ac:dyDescent="0.25">
      <c r="F136" s="91"/>
    </row>
    <row r="137" spans="1:11" s="561" customFormat="1" ht="20.25" x14ac:dyDescent="0.25">
      <c r="A137" s="560"/>
      <c r="B137" s="560"/>
      <c r="C137" s="560"/>
      <c r="D137" s="565" t="s">
        <v>400</v>
      </c>
      <c r="E137" s="610"/>
      <c r="F137" s="138"/>
      <c r="G137" s="138"/>
      <c r="H137" s="138"/>
      <c r="I137" s="138"/>
      <c r="J137" s="138"/>
      <c r="K137" s="560"/>
    </row>
    <row r="138" spans="1:11" ht="16.5" thickBot="1" x14ac:dyDescent="0.3">
      <c r="A138" s="89"/>
      <c r="B138" s="89"/>
      <c r="C138" s="89"/>
      <c r="D138" s="89"/>
      <c r="E138" s="91"/>
      <c r="F138" s="91"/>
      <c r="G138" s="91"/>
      <c r="H138" s="91"/>
      <c r="I138" s="91"/>
      <c r="J138" s="91"/>
      <c r="K138" s="89"/>
    </row>
    <row r="139" spans="1:11" x14ac:dyDescent="0.25">
      <c r="A139" s="851" t="str">
        <f>Budget!B199</f>
        <v>CP</v>
      </c>
      <c r="B139" s="824" t="str">
        <f>Budget!C199</f>
        <v>CD</v>
      </c>
      <c r="C139" s="822" t="str">
        <f>Budget!D199</f>
        <v>SC</v>
      </c>
      <c r="D139" s="850" t="str">
        <f>Budget!E199</f>
        <v>INTITULÉS</v>
      </c>
      <c r="E139" s="855" t="s">
        <v>139</v>
      </c>
      <c r="F139" s="856"/>
      <c r="G139" s="827" t="s">
        <v>10</v>
      </c>
      <c r="H139" s="827"/>
      <c r="I139" s="825" t="s">
        <v>224</v>
      </c>
      <c r="J139" s="826"/>
      <c r="K139" s="846" t="s">
        <v>227</v>
      </c>
    </row>
    <row r="140" spans="1:11" ht="32.25" thickBot="1" x14ac:dyDescent="0.3">
      <c r="A140" s="852"/>
      <c r="B140" s="815"/>
      <c r="C140" s="823"/>
      <c r="D140" s="816"/>
      <c r="E140" s="629" t="s">
        <v>198</v>
      </c>
      <c r="F140" s="630" t="s">
        <v>199</v>
      </c>
      <c r="G140" s="626" t="s">
        <v>9</v>
      </c>
      <c r="H140" s="613" t="s">
        <v>200</v>
      </c>
      <c r="I140" s="45" t="s">
        <v>101</v>
      </c>
      <c r="J140" s="614" t="s">
        <v>100</v>
      </c>
      <c r="K140" s="847"/>
    </row>
    <row r="141" spans="1:11" ht="16.5" thickTop="1" x14ac:dyDescent="0.25">
      <c r="A141" s="101">
        <f>Budget!B200</f>
        <v>64</v>
      </c>
      <c r="B141" s="28"/>
      <c r="C141" s="28"/>
      <c r="D141" s="98" t="str">
        <f>Budget!C200</f>
        <v>CHARGES ET PERTES DIVERSES</v>
      </c>
      <c r="E141" s="4"/>
      <c r="F141" s="19"/>
      <c r="G141" s="4"/>
      <c r="H141" s="4"/>
      <c r="I141" s="39"/>
      <c r="J141" s="22"/>
      <c r="K141" s="30"/>
    </row>
    <row r="142" spans="1:11" x14ac:dyDescent="0.25">
      <c r="A142" s="808"/>
      <c r="B142" s="40">
        <f>Budget!C201</f>
        <v>646</v>
      </c>
      <c r="D142" s="100" t="str">
        <f>Budget!D201</f>
        <v>Aides sociales</v>
      </c>
      <c r="E142" s="83">
        <f>'Suivi Dépenses'!E2480</f>
        <v>10000</v>
      </c>
      <c r="F142" s="199">
        <f>'Suivi Dépenses'!G2466</f>
        <v>0</v>
      </c>
      <c r="G142" s="83">
        <f>SUM(E142:F142)</f>
        <v>10000</v>
      </c>
      <c r="H142" s="83">
        <f>'Suivi Dépenses'!F2480</f>
        <v>0</v>
      </c>
      <c r="I142" s="199">
        <f>IF(H142-G142&gt;=0,"-",ABS(H142-G142))</f>
        <v>10000</v>
      </c>
      <c r="J142" s="195" t="str">
        <f>IF(H142-G142&lt;=0,"-",H142-G142)</f>
        <v>-</v>
      </c>
      <c r="K142" s="200">
        <f>IF(G142=0,"-",H142*100/G142)</f>
        <v>0</v>
      </c>
    </row>
    <row r="143" spans="1:11" x14ac:dyDescent="0.25">
      <c r="A143" s="809"/>
      <c r="B143" s="5">
        <f>Budget!C202</f>
        <v>649</v>
      </c>
      <c r="C143" s="40"/>
      <c r="D143" s="104" t="str">
        <f>Budget!D202</f>
        <v>Autres dépenses de transfert</v>
      </c>
      <c r="E143" s="49">
        <f>Budget!G202</f>
        <v>399600</v>
      </c>
      <c r="F143" s="214">
        <f>SUM('Suivi Dépenses'!$G$2560,'Suivi Dépenses'!$G$2606)</f>
        <v>0</v>
      </c>
      <c r="G143" s="49">
        <f>SUM(E143:F143)</f>
        <v>399600</v>
      </c>
      <c r="H143" s="49">
        <f>'Suivi Dépenses'!F2666</f>
        <v>0</v>
      </c>
      <c r="I143" s="214">
        <f>IF(H143-G143&gt;=0,"-",ABS(H143-G143))</f>
        <v>399600</v>
      </c>
      <c r="J143" s="216" t="str">
        <f>IF(H143-G143&lt;=0,"-",H143-G143)</f>
        <v>-</v>
      </c>
      <c r="K143" s="215">
        <f>IF(G143=0,"-",H143*100/G143)</f>
        <v>0</v>
      </c>
    </row>
    <row r="144" spans="1:11" x14ac:dyDescent="0.25">
      <c r="A144" s="809"/>
      <c r="B144" s="803"/>
      <c r="C144" s="100">
        <f>Budget!D203</f>
        <v>6490</v>
      </c>
      <c r="D144" s="104" t="str">
        <f>Budget!E203</f>
        <v>Participation aux examens blancs : 45x100+16x150= 6 900
Feuilles :BEPC 2feuillesx8x45x100F=72 000F; BAC 2feuillesx7x16x100F=22 400F</v>
      </c>
      <c r="E144" s="3">
        <f>'Suivi Dépenses'!E2523</f>
        <v>107000</v>
      </c>
      <c r="F144" s="3">
        <f>'Suivi Dépenses'!G2512</f>
        <v>0</v>
      </c>
      <c r="G144" s="8">
        <f t="shared" ref="G144:G147" si="64">SUM(E144:F144)</f>
        <v>107000</v>
      </c>
      <c r="H144" s="3">
        <f>'Suivi Dépenses'!F2523</f>
        <v>0</v>
      </c>
      <c r="I144" s="26">
        <f t="shared" ref="I144" si="65">IF(H144-G144&gt;=0,"-",ABS(H144-G144))</f>
        <v>107000</v>
      </c>
      <c r="J144" s="27" t="str">
        <f t="shared" ref="J144:J147" si="66">IF(H144-G144&lt;=0,"-",H144-G144)</f>
        <v>-</v>
      </c>
      <c r="K144" s="207">
        <f>IF(G144=0,"-",H144*100/G144)</f>
        <v>0</v>
      </c>
    </row>
    <row r="145" spans="1:11" x14ac:dyDescent="0.25">
      <c r="A145" s="809"/>
      <c r="B145" s="804"/>
      <c r="C145" s="100">
        <f>Budget!D204</f>
        <v>6491</v>
      </c>
      <c r="D145" s="104" t="str">
        <f>Budget!E204</f>
        <v>Dossiers d’examens BEPC: certificat + inscription+relevé (300f+1000f+500f)x45; BAC 8000fx16</v>
      </c>
      <c r="E145" s="3">
        <f>'Suivi Dépenses'!E2580</f>
        <v>209000</v>
      </c>
      <c r="F145" s="8">
        <f>'Suivi Dépenses'!G2560</f>
        <v>0</v>
      </c>
      <c r="G145" s="8">
        <f t="shared" si="64"/>
        <v>209000</v>
      </c>
      <c r="H145" s="8">
        <f>'Suivi Dépenses'!F2580</f>
        <v>0</v>
      </c>
      <c r="I145" s="26">
        <f t="shared" ref="I145:I146" si="67">IF(H145-G145&gt;=0,"-",ABS(H145-G145))</f>
        <v>209000</v>
      </c>
      <c r="J145" s="27" t="str">
        <f t="shared" ref="J145:J146" si="68">IF(H145-G145&lt;=0,"-",H145-G145)</f>
        <v>-</v>
      </c>
      <c r="K145" s="207">
        <f t="shared" ref="K145:K146" si="69">IF(G145=0,"-",H145*100/G145)</f>
        <v>0</v>
      </c>
    </row>
    <row r="146" spans="1:11" x14ac:dyDescent="0.25">
      <c r="A146" s="809"/>
      <c r="B146" s="804"/>
      <c r="C146" s="100">
        <f>Budget!D205</f>
        <v>6492</v>
      </c>
      <c r="D146" s="104" t="str">
        <f>Budget!E205</f>
        <v>APE : 200F x (nbre de contribuables)</v>
      </c>
      <c r="E146" s="3">
        <f>'Suivi Dépenses'!E2618</f>
        <v>83600</v>
      </c>
      <c r="F146" s="8">
        <f>'Suivi Dépenses'!G2606</f>
        <v>0</v>
      </c>
      <c r="G146" s="8">
        <f t="shared" si="64"/>
        <v>83600</v>
      </c>
      <c r="H146" s="8">
        <f>'Suivi Dépenses'!F2618</f>
        <v>0</v>
      </c>
      <c r="I146" s="26">
        <f t="shared" si="67"/>
        <v>83600</v>
      </c>
      <c r="J146" s="27" t="str">
        <f t="shared" si="68"/>
        <v>-</v>
      </c>
      <c r="K146" s="207">
        <f t="shared" si="69"/>
        <v>0</v>
      </c>
    </row>
    <row r="147" spans="1:11" ht="16.5" thickBot="1" x14ac:dyDescent="0.3">
      <c r="A147" s="809"/>
      <c r="B147" s="818"/>
      <c r="C147" s="100">
        <f>Budget!D206</f>
        <v>6493</v>
      </c>
      <c r="D147" s="104">
        <f>Budget!E206</f>
        <v>0</v>
      </c>
      <c r="E147" s="3">
        <f>'Suivi Dépenses'!E2665</f>
        <v>0</v>
      </c>
      <c r="F147" s="8">
        <f>'Suivi Dépenses'!G2653</f>
        <v>0</v>
      </c>
      <c r="G147" s="8">
        <f t="shared" si="64"/>
        <v>0</v>
      </c>
      <c r="H147" s="8">
        <f>'Suivi Dépenses'!F2665</f>
        <v>0</v>
      </c>
      <c r="I147" s="26" t="str">
        <f>IF(H147-G147&gt;=0,"-",ABS(H147-G147))</f>
        <v>-</v>
      </c>
      <c r="J147" s="27" t="str">
        <f t="shared" si="66"/>
        <v>-</v>
      </c>
      <c r="K147" s="221" t="str">
        <f t="shared" ref="K147" si="70">IF(G147=0,"-",H147*100/G147)</f>
        <v>-</v>
      </c>
    </row>
    <row r="148" spans="1:11" s="84" customFormat="1" ht="16.5" thickBot="1" x14ac:dyDescent="0.3">
      <c r="A148" s="810"/>
      <c r="B148" s="811" t="str">
        <f>Budget!B207</f>
        <v>TOTAL CP 64</v>
      </c>
      <c r="C148" s="812"/>
      <c r="D148" s="813"/>
      <c r="E148" s="6">
        <f>SUM(E142:E143)</f>
        <v>409600</v>
      </c>
      <c r="F148" s="6">
        <f>SUM(F142:F143)</f>
        <v>0</v>
      </c>
      <c r="G148" s="6">
        <f>SUM(G142:G143)</f>
        <v>409600</v>
      </c>
      <c r="H148" s="6">
        <f t="shared" ref="H148:I148" si="71">SUM(H142:H143)</f>
        <v>0</v>
      </c>
      <c r="I148" s="6">
        <f t="shared" si="71"/>
        <v>409600</v>
      </c>
      <c r="J148" s="6">
        <f>SUM(J142:J143)</f>
        <v>0</v>
      </c>
      <c r="K148" s="203">
        <f>IF(G148=0,"-",H148*100/G148)</f>
        <v>0</v>
      </c>
    </row>
    <row r="149" spans="1:11" s="84" customFormat="1" ht="17.25" thickTop="1" thickBot="1" x14ac:dyDescent="0.3">
      <c r="A149" s="836" t="str">
        <f>Budget!B208</f>
        <v>TOTAL CHAPITRE D</v>
      </c>
      <c r="B149" s="837"/>
      <c r="C149" s="837"/>
      <c r="D149" s="838"/>
      <c r="E149" s="44">
        <f>SUM(E148)</f>
        <v>409600</v>
      </c>
      <c r="F149" s="44">
        <f t="shared" ref="F149:I149" si="72">SUM(F148)</f>
        <v>0</v>
      </c>
      <c r="G149" s="44">
        <f t="shared" si="72"/>
        <v>409600</v>
      </c>
      <c r="H149" s="44">
        <f t="shared" si="72"/>
        <v>0</v>
      </c>
      <c r="I149" s="44">
        <f t="shared" si="72"/>
        <v>409600</v>
      </c>
      <c r="J149" s="44">
        <f>SUM(J148)</f>
        <v>0</v>
      </c>
      <c r="K149" s="203">
        <f>IF(G149=0,"-",H149*100/G149)</f>
        <v>0</v>
      </c>
    </row>
    <row r="150" spans="1:11" s="84" customFormat="1" ht="16.5" thickTop="1" x14ac:dyDescent="0.25">
      <c r="E150" s="87"/>
      <c r="F150" s="87"/>
      <c r="G150" s="87"/>
      <c r="H150" s="87"/>
      <c r="I150" s="87"/>
      <c r="J150" s="123"/>
      <c r="K150" s="124"/>
    </row>
    <row r="151" spans="1:11" s="84" customFormat="1" x14ac:dyDescent="0.25">
      <c r="E151" s="87"/>
      <c r="F151" s="87"/>
      <c r="G151" s="87"/>
      <c r="H151" s="87"/>
      <c r="I151" s="87"/>
      <c r="J151" s="123"/>
      <c r="K151" s="124"/>
    </row>
    <row r="152" spans="1:11" s="84" customFormat="1" x14ac:dyDescent="0.25">
      <c r="E152" s="87"/>
      <c r="F152" s="87"/>
      <c r="G152" s="87"/>
      <c r="H152" s="87"/>
      <c r="I152" s="87"/>
      <c r="J152" s="123"/>
      <c r="K152" s="124"/>
    </row>
    <row r="154" spans="1:11" s="561" customFormat="1" ht="20.25" x14ac:dyDescent="0.25">
      <c r="A154" s="560"/>
      <c r="B154" s="560"/>
      <c r="C154" s="560"/>
      <c r="D154" s="565" t="s">
        <v>401</v>
      </c>
      <c r="E154" s="610"/>
      <c r="F154" s="138"/>
      <c r="G154" s="138"/>
      <c r="H154" s="138"/>
      <c r="I154" s="138"/>
      <c r="J154" s="138"/>
      <c r="K154" s="560"/>
    </row>
    <row r="155" spans="1:11" ht="16.5" thickBot="1" x14ac:dyDescent="0.3">
      <c r="A155" s="89"/>
      <c r="B155" s="89"/>
      <c r="C155" s="89"/>
      <c r="D155" s="89"/>
      <c r="E155" s="91"/>
      <c r="F155" s="91"/>
      <c r="G155" s="91"/>
      <c r="H155" s="91"/>
      <c r="I155" s="91"/>
      <c r="J155" s="91"/>
      <c r="K155" s="89"/>
    </row>
    <row r="156" spans="1:11" x14ac:dyDescent="0.25">
      <c r="A156" s="848" t="str">
        <f>Budget!B213</f>
        <v>CP</v>
      </c>
      <c r="B156" s="824" t="str">
        <f>Budget!C213</f>
        <v>CD</v>
      </c>
      <c r="C156" s="824" t="str">
        <f>Budget!D213</f>
        <v>SC</v>
      </c>
      <c r="D156" s="850" t="s">
        <v>0</v>
      </c>
      <c r="E156" s="857" t="s">
        <v>139</v>
      </c>
      <c r="F156" s="858"/>
      <c r="G156" s="827" t="s">
        <v>10</v>
      </c>
      <c r="H156" s="827"/>
      <c r="I156" s="825" t="s">
        <v>224</v>
      </c>
      <c r="J156" s="826"/>
      <c r="K156" s="846" t="s">
        <v>227</v>
      </c>
    </row>
    <row r="157" spans="1:11" ht="32.25" thickBot="1" x14ac:dyDescent="0.3">
      <c r="A157" s="849"/>
      <c r="B157" s="815"/>
      <c r="C157" s="815"/>
      <c r="D157" s="816"/>
      <c r="E157" s="613" t="s">
        <v>198</v>
      </c>
      <c r="F157" s="613" t="s">
        <v>202</v>
      </c>
      <c r="G157" s="626" t="s">
        <v>9</v>
      </c>
      <c r="H157" s="613" t="s">
        <v>200</v>
      </c>
      <c r="I157" s="45" t="s">
        <v>101</v>
      </c>
      <c r="J157" s="614" t="s">
        <v>100</v>
      </c>
      <c r="K157" s="847"/>
    </row>
    <row r="158" spans="1:11" ht="16.5" thickTop="1" x14ac:dyDescent="0.25">
      <c r="A158" s="120">
        <f>Budget!B214</f>
        <v>69</v>
      </c>
      <c r="B158" s="28"/>
      <c r="C158" s="28"/>
      <c r="D158" s="102" t="str">
        <f>Budget!C214</f>
        <v>INVESTISSEMENTS</v>
      </c>
      <c r="E158" s="4"/>
      <c r="F158" s="19"/>
      <c r="G158" s="4"/>
      <c r="H158" s="4"/>
      <c r="I158" s="39"/>
      <c r="J158" s="22"/>
      <c r="K158" s="30"/>
    </row>
    <row r="159" spans="1:11" x14ac:dyDescent="0.25">
      <c r="A159" s="808"/>
      <c r="B159" s="40">
        <f>Budget!C215</f>
        <v>691</v>
      </c>
      <c r="D159" s="100" t="str">
        <f>Budget!D215</f>
        <v>Constructions</v>
      </c>
      <c r="E159" s="83">
        <f>'Suivi Dépenses'!E2817</f>
        <v>0</v>
      </c>
      <c r="F159" s="199">
        <f>SUM('Suivi Dépenses'!$G$2699,'Suivi Dépenses'!$G$2756,'Suivi Dépenses'!$G$2803)</f>
        <v>0</v>
      </c>
      <c r="G159" s="83">
        <f>SUM(E159:F159)</f>
        <v>0</v>
      </c>
      <c r="H159" s="83">
        <f>'Suivi Dépenses'!F2817</f>
        <v>0</v>
      </c>
      <c r="I159" s="199" t="str">
        <f>IF(H159-G159&gt;=0,"-",ABS(H159-G159))</f>
        <v>-</v>
      </c>
      <c r="J159" s="195" t="str">
        <f>IF(H159-G159&lt;=0,"-",H159-G159)</f>
        <v>-</v>
      </c>
      <c r="K159" s="200" t="str">
        <f>IF(G159=0,"-",H159*100/G159)</f>
        <v>-</v>
      </c>
    </row>
    <row r="160" spans="1:11" x14ac:dyDescent="0.25">
      <c r="A160" s="809"/>
      <c r="B160" s="803"/>
      <c r="C160" s="100">
        <f>Budget!D216</f>
        <v>6910</v>
      </c>
      <c r="D160" s="100" t="str">
        <f>Budget!E216</f>
        <v>Bâtiments administratifs</v>
      </c>
      <c r="E160" s="3">
        <f>'Suivi Dépenses'!E2711</f>
        <v>0</v>
      </c>
      <c r="F160" s="24">
        <f>'Suivi Dépenses'!G2699</f>
        <v>0</v>
      </c>
      <c r="G160" s="3">
        <f>SUM(E160:F160)</f>
        <v>0</v>
      </c>
      <c r="H160" s="3">
        <f>'Suivi Dépenses'!F2711</f>
        <v>0</v>
      </c>
      <c r="I160" s="24" t="str">
        <f>IF(H160-G160&gt;=0,"-",ABS(H160-G160))</f>
        <v>-</v>
      </c>
      <c r="J160" s="195" t="str">
        <f t="shared" ref="J160:J171" si="73">IF(H160-G160&lt;=0,"-",H160-G160)</f>
        <v>-</v>
      </c>
      <c r="K160" s="201" t="str">
        <f t="shared" ref="K160:K162" si="74">IF(G160=0,"-",H160*100/G160)</f>
        <v>-</v>
      </c>
    </row>
    <row r="161" spans="1:11" x14ac:dyDescent="0.25">
      <c r="A161" s="809"/>
      <c r="B161" s="804"/>
      <c r="C161" s="100">
        <f>Budget!D217</f>
        <v>6911</v>
      </c>
      <c r="D161" s="100" t="str">
        <f>Budget!E217</f>
        <v>Salles de classe</v>
      </c>
      <c r="E161" s="3">
        <f>'Suivi Dépenses'!E2767</f>
        <v>0</v>
      </c>
      <c r="F161" s="24">
        <f>'Suivi Dépenses'!G2756</f>
        <v>0</v>
      </c>
      <c r="G161" s="3">
        <f t="shared" ref="G161:G162" si="75">SUM(E161:F161)</f>
        <v>0</v>
      </c>
      <c r="H161" s="3">
        <f>'Suivi Dépenses'!F2767</f>
        <v>0</v>
      </c>
      <c r="I161" s="24" t="str">
        <f t="shared" ref="I161:I171" si="76">IF(H161-G161&gt;=0,"-",ABS(H161-G161))</f>
        <v>-</v>
      </c>
      <c r="J161" s="195" t="str">
        <f t="shared" si="73"/>
        <v>-</v>
      </c>
      <c r="K161" s="201" t="str">
        <f t="shared" si="74"/>
        <v>-</v>
      </c>
    </row>
    <row r="162" spans="1:11" x14ac:dyDescent="0.25">
      <c r="A162" s="809"/>
      <c r="B162" s="805"/>
      <c r="C162" s="100">
        <f>Budget!D218</f>
        <v>6919</v>
      </c>
      <c r="D162" s="100" t="str">
        <f>Budget!E218</f>
        <v>Autres constructions</v>
      </c>
      <c r="E162" s="3">
        <f>'Suivi Dépenses'!E2816</f>
        <v>0</v>
      </c>
      <c r="F162" s="24">
        <f>'Suivi Dépenses'!G2803</f>
        <v>0</v>
      </c>
      <c r="G162" s="3">
        <f t="shared" si="75"/>
        <v>0</v>
      </c>
      <c r="H162" s="3">
        <f>'Suivi Dépenses'!F2816</f>
        <v>0</v>
      </c>
      <c r="I162" s="24" t="str">
        <f t="shared" si="76"/>
        <v>-</v>
      </c>
      <c r="J162" s="195" t="str">
        <f t="shared" si="73"/>
        <v>-</v>
      </c>
      <c r="K162" s="201" t="str">
        <f t="shared" si="74"/>
        <v>-</v>
      </c>
    </row>
    <row r="163" spans="1:11" x14ac:dyDescent="0.25">
      <c r="A163" s="809"/>
      <c r="B163" s="40">
        <f>Budget!C220</f>
        <v>692</v>
      </c>
      <c r="D163" s="100" t="str">
        <f>Budget!D220</f>
        <v>Aménagements</v>
      </c>
      <c r="E163" s="83">
        <f>'Suivi Dépenses'!E2968</f>
        <v>486175</v>
      </c>
      <c r="F163" s="199">
        <f>SUM('Suivi Dépenses'!$G$2849,'Suivi Dépenses'!$G$2893,'Suivi Dépenses'!$G$2949)</f>
        <v>0</v>
      </c>
      <c r="G163" s="83">
        <f>SUM(E163:F163)</f>
        <v>486175</v>
      </c>
      <c r="H163" s="83">
        <f>'Suivi Dépenses'!F2968</f>
        <v>0</v>
      </c>
      <c r="I163" s="199">
        <f t="shared" ref="I163" si="77">IF(H163-G163&gt;=0,"-",ABS(H163-G163))</f>
        <v>486175</v>
      </c>
      <c r="J163" s="195" t="str">
        <f t="shared" si="73"/>
        <v>-</v>
      </c>
      <c r="K163" s="200">
        <f t="shared" ref="K163:K175" si="78">IF(G163=0,"-",H163*100/G163)</f>
        <v>0</v>
      </c>
    </row>
    <row r="164" spans="1:11" x14ac:dyDescent="0.25">
      <c r="A164" s="809"/>
      <c r="B164" s="803"/>
      <c r="C164" s="104">
        <f>Budget!D221</f>
        <v>6920</v>
      </c>
      <c r="D164" s="104" t="str">
        <f>Budget!E221</f>
        <v>Bâtiments administratifs</v>
      </c>
      <c r="E164" s="8">
        <f>'Suivi Dépenses'!E2863</f>
        <v>398175</v>
      </c>
      <c r="F164" s="26">
        <f>'Suivi Dépenses'!G2849</f>
        <v>0</v>
      </c>
      <c r="G164" s="8">
        <f>SUM(E164:F164)</f>
        <v>398175</v>
      </c>
      <c r="H164" s="8">
        <f>'Suivi Dépenses'!F2863</f>
        <v>0</v>
      </c>
      <c r="I164" s="24">
        <f t="shared" si="76"/>
        <v>398175</v>
      </c>
      <c r="J164" s="195" t="str">
        <f t="shared" si="73"/>
        <v>-</v>
      </c>
      <c r="K164" s="201">
        <f t="shared" si="78"/>
        <v>0</v>
      </c>
    </row>
    <row r="165" spans="1:11" x14ac:dyDescent="0.25">
      <c r="A165" s="809"/>
      <c r="B165" s="804"/>
      <c r="C165" s="104">
        <f>Budget!D222</f>
        <v>6921</v>
      </c>
      <c r="D165" s="104" t="str">
        <f>Budget!E222</f>
        <v>Salles de classe (Noircissement de tableaux)</v>
      </c>
      <c r="E165" s="8">
        <f>'Suivi Dépenses'!E2907</f>
        <v>88000</v>
      </c>
      <c r="F165" s="26">
        <f>'Suivi Dépenses'!G2893</f>
        <v>0</v>
      </c>
      <c r="G165" s="8">
        <f t="shared" ref="G165:G171" si="79">SUM(E165:F165)</f>
        <v>88000</v>
      </c>
      <c r="H165" s="8">
        <f>'Suivi Dépenses'!F2907</f>
        <v>0</v>
      </c>
      <c r="I165" s="24">
        <f t="shared" si="76"/>
        <v>88000</v>
      </c>
      <c r="J165" s="195" t="str">
        <f t="shared" si="73"/>
        <v>-</v>
      </c>
      <c r="K165" s="201">
        <f t="shared" si="78"/>
        <v>0</v>
      </c>
    </row>
    <row r="166" spans="1:11" x14ac:dyDescent="0.25">
      <c r="A166" s="809"/>
      <c r="B166" s="805"/>
      <c r="C166" s="104">
        <f>Budget!D223</f>
        <v>6929</v>
      </c>
      <c r="D166" s="104" t="str">
        <f>Budget!E223</f>
        <v>Autres aménagements</v>
      </c>
      <c r="E166" s="8">
        <f>'Suivi Dépenses'!E2967</f>
        <v>0</v>
      </c>
      <c r="F166" s="26">
        <f>'Suivi Dépenses'!G2949</f>
        <v>0</v>
      </c>
      <c r="G166" s="8">
        <f t="shared" si="79"/>
        <v>0</v>
      </c>
      <c r="H166" s="8">
        <f>'Suivi Dépenses'!F2967</f>
        <v>0</v>
      </c>
      <c r="I166" s="24" t="str">
        <f t="shared" si="76"/>
        <v>-</v>
      </c>
      <c r="J166" s="195" t="str">
        <f t="shared" si="73"/>
        <v>-</v>
      </c>
      <c r="K166" s="201" t="str">
        <f t="shared" si="78"/>
        <v>-</v>
      </c>
    </row>
    <row r="167" spans="1:11" x14ac:dyDescent="0.25">
      <c r="A167" s="809"/>
      <c r="B167" s="40">
        <f>Budget!C225</f>
        <v>693</v>
      </c>
      <c r="C167" s="40"/>
      <c r="D167" s="100" t="str">
        <f>Budget!D225</f>
        <v>Équipements</v>
      </c>
      <c r="E167" s="83">
        <f>'Suivi Dépenses'!E3152</f>
        <v>79954</v>
      </c>
      <c r="F167" s="83">
        <f>SUM('Suivi Dépenses'!$G$2995,'Suivi Dépenses'!$G$3041,'Suivi Dépenses'!$G$3087,'Suivi Dépenses'!$G$3133)</f>
        <v>0</v>
      </c>
      <c r="G167" s="83">
        <f>SUM(E167:F167)</f>
        <v>79954</v>
      </c>
      <c r="H167" s="83">
        <f>'Suivi Dépenses'!F3152</f>
        <v>0</v>
      </c>
      <c r="I167" s="83">
        <f>IF(H167-G167&gt;=0,"-",ABS(H167-G167))</f>
        <v>79954</v>
      </c>
      <c r="J167" s="195" t="str">
        <f t="shared" si="73"/>
        <v>-</v>
      </c>
      <c r="K167" s="200">
        <f t="shared" si="78"/>
        <v>0</v>
      </c>
    </row>
    <row r="168" spans="1:11" x14ac:dyDescent="0.25">
      <c r="A168" s="809"/>
      <c r="B168" s="803"/>
      <c r="C168" s="100">
        <f>Budget!D226</f>
        <v>6934</v>
      </c>
      <c r="D168" s="100" t="s">
        <v>236</v>
      </c>
      <c r="E168" s="3">
        <f>'Suivi Dépenses'!E3009</f>
        <v>0</v>
      </c>
      <c r="F168" s="3">
        <f>'Suivi Dépenses'!G2995</f>
        <v>0</v>
      </c>
      <c r="G168" s="3">
        <f t="shared" si="79"/>
        <v>0</v>
      </c>
      <c r="H168" s="3">
        <f>'Suivi Dépenses'!F3009</f>
        <v>0</v>
      </c>
      <c r="I168" s="3" t="str">
        <f>IF(H168-G168&gt;=0,"-",ABS(H168-G168))</f>
        <v>-</v>
      </c>
      <c r="J168" s="195" t="str">
        <f t="shared" si="73"/>
        <v>-</v>
      </c>
      <c r="K168" s="201" t="str">
        <f t="shared" si="78"/>
        <v>-</v>
      </c>
    </row>
    <row r="169" spans="1:11" x14ac:dyDescent="0.25">
      <c r="A169" s="809"/>
      <c r="B169" s="804"/>
      <c r="C169" s="100">
        <f>Budget!D227</f>
        <v>6935</v>
      </c>
      <c r="D169" s="100" t="str">
        <f>Budget!E227</f>
        <v xml:space="preserve">Mobilier et matériel de bureau </v>
      </c>
      <c r="E169" s="3">
        <f>'Suivi Dépenses'!E3059</f>
        <v>0</v>
      </c>
      <c r="F169" s="3">
        <f>'Suivi Dépenses'!G3041</f>
        <v>0</v>
      </c>
      <c r="G169" s="3">
        <f t="shared" si="79"/>
        <v>0</v>
      </c>
      <c r="H169" s="3">
        <f>'Suivi Dépenses'!F3059</f>
        <v>0</v>
      </c>
      <c r="I169" s="3" t="str">
        <f t="shared" si="76"/>
        <v>-</v>
      </c>
      <c r="J169" s="195" t="str">
        <f t="shared" si="73"/>
        <v>-</v>
      </c>
      <c r="K169" s="201" t="str">
        <f t="shared" si="78"/>
        <v>-</v>
      </c>
    </row>
    <row r="170" spans="1:11" x14ac:dyDescent="0.25">
      <c r="A170" s="809"/>
      <c r="B170" s="804"/>
      <c r="C170" s="100">
        <f>Budget!D228</f>
        <v>6936</v>
      </c>
      <c r="D170" s="100" t="str">
        <f>Budget!E228</f>
        <v>Matériel de sport et de culture + mégaphone</v>
      </c>
      <c r="E170" s="3">
        <f>'Suivi Dépenses'!E3105</f>
        <v>79954</v>
      </c>
      <c r="F170" s="3">
        <f>'Suivi Dépenses'!G3087</f>
        <v>0</v>
      </c>
      <c r="G170" s="3">
        <f t="shared" si="79"/>
        <v>79954</v>
      </c>
      <c r="H170" s="3">
        <f>'Suivi Dépenses'!F3105</f>
        <v>0</v>
      </c>
      <c r="I170" s="3">
        <f t="shared" si="76"/>
        <v>79954</v>
      </c>
      <c r="J170" s="195" t="str">
        <f t="shared" si="73"/>
        <v>-</v>
      </c>
      <c r="K170" s="201">
        <f t="shared" si="78"/>
        <v>0</v>
      </c>
    </row>
    <row r="171" spans="1:11" ht="16.5" thickBot="1" x14ac:dyDescent="0.3">
      <c r="A171" s="809"/>
      <c r="B171" s="818"/>
      <c r="C171" s="100">
        <f>Budget!D229</f>
        <v>6939</v>
      </c>
      <c r="D171" s="100" t="str">
        <f>Budget!E229</f>
        <v>Autres équipements</v>
      </c>
      <c r="E171" s="3">
        <f>'Suivi Dépenses'!E3151</f>
        <v>0</v>
      </c>
      <c r="F171" s="29">
        <f>'Suivi Dépenses'!G3133</f>
        <v>0</v>
      </c>
      <c r="G171" s="3">
        <f t="shared" si="79"/>
        <v>0</v>
      </c>
      <c r="H171" s="42">
        <f>'Suivi Dépenses'!F3151</f>
        <v>0</v>
      </c>
      <c r="I171" s="3" t="str">
        <f t="shared" si="76"/>
        <v>-</v>
      </c>
      <c r="J171" s="195" t="str">
        <f t="shared" si="73"/>
        <v>-</v>
      </c>
      <c r="K171" s="201" t="str">
        <f t="shared" si="78"/>
        <v>-</v>
      </c>
    </row>
    <row r="172" spans="1:11" s="84" customFormat="1" ht="16.5" thickBot="1" x14ac:dyDescent="0.3">
      <c r="A172" s="810"/>
      <c r="B172" s="817" t="str">
        <f>Budget!B231</f>
        <v>TOTAL CP 69</v>
      </c>
      <c r="C172" s="817"/>
      <c r="D172" s="817"/>
      <c r="E172" s="6">
        <f>SUM(E159,E163,E167)</f>
        <v>566129</v>
      </c>
      <c r="F172" s="6">
        <f t="shared" ref="F172:I172" si="80">SUM(F159,F163,F167)</f>
        <v>0</v>
      </c>
      <c r="G172" s="6">
        <f t="shared" si="80"/>
        <v>566129</v>
      </c>
      <c r="H172" s="6">
        <f t="shared" si="80"/>
        <v>0</v>
      </c>
      <c r="I172" s="6">
        <f t="shared" si="80"/>
        <v>566129</v>
      </c>
      <c r="J172" s="6">
        <f>SUM(J159,J163,J167)</f>
        <v>0</v>
      </c>
      <c r="K172" s="203">
        <f>IF(G172=0,"-",H172*100/G172)</f>
        <v>0</v>
      </c>
    </row>
    <row r="173" spans="1:11" s="84" customFormat="1" ht="17.25" thickTop="1" thickBot="1" x14ac:dyDescent="0.3">
      <c r="A173" s="806" t="str">
        <f>Budget!B232</f>
        <v>TOTAL CHAPITRE Z</v>
      </c>
      <c r="B173" s="807"/>
      <c r="C173" s="807"/>
      <c r="D173" s="807"/>
      <c r="E173" s="44">
        <f>SUM(E172)</f>
        <v>566129</v>
      </c>
      <c r="F173" s="44">
        <f>SUM(F172)</f>
        <v>0</v>
      </c>
      <c r="G173" s="44">
        <f t="shared" ref="G173:J173" si="81">SUM(G172)</f>
        <v>566129</v>
      </c>
      <c r="H173" s="44">
        <f t="shared" si="81"/>
        <v>0</v>
      </c>
      <c r="I173" s="44">
        <f t="shared" si="81"/>
        <v>566129</v>
      </c>
      <c r="J173" s="44">
        <f t="shared" si="81"/>
        <v>0</v>
      </c>
      <c r="K173" s="203">
        <f t="shared" si="78"/>
        <v>0</v>
      </c>
    </row>
    <row r="174" spans="1:11" s="84" customFormat="1" ht="17.25" thickTop="1" thickBot="1" x14ac:dyDescent="0.3">
      <c r="A174" s="360"/>
      <c r="B174" s="360"/>
      <c r="C174" s="360"/>
      <c r="D174" s="360"/>
      <c r="E174" s="361"/>
      <c r="F174" s="361"/>
      <c r="G174" s="361"/>
      <c r="H174" s="361"/>
      <c r="I174" s="361"/>
      <c r="J174" s="361"/>
      <c r="K174" s="362"/>
    </row>
    <row r="175" spans="1:11" ht="17.25" thickTop="1" thickBot="1" x14ac:dyDescent="0.3">
      <c r="A175" s="806" t="str">
        <f>Budget!B235</f>
        <v>TOTAL A+B+D+Z</v>
      </c>
      <c r="B175" s="807"/>
      <c r="C175" s="807"/>
      <c r="D175" s="807"/>
      <c r="E175" s="44">
        <f>SUM(E81,E132,E149,E173)</f>
        <v>5879279</v>
      </c>
      <c r="F175" s="44">
        <f t="shared" ref="F175:J175" si="82">SUM(F81,F132,F149,F173)</f>
        <v>0</v>
      </c>
      <c r="G175" s="44">
        <f t="shared" si="82"/>
        <v>5879279</v>
      </c>
      <c r="H175" s="44">
        <f t="shared" si="82"/>
        <v>49175</v>
      </c>
      <c r="I175" s="44">
        <f t="shared" si="82"/>
        <v>5830104</v>
      </c>
      <c r="J175" s="44">
        <f t="shared" si="82"/>
        <v>0</v>
      </c>
      <c r="K175" s="213">
        <f t="shared" si="78"/>
        <v>0.83641208386266408</v>
      </c>
    </row>
    <row r="176" spans="1:11" ht="16.5" thickTop="1" x14ac:dyDescent="0.25">
      <c r="F176" s="631"/>
    </row>
    <row r="178" spans="1:22" s="561" customFormat="1" x14ac:dyDescent="0.25">
      <c r="A178" s="562"/>
      <c r="B178" s="562"/>
      <c r="C178" s="562"/>
      <c r="D178" s="562"/>
      <c r="E178" s="139"/>
      <c r="F178" s="311" t="s">
        <v>394</v>
      </c>
      <c r="G178" s="255"/>
      <c r="H178" s="255"/>
      <c r="I178" s="311"/>
      <c r="J178" s="311"/>
      <c r="K178" s="133"/>
      <c r="L178" s="311"/>
      <c r="M178" s="563"/>
    </row>
    <row r="179" spans="1:22" ht="16.5" thickBot="1" x14ac:dyDescent="0.3">
      <c r="A179" s="92"/>
      <c r="B179" s="92"/>
      <c r="C179" s="92"/>
      <c r="D179" s="92"/>
      <c r="E179" s="632"/>
      <c r="F179" s="87"/>
      <c r="G179" s="90"/>
      <c r="H179" s="90"/>
      <c r="I179" s="87"/>
      <c r="J179" s="87"/>
      <c r="K179" s="123"/>
      <c r="L179" s="87"/>
      <c r="M179" s="84"/>
    </row>
    <row r="180" spans="1:22" ht="32.25" thickBot="1" x14ac:dyDescent="0.3">
      <c r="A180" s="92"/>
      <c r="B180" s="92"/>
      <c r="C180" s="92"/>
      <c r="D180" s="51" t="s">
        <v>42</v>
      </c>
      <c r="E180" s="633" t="s">
        <v>41</v>
      </c>
      <c r="F180" s="634" t="s">
        <v>43</v>
      </c>
      <c r="G180" s="832" t="s">
        <v>44</v>
      </c>
      <c r="H180" s="833"/>
      <c r="I180" s="833"/>
      <c r="J180" s="635"/>
      <c r="K180" s="89"/>
      <c r="L180" s="87"/>
      <c r="M180" s="84"/>
    </row>
    <row r="181" spans="1:22" ht="17.25" thickTop="1" thickBot="1" x14ac:dyDescent="0.3">
      <c r="A181" s="92"/>
      <c r="B181" s="92"/>
      <c r="C181" s="92"/>
      <c r="D181" s="14" t="e">
        <f>'Suivi Recettes'!F723</f>
        <v>#REF!</v>
      </c>
      <c r="E181" s="15">
        <f>'Suivi Dépenses'!$F$3161</f>
        <v>49175</v>
      </c>
      <c r="F181" s="15" t="e">
        <f>D181-E181</f>
        <v>#REF!</v>
      </c>
      <c r="G181" s="636" t="s">
        <v>123</v>
      </c>
      <c r="H181" s="15" t="s">
        <v>45</v>
      </c>
      <c r="I181" s="637" t="s">
        <v>46</v>
      </c>
      <c r="K181" s="89"/>
      <c r="L181" s="87"/>
      <c r="M181" s="84"/>
    </row>
    <row r="182" spans="1:22" ht="17.25" thickTop="1" thickBot="1" x14ac:dyDescent="0.3">
      <c r="A182" s="92"/>
      <c r="B182" s="92"/>
      <c r="C182" s="92"/>
      <c r="D182" s="109"/>
      <c r="E182" s="110"/>
      <c r="F182" s="233" t="e">
        <f>'Bilan Produits'!H52</f>
        <v>#REF!</v>
      </c>
      <c r="G182" s="145" t="e">
        <f>'Bilan Produits'!I51</f>
        <v>#REF!</v>
      </c>
      <c r="H182" s="126" t="e">
        <f>'Bilan Produits'!K51</f>
        <v>#REF!</v>
      </c>
      <c r="I182" s="334">
        <v>0</v>
      </c>
      <c r="K182" s="90"/>
    </row>
    <row r="183" spans="1:22" ht="19.5" thickTop="1" x14ac:dyDescent="0.25">
      <c r="A183" s="92"/>
      <c r="B183" s="92"/>
      <c r="C183" s="92"/>
      <c r="D183" s="84"/>
      <c r="E183" s="90"/>
      <c r="F183" s="90"/>
      <c r="G183" s="834" t="e">
        <f>SUM(G182:I182)</f>
        <v>#REF!</v>
      </c>
      <c r="H183" s="835"/>
      <c r="I183" s="87"/>
      <c r="J183" s="87"/>
      <c r="K183" s="85"/>
    </row>
    <row r="184" spans="1:22" x14ac:dyDescent="0.25">
      <c r="A184" s="92"/>
      <c r="B184" s="92"/>
      <c r="C184" s="92"/>
      <c r="D184" s="84"/>
      <c r="E184" s="90"/>
      <c r="F184" s="90"/>
      <c r="G184" s="87"/>
      <c r="H184" s="133"/>
      <c r="I184" s="87"/>
      <c r="J184" s="87"/>
      <c r="K184" s="85"/>
    </row>
    <row r="185" spans="1:22" x14ac:dyDescent="0.25">
      <c r="A185" s="92"/>
      <c r="B185" s="92"/>
      <c r="C185" s="92"/>
      <c r="D185" s="92"/>
      <c r="E185" s="632"/>
      <c r="F185" s="46" t="s">
        <v>158</v>
      </c>
      <c r="G185" s="46" t="s">
        <v>363</v>
      </c>
      <c r="I185" s="46" t="s">
        <v>145</v>
      </c>
      <c r="J185" s="46" t="s">
        <v>250</v>
      </c>
      <c r="K185" s="85" t="s">
        <v>146</v>
      </c>
      <c r="L185" s="85" t="s">
        <v>160</v>
      </c>
      <c r="M185" s="85" t="s">
        <v>365</v>
      </c>
      <c r="N185" s="85" t="s">
        <v>148</v>
      </c>
      <c r="O185" s="85" t="s">
        <v>367</v>
      </c>
      <c r="P185" s="85" t="s">
        <v>149</v>
      </c>
      <c r="Q185" s="85" t="s">
        <v>151</v>
      </c>
      <c r="R185" s="85" t="s">
        <v>153</v>
      </c>
      <c r="S185" s="85" t="s">
        <v>154</v>
      </c>
      <c r="T185" s="85" t="s">
        <v>156</v>
      </c>
      <c r="U185" s="85" t="s">
        <v>253</v>
      </c>
      <c r="V185" s="85" t="s">
        <v>369</v>
      </c>
    </row>
    <row r="186" spans="1:22" x14ac:dyDescent="0.25">
      <c r="A186" s="92"/>
      <c r="B186" s="92"/>
      <c r="C186" s="92"/>
      <c r="D186" s="89" t="s">
        <v>162</v>
      </c>
      <c r="E186" s="131"/>
      <c r="F186" s="134" t="s">
        <v>159</v>
      </c>
      <c r="G186" s="46" t="s">
        <v>364</v>
      </c>
      <c r="I186" s="134" t="s">
        <v>251</v>
      </c>
      <c r="J186" s="134" t="s">
        <v>196</v>
      </c>
      <c r="K186" s="132" t="s">
        <v>147</v>
      </c>
      <c r="L186" s="134" t="s">
        <v>161</v>
      </c>
      <c r="M186" s="85" t="s">
        <v>366</v>
      </c>
      <c r="N186" s="132" t="s">
        <v>20</v>
      </c>
      <c r="O186" s="85" t="s">
        <v>368</v>
      </c>
      <c r="P186" s="132" t="s">
        <v>150</v>
      </c>
      <c r="Q186" s="132" t="s">
        <v>152</v>
      </c>
      <c r="R186" s="132" t="s">
        <v>252</v>
      </c>
      <c r="S186" s="132" t="s">
        <v>155</v>
      </c>
      <c r="T186" s="85" t="s">
        <v>157</v>
      </c>
      <c r="U186" s="85" t="s">
        <v>235</v>
      </c>
      <c r="V186" s="85" t="s">
        <v>370</v>
      </c>
    </row>
    <row r="187" spans="1:22" x14ac:dyDescent="0.25">
      <c r="A187" s="88"/>
      <c r="B187" s="88"/>
      <c r="C187" s="88"/>
      <c r="D187" s="88"/>
      <c r="E187" s="173">
        <f>SUM(F187:U187)</f>
        <v>3141750</v>
      </c>
      <c r="F187" s="46">
        <f>SUM('Suivi Dépenses'!F66,'Suivi Dépenses'!F167)</f>
        <v>396000</v>
      </c>
      <c r="G187" s="46">
        <f>'Suivi Dépenses'!F111</f>
        <v>450000</v>
      </c>
      <c r="I187" s="46">
        <f>'Suivi Dépenses'!F298</f>
        <v>630000</v>
      </c>
      <c r="J187" s="46">
        <f>'Suivi Dépenses'!F1176</f>
        <v>0</v>
      </c>
      <c r="K187" s="46">
        <f>'Suivi Dépenses'!F1273</f>
        <v>0</v>
      </c>
      <c r="L187" s="257">
        <f>'Suivi Dépenses'!F1329</f>
        <v>291000</v>
      </c>
      <c r="M187" s="46">
        <f>'Suivi Dépenses'!F1383</f>
        <v>76750</v>
      </c>
      <c r="N187" s="257">
        <f>'Suivi Dépenses'!F1660</f>
        <v>0</v>
      </c>
      <c r="O187" s="46">
        <f>'Suivi Dépenses'!F1957</f>
        <v>330000</v>
      </c>
      <c r="P187" s="249">
        <f>'Suivi Dépenses'!F1996</f>
        <v>0</v>
      </c>
      <c r="Q187" s="46">
        <f>'Suivi Dépenses'!F2148</f>
        <v>749000</v>
      </c>
      <c r="R187" s="46">
        <f>'Suivi Dépenses'!F2214</f>
        <v>0</v>
      </c>
      <c r="S187" s="46">
        <f>'Suivi Dépenses'!F2242</f>
        <v>0</v>
      </c>
      <c r="T187" s="46">
        <f>'Suivi Dépenses'!F2477</f>
        <v>10000</v>
      </c>
      <c r="U187" s="46">
        <f>'Suivi Dépenses'!F2577</f>
        <v>209000</v>
      </c>
      <c r="V187" s="46">
        <f>'Suivi Dépenses'!F2860</f>
        <v>398175</v>
      </c>
    </row>
    <row r="188" spans="1:22" x14ac:dyDescent="0.25">
      <c r="A188" s="89" t="s">
        <v>47</v>
      </c>
      <c r="B188" s="89"/>
      <c r="C188" s="89"/>
      <c r="D188" s="89"/>
      <c r="E188" s="91"/>
      <c r="F188" s="258"/>
      <c r="G188" s="258"/>
      <c r="H188" s="258"/>
      <c r="I188" s="258"/>
      <c r="J188" s="258"/>
      <c r="K188" s="258"/>
      <c r="L188" s="259"/>
      <c r="N188" s="258"/>
      <c r="P188" s="258"/>
      <c r="Q188" s="258"/>
      <c r="R188" s="258"/>
      <c r="S188" s="258"/>
    </row>
    <row r="189" spans="1:22" x14ac:dyDescent="0.25">
      <c r="A189" s="89"/>
      <c r="B189" s="89"/>
      <c r="C189" s="89"/>
      <c r="D189" s="89"/>
      <c r="E189" s="91">
        <f>SUM(F189:V189)</f>
        <v>1297880</v>
      </c>
      <c r="F189" s="46">
        <v>38000</v>
      </c>
      <c r="G189" s="46">
        <v>254000</v>
      </c>
      <c r="I189" s="46">
        <v>69580</v>
      </c>
      <c r="J189" s="46">
        <v>220000</v>
      </c>
      <c r="K189" s="46">
        <v>165000</v>
      </c>
      <c r="L189" s="46">
        <v>0</v>
      </c>
      <c r="M189" s="46">
        <v>16000</v>
      </c>
      <c r="N189" s="46">
        <v>50000</v>
      </c>
      <c r="O189" s="46">
        <v>15000</v>
      </c>
      <c r="P189" s="46">
        <v>57000</v>
      </c>
      <c r="R189" s="46">
        <v>225000</v>
      </c>
      <c r="T189" s="46">
        <v>2500</v>
      </c>
      <c r="U189" s="46">
        <v>0</v>
      </c>
      <c r="V189" s="46">
        <v>185800</v>
      </c>
    </row>
    <row r="190" spans="1:22" x14ac:dyDescent="0.25">
      <c r="A190" s="89"/>
      <c r="B190" s="89"/>
      <c r="C190" s="89"/>
      <c r="D190" s="89"/>
      <c r="E190" s="91" t="s">
        <v>303</v>
      </c>
      <c r="F190" s="91"/>
      <c r="G190" s="91"/>
      <c r="H190" s="91"/>
      <c r="I190" s="91"/>
      <c r="J190" s="91"/>
      <c r="K190" s="127"/>
    </row>
    <row r="191" spans="1:22" x14ac:dyDescent="0.25">
      <c r="A191" s="89"/>
      <c r="B191" s="89"/>
      <c r="C191" s="89"/>
      <c r="E191" s="356">
        <v>490047</v>
      </c>
      <c r="F191" s="91"/>
      <c r="N191" s="46"/>
    </row>
    <row r="192" spans="1:22" x14ac:dyDescent="0.25">
      <c r="A192" s="89"/>
      <c r="B192" s="89"/>
      <c r="C192" s="89"/>
      <c r="D192" s="89"/>
      <c r="E192" s="91"/>
      <c r="F192" s="91"/>
      <c r="G192" s="91"/>
      <c r="H192" s="91"/>
      <c r="I192" s="91"/>
      <c r="J192" s="91"/>
      <c r="K192" s="127"/>
    </row>
    <row r="194" spans="1:11" x14ac:dyDescent="0.25">
      <c r="A194" s="829" t="s">
        <v>120</v>
      </c>
      <c r="B194" s="830"/>
      <c r="C194" s="830"/>
      <c r="D194" s="830"/>
      <c r="G194" s="828"/>
      <c r="H194" s="828"/>
      <c r="I194" s="828"/>
      <c r="J194" s="828"/>
      <c r="K194" s="828"/>
    </row>
  </sheetData>
  <sheetProtection algorithmName="SHA-512" hashValue="EXla0tVcZvGY5+jIQPzy4dnldPJMf56Ys7q+3wQqIqgE6T3ccNN69K5nrdPiWAp0Mw15SMHoUZ+MYMNGJncVmA==" saltValue="f3dCKuxohyh1o6hkVQAEfg==" spinCount="100000" sheet="1" formatCells="0" formatColumns="0" formatRows="0" insertColumns="0" insertRows="0" deleteColumns="0" deleteRows="0" autoFilter="0" pivotTables="0"/>
  <mergeCells count="95">
    <mergeCell ref="B23:D23"/>
    <mergeCell ref="B14:D14"/>
    <mergeCell ref="B40:B43"/>
    <mergeCell ref="A36:A37"/>
    <mergeCell ref="B36:B37"/>
    <mergeCell ref="E36:F36"/>
    <mergeCell ref="A88:A89"/>
    <mergeCell ref="B88:B89"/>
    <mergeCell ref="D88:D89"/>
    <mergeCell ref="A39:A46"/>
    <mergeCell ref="A48:A60"/>
    <mergeCell ref="A62:A66"/>
    <mergeCell ref="B69:B71"/>
    <mergeCell ref="C88:C89"/>
    <mergeCell ref="A78:A80"/>
    <mergeCell ref="A74:A76"/>
    <mergeCell ref="A68:A72"/>
    <mergeCell ref="K88:K89"/>
    <mergeCell ref="B76:D76"/>
    <mergeCell ref="K36:K37"/>
    <mergeCell ref="B46:D46"/>
    <mergeCell ref="B60:D60"/>
    <mergeCell ref="G36:H36"/>
    <mergeCell ref="D36:D37"/>
    <mergeCell ref="I36:J36"/>
    <mergeCell ref="E88:F88"/>
    <mergeCell ref="B66:D66"/>
    <mergeCell ref="B72:D72"/>
    <mergeCell ref="C36:C37"/>
    <mergeCell ref="B49:B51"/>
    <mergeCell ref="B53:B59"/>
    <mergeCell ref="B80:D80"/>
    <mergeCell ref="A81:D81"/>
    <mergeCell ref="G5:H5"/>
    <mergeCell ref="I5:I6"/>
    <mergeCell ref="B5:B6"/>
    <mergeCell ref="K139:K140"/>
    <mergeCell ref="A173:D173"/>
    <mergeCell ref="A156:A157"/>
    <mergeCell ref="B156:B157"/>
    <mergeCell ref="D156:D157"/>
    <mergeCell ref="A139:A140"/>
    <mergeCell ref="E5:F5"/>
    <mergeCell ref="B139:B140"/>
    <mergeCell ref="D139:D140"/>
    <mergeCell ref="E139:F139"/>
    <mergeCell ref="E156:F156"/>
    <mergeCell ref="G156:H156"/>
    <mergeCell ref="K156:K157"/>
    <mergeCell ref="G194:K194"/>
    <mergeCell ref="A194:D194"/>
    <mergeCell ref="B29:D29"/>
    <mergeCell ref="B26:D26"/>
    <mergeCell ref="G180:I180"/>
    <mergeCell ref="G183:H183"/>
    <mergeCell ref="A149:D149"/>
    <mergeCell ref="G88:H88"/>
    <mergeCell ref="I88:J88"/>
    <mergeCell ref="B131:D131"/>
    <mergeCell ref="A132:D132"/>
    <mergeCell ref="B123:D123"/>
    <mergeCell ref="B97:D97"/>
    <mergeCell ref="B101:D101"/>
    <mergeCell ref="B112:D112"/>
    <mergeCell ref="A114:A115"/>
    <mergeCell ref="A125:A127"/>
    <mergeCell ref="A117:A123"/>
    <mergeCell ref="A129:A131"/>
    <mergeCell ref="A99:A101"/>
    <mergeCell ref="A91:A97"/>
    <mergeCell ref="A103:A112"/>
    <mergeCell ref="B127:D127"/>
    <mergeCell ref="B144:B147"/>
    <mergeCell ref="C139:C140"/>
    <mergeCell ref="C156:C157"/>
    <mergeCell ref="I139:J139"/>
    <mergeCell ref="I156:J156"/>
    <mergeCell ref="G139:H139"/>
    <mergeCell ref="B148:D148"/>
    <mergeCell ref="B118:B120"/>
    <mergeCell ref="A175:D175"/>
    <mergeCell ref="A159:A172"/>
    <mergeCell ref="B115:D115"/>
    <mergeCell ref="C5:C6"/>
    <mergeCell ref="D5:D6"/>
    <mergeCell ref="B172:D172"/>
    <mergeCell ref="B160:B162"/>
    <mergeCell ref="B164:B166"/>
    <mergeCell ref="B168:B171"/>
    <mergeCell ref="A142:A148"/>
    <mergeCell ref="B8:B13"/>
    <mergeCell ref="B16:B22"/>
    <mergeCell ref="B92:B96"/>
    <mergeCell ref="B104:B106"/>
    <mergeCell ref="B108:B111"/>
  </mergeCells>
  <pageMargins left="0.11811023622047245" right="0.11811023622047245" top="0.23622047244094491" bottom="0.23622047244094491" header="0.15748031496062992" footer="0.31496062992125984"/>
  <pageSetup paperSize="9" orientation="portrait" verticalDpi="300" r:id="rId1"/>
  <ignoredErrors>
    <ignoredError sqref="F43 E5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Tableau struturé</vt:lpstr>
      <vt:lpstr>Entête</vt:lpstr>
      <vt:lpstr>FED</vt:lpstr>
      <vt:lpstr>Bordereau sortie de chèque</vt:lpstr>
      <vt:lpstr>Relevé des menues dépenses</vt:lpstr>
      <vt:lpstr>Budget</vt:lpstr>
      <vt:lpstr>CB</vt:lpstr>
      <vt:lpstr>Suivi Recettes</vt:lpstr>
      <vt:lpstr>Suivi Dépenses</vt:lpstr>
      <vt:lpstr>Bilan Produits</vt:lpstr>
      <vt:lpstr>Bilan Charges</vt:lpstr>
      <vt:lpstr>'Tableau struturé'!Impression_des_titres</vt:lpstr>
      <vt:lpstr>'Tableau struturé'!MesDates</vt:lpstr>
      <vt:lpstr>Budget!Zone_d_impression</vt:lpstr>
      <vt:lpstr>CB!Zone_d_impression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Enaboua Géofroy KLOGBODJI</dc:creator>
  <cp:lastModifiedBy>Géofroy ENABOUA</cp:lastModifiedBy>
  <cp:lastPrinted>2025-09-23T14:40:09Z</cp:lastPrinted>
  <dcterms:created xsi:type="dcterms:W3CDTF">2016-06-08T16:05:32Z</dcterms:created>
  <dcterms:modified xsi:type="dcterms:W3CDTF">2025-09-24T10:25:11Z</dcterms:modified>
</cp:coreProperties>
</file>